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slicers/slicer1.xml" ContentType="application/vnd.ms-excel.slicer+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slicers/slicer2.xml" ContentType="application/vnd.ms-excel.slicer+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C:\Users\Scott\Documents\mysql\Export Files\"/>
    </mc:Choice>
  </mc:AlternateContent>
  <xr:revisionPtr revIDLastSave="0" documentId="8_{0FF742C1-9289-4039-BB2C-1BF9C4BE9E76}" xr6:coauthVersionLast="47" xr6:coauthVersionMax="47" xr10:uidLastSave="{00000000-0000-0000-0000-000000000000}"/>
  <bookViews>
    <workbookView xWindow="32280" yWindow="-120" windowWidth="29040" windowHeight="15720" xr2:uid="{00000000-000D-0000-FFFF-FFFF00000000}"/>
  </bookViews>
  <sheets>
    <sheet name="TTM by Practice" sheetId="3" r:id="rId1"/>
    <sheet name="TTM by Office" sheetId="11" r:id="rId2"/>
    <sheet name="Profitablity Comparison" sheetId="15" r:id="rId3"/>
    <sheet name="Pivot" sheetId="2" state="veryHidden" r:id="rId4"/>
    <sheet name="Control" sheetId="4" state="veryHidden" r:id="rId5"/>
    <sheet name="MenuSelections" sheetId="14" state="veryHidden" r:id="rId6"/>
    <sheet name="LPF_TTM Updated" sheetId="1" state="veryHidden" r:id="rId7"/>
  </sheets>
  <definedNames>
    <definedName name="_xlnm._FilterDatabase" localSheetId="6" hidden="1">'LPF_TTM Updated'!$A$1:$H$5898</definedName>
    <definedName name="Slicer_Client_Number">#N/A</definedName>
    <definedName name="Slicer_Location">#N/A</definedName>
    <definedName name="Slicer_Practice_Area">#N/A</definedName>
    <definedName name="Slicer_Timekeeper">#N/A</definedName>
  </definedNames>
  <calcPr calcId="191029"/>
  <pivotCaches>
    <pivotCache cacheId="1" r:id="rId8"/>
  </pivotCaches>
  <extLst>
    <ext xmlns:x14="http://schemas.microsoft.com/office/spreadsheetml/2009/9/main" uri="{BBE1A952-AA13-448e-AADC-164F8A28A991}">
      <x14:slicerCaches>
        <x14:slicerCache r:id="rId9"/>
        <x14:slicerCache r:id="rId10"/>
        <x14:slicerCache r:id="rId11"/>
        <x14:slicerCache r:id="rId12"/>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5" l="1"/>
  <c r="U2" i="14" a="1"/>
  <c r="U2" i="14" s="1"/>
  <c r="T2" i="14" a="1"/>
  <c r="T2" i="14" s="1"/>
  <c r="S2" i="14" a="1"/>
  <c r="S2" i="14" s="1"/>
  <c r="R2" i="14" a="1"/>
  <c r="R2" i="14" s="1"/>
  <c r="Q2" i="14" a="1"/>
  <c r="Q2" i="14" s="1"/>
  <c r="O2" i="14" a="1"/>
  <c r="O2" i="14" s="1"/>
  <c r="N2" i="14" a="1"/>
  <c r="N2" i="14" s="1"/>
  <c r="M2" i="14" a="1"/>
  <c r="M2" i="14" s="1"/>
  <c r="L2" i="14" a="1"/>
  <c r="L2" i="14" s="1"/>
  <c r="K2" i="14" a="1"/>
  <c r="K2" i="14" s="1"/>
  <c r="I6" i="15"/>
  <c r="I5" i="15"/>
  <c r="I4" i="15"/>
  <c r="I3" i="15"/>
  <c r="G17" i="15" s="1"/>
  <c r="I2" i="15"/>
  <c r="F6" i="15"/>
  <c r="F5" i="15"/>
  <c r="F4" i="15"/>
  <c r="F3" i="15"/>
  <c r="D71" i="11"/>
  <c r="D70" i="11"/>
  <c r="D69" i="11"/>
  <c r="D68" i="11"/>
  <c r="D67" i="11"/>
  <c r="D66" i="11"/>
  <c r="D65" i="11"/>
  <c r="D64" i="11"/>
  <c r="D63" i="11"/>
  <c r="D61" i="11"/>
  <c r="D60" i="11"/>
  <c r="D59" i="11"/>
  <c r="D58" i="11"/>
  <c r="D57" i="11"/>
  <c r="D56" i="11"/>
  <c r="D54" i="11"/>
  <c r="D53" i="11"/>
  <c r="D52" i="11"/>
  <c r="D51" i="11"/>
  <c r="D50" i="11"/>
  <c r="D49" i="11"/>
  <c r="D48" i="11"/>
  <c r="D47" i="11"/>
  <c r="D46" i="11"/>
  <c r="D45" i="11"/>
  <c r="D44" i="11"/>
  <c r="D43" i="11"/>
  <c r="D42" i="11"/>
  <c r="D41" i="11"/>
  <c r="D40" i="11"/>
  <c r="D36" i="11"/>
  <c r="D35" i="11"/>
  <c r="D34" i="11"/>
  <c r="D33" i="11"/>
  <c r="D32" i="11"/>
  <c r="D31" i="11"/>
  <c r="D30" i="11"/>
  <c r="D29" i="11"/>
  <c r="D28" i="11"/>
  <c r="D27" i="11"/>
  <c r="D25" i="11"/>
  <c r="D24" i="11"/>
  <c r="D23" i="11"/>
  <c r="D22" i="11"/>
  <c r="D21" i="11"/>
  <c r="D20" i="11"/>
  <c r="D19" i="11"/>
  <c r="D17" i="11"/>
  <c r="D16" i="11"/>
  <c r="D15" i="11"/>
  <c r="D14" i="11"/>
  <c r="D13" i="11"/>
  <c r="D12" i="11"/>
  <c r="D11" i="11"/>
  <c r="D10" i="11"/>
  <c r="AO7" i="11"/>
  <c r="AR7" i="11"/>
  <c r="AQ7" i="11"/>
  <c r="J15" i="3"/>
  <c r="AA36" i="11"/>
  <c r="AK25" i="11"/>
  <c r="U31" i="3"/>
  <c r="J20" i="3"/>
  <c r="F64" i="11"/>
  <c r="AK53" i="11"/>
  <c r="AA31" i="11"/>
  <c r="O35" i="11"/>
  <c r="R28" i="3"/>
  <c r="J40" i="3"/>
  <c r="K60" i="11"/>
  <c r="AK41" i="11"/>
  <c r="U19" i="3"/>
  <c r="J49" i="11"/>
  <c r="M15" i="11"/>
  <c r="AK16" i="11"/>
  <c r="AA52" i="11"/>
  <c r="O34" i="11"/>
  <c r="V15" i="3"/>
  <c r="AB17" i="11"/>
  <c r="J51" i="11"/>
  <c r="O22" i="11"/>
  <c r="J23" i="11"/>
  <c r="AJ14" i="11"/>
  <c r="N29" i="11"/>
  <c r="AI69" i="11"/>
  <c r="I31" i="11"/>
  <c r="AJ25" i="11"/>
  <c r="AL25" i="11"/>
  <c r="AL45" i="11"/>
  <c r="AG69" i="11"/>
  <c r="K53" i="11"/>
  <c r="R70" i="11"/>
  <c r="R42" i="3"/>
  <c r="K33" i="11"/>
  <c r="O64" i="11"/>
  <c r="N21" i="11"/>
  <c r="AB41" i="11"/>
  <c r="V49" i="11"/>
  <c r="O15" i="3"/>
  <c r="AF31" i="11"/>
  <c r="AG14" i="11"/>
  <c r="J10" i="3"/>
  <c r="AI52" i="11"/>
  <c r="N40" i="11"/>
  <c r="I41" i="11"/>
  <c r="AJ63" i="11"/>
  <c r="G14" i="11"/>
  <c r="O52" i="3"/>
  <c r="O20" i="11"/>
  <c r="AH16" i="11"/>
  <c r="V28" i="3"/>
  <c r="AL47" i="11"/>
  <c r="AJ21" i="11"/>
  <c r="V63" i="11"/>
  <c r="J23" i="3"/>
  <c r="U30" i="11"/>
  <c r="N71" i="11"/>
  <c r="S56" i="3"/>
  <c r="AC60" i="11"/>
  <c r="AC44" i="11"/>
  <c r="AL58" i="11"/>
  <c r="Q31" i="3"/>
  <c r="AB65" i="11"/>
  <c r="Q39" i="3"/>
  <c r="K58" i="11"/>
  <c r="R12" i="3"/>
  <c r="Q38" i="3"/>
  <c r="J48" i="3"/>
  <c r="AA65" i="11"/>
  <c r="Q22" i="11"/>
  <c r="O63" i="11"/>
  <c r="S37" i="3"/>
  <c r="F31" i="11"/>
  <c r="AF45" i="11"/>
  <c r="O16" i="3"/>
  <c r="AB57" i="11"/>
  <c r="M12" i="11"/>
  <c r="I68" i="11"/>
  <c r="AK50" i="11"/>
  <c r="I40" i="11"/>
  <c r="S35" i="3"/>
  <c r="AI15" i="11"/>
  <c r="G20" i="11"/>
  <c r="K13" i="11"/>
  <c r="AK30" i="11"/>
  <c r="Q22" i="3"/>
  <c r="N36" i="11"/>
  <c r="AA41" i="11"/>
  <c r="AK28" i="11"/>
  <c r="K67" i="11"/>
  <c r="Q63" i="11"/>
  <c r="V22" i="3"/>
  <c r="AA25" i="11"/>
  <c r="M69" i="11"/>
  <c r="AK44" i="11"/>
  <c r="U12" i="3"/>
  <c r="N12" i="11"/>
  <c r="V64" i="11"/>
  <c r="AJ43" i="11"/>
  <c r="F35" i="11"/>
  <c r="Q50" i="11"/>
  <c r="V50" i="3"/>
  <c r="AB60" i="11"/>
  <c r="F14" i="11"/>
  <c r="Q42" i="11"/>
  <c r="G69" i="11"/>
  <c r="AI46" i="11"/>
  <c r="F56" i="11"/>
  <c r="AI19" i="11"/>
  <c r="AA59" i="11"/>
  <c r="AI64" i="11"/>
  <c r="AL24" i="11"/>
  <c r="AH67" i="11"/>
  <c r="AF67" i="11"/>
  <c r="V32" i="11"/>
  <c r="R34" i="11"/>
  <c r="V23" i="3"/>
  <c r="G51" i="11"/>
  <c r="O30" i="11"/>
  <c r="I27" i="11"/>
  <c r="J49" i="3"/>
  <c r="R41" i="11"/>
  <c r="O43" i="3"/>
  <c r="V14" i="3"/>
  <c r="S15" i="3"/>
  <c r="J57" i="11"/>
  <c r="AG46" i="11"/>
  <c r="K12" i="11"/>
  <c r="V34" i="11"/>
  <c r="AG13" i="11"/>
  <c r="I43" i="11"/>
  <c r="AL49" i="11"/>
  <c r="Q45" i="11"/>
  <c r="AH46" i="11"/>
  <c r="O13" i="3"/>
  <c r="AH56" i="11"/>
  <c r="AF71" i="11"/>
  <c r="U68" i="11"/>
  <c r="AA46" i="11"/>
  <c r="O47" i="11"/>
  <c r="R13" i="11"/>
  <c r="AB59" i="11"/>
  <c r="AB21" i="11"/>
  <c r="AB11" i="11"/>
  <c r="G24" i="11"/>
  <c r="AL67" i="11"/>
  <c r="U51" i="11"/>
  <c r="AB61" i="11"/>
  <c r="G63" i="11"/>
  <c r="AC35" i="11"/>
  <c r="AB28" i="11"/>
  <c r="AF51" i="11"/>
  <c r="AI10" i="11"/>
  <c r="AF11" i="11"/>
  <c r="AF53" i="11"/>
  <c r="AL33" i="11"/>
  <c r="M66" i="11"/>
  <c r="AJ24" i="11"/>
  <c r="AG20" i="11"/>
  <c r="R25" i="11"/>
  <c r="Q21" i="11"/>
  <c r="Q59" i="11"/>
  <c r="O51" i="11"/>
  <c r="U29" i="11"/>
  <c r="O60" i="11"/>
  <c r="N48" i="11"/>
  <c r="AA30" i="11"/>
  <c r="AJ19" i="11"/>
  <c r="Q29" i="3"/>
  <c r="AA17" i="11"/>
  <c r="AA34" i="11"/>
  <c r="AK52" i="11"/>
  <c r="I67" i="11"/>
  <c r="O65" i="11"/>
  <c r="V44" i="3"/>
  <c r="AA28" i="11"/>
  <c r="F49" i="11"/>
  <c r="AK19" i="11"/>
  <c r="O60" i="3"/>
  <c r="I63" i="11"/>
  <c r="V44" i="11"/>
  <c r="AJ20" i="11"/>
  <c r="G68" i="11"/>
  <c r="O28" i="11"/>
  <c r="U16" i="3"/>
  <c r="J51" i="3"/>
  <c r="M56" i="11"/>
  <c r="Q17" i="11"/>
  <c r="F42" i="11"/>
  <c r="AI65" i="11"/>
  <c r="K54" i="11"/>
  <c r="AG50" i="11"/>
  <c r="I10" i="11"/>
  <c r="AI60" i="11"/>
  <c r="AH29" i="11"/>
  <c r="AB35" i="11"/>
  <c r="AF48" i="11"/>
  <c r="R33" i="11"/>
  <c r="U66" i="11"/>
  <c r="U60" i="3"/>
  <c r="G21" i="11"/>
  <c r="M60" i="11"/>
  <c r="F52" i="11"/>
  <c r="S54" i="11"/>
  <c r="AC25" i="11"/>
  <c r="G54" i="11"/>
  <c r="AG60" i="11"/>
  <c r="V27" i="11"/>
  <c r="S43" i="11"/>
  <c r="U11" i="3"/>
  <c r="K40" i="11"/>
  <c r="AB51" i="11"/>
  <c r="AK49" i="11"/>
  <c r="AL57" i="11"/>
  <c r="AI58" i="11"/>
  <c r="AL14" i="11"/>
  <c r="AH11" i="11"/>
  <c r="J52" i="11"/>
  <c r="V45" i="11"/>
  <c r="AJ42" i="11"/>
  <c r="O37" i="3"/>
  <c r="J12" i="11"/>
  <c r="V70" i="11"/>
  <c r="AJ49" i="11"/>
  <c r="M50" i="11"/>
  <c r="O53" i="11"/>
  <c r="S22" i="3"/>
  <c r="I19" i="11"/>
  <c r="V69" i="11"/>
  <c r="AJ71" i="11"/>
  <c r="Q10" i="3"/>
  <c r="F44" i="11"/>
  <c r="V22" i="11"/>
  <c r="AI32" i="11"/>
  <c r="N28" i="11"/>
  <c r="O70" i="11"/>
  <c r="U15" i="3"/>
  <c r="J21" i="3"/>
  <c r="AA42" i="11"/>
  <c r="AK31" i="11"/>
  <c r="G23" i="11"/>
  <c r="AG28" i="11"/>
  <c r="I59" i="11"/>
  <c r="AG16" i="11"/>
  <c r="G11" i="11"/>
  <c r="AG51" i="11"/>
  <c r="AH30" i="11"/>
  <c r="AB15" i="11"/>
  <c r="R41" i="3"/>
  <c r="J19" i="3"/>
  <c r="U13" i="11"/>
  <c r="U34" i="3"/>
  <c r="N69" i="11"/>
  <c r="AK70" i="11"/>
  <c r="V47" i="11"/>
  <c r="G44" i="11"/>
  <c r="S46" i="11"/>
  <c r="AC20" i="11"/>
  <c r="AL30" i="11"/>
  <c r="Q23" i="3"/>
  <c r="K23" i="11"/>
  <c r="AF70" i="11"/>
  <c r="S53" i="11"/>
  <c r="O43" i="11"/>
  <c r="Q56" i="3"/>
  <c r="R31" i="11"/>
  <c r="I58" i="11"/>
  <c r="AK10" i="11"/>
  <c r="J12" i="3"/>
  <c r="AH22" i="11"/>
  <c r="K34" i="11"/>
  <c r="O22" i="3"/>
  <c r="AK67" i="11"/>
  <c r="R44" i="3"/>
  <c r="AJ60" i="11"/>
  <c r="Q15" i="3"/>
  <c r="V25" i="11"/>
  <c r="S59" i="11"/>
  <c r="U10" i="11"/>
  <c r="J33" i="3"/>
  <c r="AH20" i="11"/>
  <c r="R51" i="3"/>
  <c r="R12" i="11"/>
  <c r="AF12" i="11"/>
  <c r="I44" i="11"/>
  <c r="AA51" i="11"/>
  <c r="M41" i="11"/>
  <c r="I50" i="11"/>
  <c r="N22" i="11"/>
  <c r="O53" i="3"/>
  <c r="V13" i="11"/>
  <c r="AI51" i="11"/>
  <c r="F63" i="11"/>
  <c r="AG15" i="11"/>
  <c r="AH23" i="11"/>
  <c r="AH49" i="11"/>
  <c r="J30" i="11"/>
  <c r="AF44" i="11"/>
  <c r="Q24" i="3"/>
  <c r="AH14" i="11"/>
  <c r="R33" i="3"/>
  <c r="R23" i="11"/>
  <c r="AL50" i="11"/>
  <c r="R16" i="3"/>
  <c r="N13" i="11"/>
  <c r="V28" i="11"/>
  <c r="AJ64" i="11"/>
  <c r="Q13" i="3"/>
  <c r="I30" i="11"/>
  <c r="V51" i="11"/>
  <c r="J34" i="3"/>
  <c r="N45" i="11"/>
  <c r="O21" i="11"/>
  <c r="U52" i="3"/>
  <c r="N60" i="11"/>
  <c r="V48" i="11"/>
  <c r="AJ12" i="11"/>
  <c r="O44" i="3"/>
  <c r="G32" i="11"/>
  <c r="R65" i="11"/>
  <c r="J59" i="3"/>
  <c r="M21" i="11"/>
  <c r="Q64" i="11"/>
  <c r="S39" i="3"/>
  <c r="F23" i="11"/>
  <c r="F69" i="11"/>
  <c r="AK65" i="11"/>
  <c r="J70" i="11"/>
  <c r="AG11" i="11"/>
  <c r="F58" i="11"/>
  <c r="AF25" i="11"/>
  <c r="M31" i="11"/>
  <c r="AG49" i="11"/>
  <c r="AB27" i="11"/>
  <c r="N17" i="11"/>
  <c r="U49" i="3"/>
  <c r="F50" i="11"/>
  <c r="S12" i="11"/>
  <c r="S28" i="3"/>
  <c r="N70" i="11"/>
  <c r="AK57" i="11"/>
  <c r="R28" i="11"/>
  <c r="F71" i="11"/>
  <c r="S32" i="11"/>
  <c r="AL35" i="11"/>
  <c r="AH50" i="11"/>
  <c r="AL51" i="11"/>
  <c r="AA19" i="11"/>
  <c r="R34" i="3"/>
  <c r="S66" i="11"/>
  <c r="AK24" i="11"/>
  <c r="AL36" i="11"/>
  <c r="Q54" i="11"/>
  <c r="F22" i="11"/>
  <c r="AJ52" i="11"/>
  <c r="AA29" i="11"/>
  <c r="AB54" i="11"/>
  <c r="AA56" i="11"/>
  <c r="AL16" i="11"/>
  <c r="AG59" i="11"/>
  <c r="Q20" i="3"/>
  <c r="AI42" i="11"/>
  <c r="F47" i="11"/>
  <c r="O57" i="11"/>
  <c r="AK51" i="11"/>
  <c r="O50" i="11"/>
  <c r="F66" i="11"/>
  <c r="F41" i="11"/>
  <c r="U13" i="3"/>
  <c r="AK63" i="11"/>
  <c r="S42" i="3"/>
  <c r="O16" i="11"/>
  <c r="O40" i="11"/>
  <c r="AI23" i="11"/>
  <c r="S53" i="3"/>
  <c r="AJ28" i="11"/>
  <c r="AH17" i="11"/>
  <c r="O41" i="11"/>
  <c r="S48" i="3"/>
  <c r="AJ47" i="11"/>
  <c r="V66" i="11"/>
  <c r="V49" i="3"/>
  <c r="AA45" i="11"/>
  <c r="AG40" i="11"/>
  <c r="S55" i="3"/>
  <c r="AC40" i="11"/>
  <c r="V48" i="3"/>
  <c r="K31" i="11"/>
  <c r="U57" i="11"/>
  <c r="AK64" i="11"/>
  <c r="J53" i="3"/>
  <c r="AH58" i="11"/>
  <c r="N49" i="11"/>
  <c r="R71" i="11"/>
  <c r="AI45" i="11"/>
  <c r="AC14" i="11"/>
  <c r="J28" i="11"/>
  <c r="V20" i="11"/>
  <c r="J57" i="3"/>
  <c r="N58" i="11"/>
  <c r="AK58" i="11"/>
  <c r="U32" i="3"/>
  <c r="M53" i="11"/>
  <c r="V21" i="11"/>
  <c r="AI30" i="11"/>
  <c r="O38" i="3"/>
  <c r="N66" i="11"/>
  <c r="R48" i="11"/>
  <c r="J29" i="3"/>
  <c r="F15" i="11"/>
  <c r="AK43" i="11"/>
  <c r="S38" i="3"/>
  <c r="F40" i="11"/>
  <c r="J32" i="11"/>
  <c r="AJ23" i="11"/>
  <c r="AA67" i="11"/>
  <c r="AF22" i="11"/>
  <c r="J29" i="11"/>
  <c r="AF41" i="11"/>
  <c r="J61" i="11"/>
  <c r="AF21" i="11"/>
  <c r="AB24" i="11"/>
  <c r="AA22" i="11"/>
  <c r="U21" i="3"/>
  <c r="G19" i="11"/>
  <c r="U35" i="11"/>
  <c r="U50" i="3"/>
  <c r="M71" i="11"/>
  <c r="AJ50" i="11"/>
  <c r="U65" i="11"/>
  <c r="AA47" i="11"/>
  <c r="O17" i="11"/>
  <c r="AL15" i="11"/>
  <c r="F43" i="11"/>
  <c r="AB43" i="11"/>
  <c r="F45" i="11"/>
  <c r="R22" i="3"/>
  <c r="Q27" i="11"/>
  <c r="AJ32" i="11"/>
  <c r="AB42" i="11"/>
  <c r="AJ11" i="11"/>
  <c r="J14" i="3"/>
  <c r="AI20" i="11"/>
  <c r="I47" i="11"/>
  <c r="I14" i="11"/>
  <c r="R44" i="11"/>
  <c r="AH44" i="11"/>
  <c r="R20" i="3"/>
  <c r="AH27" i="11"/>
  <c r="AF66" i="11"/>
  <c r="G22" i="11"/>
  <c r="AG57" i="11"/>
  <c r="R37" i="3"/>
  <c r="AG10" i="11"/>
  <c r="N43" i="11"/>
  <c r="Q34" i="3"/>
  <c r="R14" i="3"/>
  <c r="AF30" i="11"/>
  <c r="O59" i="3"/>
  <c r="G46" i="11"/>
  <c r="R42" i="11"/>
  <c r="M36" i="11"/>
  <c r="R17" i="11"/>
  <c r="AC51" i="11"/>
  <c r="AH53" i="11"/>
  <c r="F27" i="11"/>
  <c r="R54" i="11"/>
  <c r="AI13" i="11"/>
  <c r="AC27" i="11"/>
  <c r="G43" i="11"/>
  <c r="R63" i="11"/>
  <c r="J22" i="11"/>
  <c r="K21" i="11"/>
  <c r="AK29" i="11"/>
  <c r="U23" i="3"/>
  <c r="J66" i="11"/>
  <c r="R68" i="11"/>
  <c r="AI70" i="11"/>
  <c r="AC34" i="11"/>
  <c r="AA43" i="11"/>
  <c r="R16" i="11"/>
  <c r="J40" i="11"/>
  <c r="K51" i="11"/>
  <c r="AK66" i="11"/>
  <c r="S17" i="3"/>
  <c r="M40" i="11"/>
  <c r="V56" i="11"/>
  <c r="AJ70" i="11"/>
  <c r="G15" i="11"/>
  <c r="AF46" i="11"/>
  <c r="V42" i="11"/>
  <c r="AF49" i="11"/>
  <c r="F10" i="11"/>
  <c r="AF68" i="11"/>
  <c r="U60" i="11"/>
  <c r="I42" i="11"/>
  <c r="U37" i="3"/>
  <c r="G27" i="11"/>
  <c r="O69" i="11"/>
  <c r="O55" i="3"/>
  <c r="F70" i="11"/>
  <c r="AI68" i="11"/>
  <c r="O58" i="11"/>
  <c r="K47" i="11"/>
  <c r="O11" i="11"/>
  <c r="AH45" i="11"/>
  <c r="F36" i="11"/>
  <c r="I53" i="11"/>
  <c r="I11" i="11"/>
  <c r="U41" i="3"/>
  <c r="AJ13" i="11"/>
  <c r="AG66" i="11"/>
  <c r="I57" i="11"/>
  <c r="AI22" i="11"/>
  <c r="N16" i="11"/>
  <c r="AG29" i="11"/>
  <c r="M30" i="11"/>
  <c r="N42" i="11"/>
  <c r="S44" i="11"/>
  <c r="N67" i="11"/>
  <c r="U17" i="3"/>
  <c r="AA15" i="11"/>
  <c r="R53" i="3"/>
  <c r="U28" i="11"/>
  <c r="S50" i="3"/>
  <c r="AC41" i="11"/>
  <c r="S29" i="3"/>
  <c r="G13" i="11"/>
  <c r="J67" i="11"/>
  <c r="AB67" i="11"/>
  <c r="AC50" i="11"/>
  <c r="K14" i="11"/>
  <c r="O23" i="3"/>
  <c r="Q55" i="3"/>
  <c r="F54" i="11"/>
  <c r="V55" i="3"/>
  <c r="AL29" i="11"/>
  <c r="U11" i="11"/>
  <c r="U10" i="3"/>
  <c r="J56" i="11"/>
  <c r="F33" i="11"/>
  <c r="O44" i="11"/>
  <c r="R32" i="3"/>
  <c r="V68" i="11"/>
  <c r="M14" i="11"/>
  <c r="AB71" i="11"/>
  <c r="M23" i="11"/>
  <c r="R22" i="11"/>
  <c r="AG56" i="11"/>
  <c r="AC12" i="11"/>
  <c r="N23" i="11"/>
  <c r="R52" i="11"/>
  <c r="I36" i="11"/>
  <c r="M20" i="11"/>
  <c r="AK13" i="11"/>
  <c r="Q16" i="3"/>
  <c r="K29" i="11"/>
  <c r="R50" i="11"/>
  <c r="AI35" i="11"/>
  <c r="AC21" i="11"/>
  <c r="G17" i="11"/>
  <c r="U25" i="11"/>
  <c r="G10" i="11"/>
  <c r="N41" i="11"/>
  <c r="AJ59" i="11"/>
  <c r="O11" i="3"/>
  <c r="I21" i="11"/>
  <c r="V35" i="11"/>
  <c r="AJ45" i="11"/>
  <c r="V43" i="11"/>
  <c r="AF23" i="11"/>
  <c r="V10" i="11"/>
  <c r="R19" i="3"/>
  <c r="V41" i="11"/>
  <c r="AF52" i="11"/>
  <c r="AJ17" i="11"/>
  <c r="J54" i="11"/>
  <c r="O29" i="3"/>
  <c r="N11" i="11"/>
  <c r="Q13" i="11"/>
  <c r="O40" i="3"/>
  <c r="J60" i="11"/>
  <c r="AG34" i="11"/>
  <c r="O49" i="11"/>
  <c r="F46" i="11"/>
  <c r="AK14" i="11"/>
  <c r="AB22" i="11"/>
  <c r="I33" i="11"/>
  <c r="K36" i="11"/>
  <c r="K44" i="11"/>
  <c r="S10" i="3"/>
  <c r="AG65" i="11"/>
  <c r="AF69" i="11"/>
  <c r="G52" i="11"/>
  <c r="AG71" i="11"/>
  <c r="AA40" i="11"/>
  <c r="AG54" i="11"/>
  <c r="M22" i="11"/>
  <c r="G48" i="11"/>
  <c r="AK68" i="11"/>
  <c r="J48" i="11"/>
  <c r="O56" i="3"/>
  <c r="U24" i="11"/>
  <c r="V41" i="3"/>
  <c r="AJ29" i="11"/>
  <c r="AL69" i="11"/>
  <c r="AB16" i="11"/>
  <c r="AL53" i="11"/>
  <c r="J44" i="11"/>
  <c r="V59" i="11"/>
  <c r="M17" i="11"/>
  <c r="AB34" i="11"/>
  <c r="S70" i="11"/>
  <c r="AL41" i="11"/>
  <c r="AH69" i="11"/>
  <c r="AG36" i="11"/>
  <c r="N51" i="11"/>
  <c r="I15" i="11"/>
  <c r="AI29" i="11"/>
  <c r="AH63" i="11"/>
  <c r="U47" i="11"/>
  <c r="AJ10" i="11"/>
  <c r="AF19" i="11"/>
  <c r="O52" i="11"/>
  <c r="M68" i="11"/>
  <c r="S60" i="3"/>
  <c r="J41" i="11"/>
  <c r="R13" i="3"/>
  <c r="V16" i="11"/>
  <c r="N44" i="11"/>
  <c r="K70" i="11"/>
  <c r="U54" i="11"/>
  <c r="AG19" i="11"/>
  <c r="AL42" i="11"/>
  <c r="I52" i="11"/>
  <c r="R20" i="11"/>
  <c r="G16" i="11"/>
  <c r="V71" i="11"/>
  <c r="AJ66" i="11"/>
  <c r="Q21" i="3"/>
  <c r="J19" i="11"/>
  <c r="R21" i="11"/>
  <c r="AG43" i="11"/>
  <c r="AC65" i="11"/>
  <c r="I49" i="11"/>
  <c r="U61" i="11"/>
  <c r="M19" i="11"/>
  <c r="V57" i="11"/>
  <c r="AJ44" i="11"/>
  <c r="O21" i="3"/>
  <c r="J47" i="11"/>
  <c r="V11" i="11"/>
  <c r="AI43" i="11"/>
  <c r="V17" i="11"/>
  <c r="R43" i="3"/>
  <c r="R36" i="11"/>
  <c r="V11" i="3"/>
  <c r="V10" i="3"/>
  <c r="R50" i="3"/>
  <c r="AI17" i="11"/>
  <c r="I17" i="11"/>
  <c r="AC52" i="11"/>
  <c r="G71" i="11"/>
  <c r="Q40" i="11"/>
  <c r="Q57" i="3"/>
  <c r="I51" i="11"/>
  <c r="AF42" i="11"/>
  <c r="AK61" i="11"/>
  <c r="M11" i="11"/>
  <c r="AK69" i="11"/>
  <c r="AB32" i="11"/>
  <c r="R46" i="11"/>
  <c r="K28" i="11"/>
  <c r="G42" i="11"/>
  <c r="S57" i="3"/>
  <c r="R48" i="3"/>
  <c r="U22" i="3"/>
  <c r="J58" i="11"/>
  <c r="V57" i="3"/>
  <c r="K42" i="11"/>
  <c r="AF27" i="11"/>
  <c r="AA10" i="11"/>
  <c r="K22" i="11"/>
  <c r="AG70" i="11"/>
  <c r="J45" i="11"/>
  <c r="AH52" i="11"/>
  <c r="AJ67" i="11"/>
  <c r="U51" i="3"/>
  <c r="S34" i="3"/>
  <c r="AA14" i="11"/>
  <c r="K43" i="11"/>
  <c r="AB29" i="11"/>
  <c r="V58" i="11"/>
  <c r="R15" i="11"/>
  <c r="M29" i="11"/>
  <c r="G70" i="11"/>
  <c r="AI40" i="11"/>
  <c r="AA50" i="11"/>
  <c r="I32" i="11"/>
  <c r="AL32" i="11"/>
  <c r="AG33" i="11"/>
  <c r="R11" i="11"/>
  <c r="R15" i="3"/>
  <c r="K17" i="11"/>
  <c r="AI63" i="11"/>
  <c r="Q19" i="3"/>
  <c r="V51" i="3"/>
  <c r="U57" i="3"/>
  <c r="U30" i="3"/>
  <c r="V23" i="11"/>
  <c r="Q53" i="3"/>
  <c r="AL28" i="11"/>
  <c r="F28" i="11"/>
  <c r="U33" i="11"/>
  <c r="F25" i="11"/>
  <c r="Q60" i="3"/>
  <c r="S16" i="3"/>
  <c r="J27" i="11"/>
  <c r="S35" i="11"/>
  <c r="AG12" i="11"/>
  <c r="AL59" i="11"/>
  <c r="J31" i="11"/>
  <c r="U36" i="11"/>
  <c r="I61" i="11"/>
  <c r="V52" i="11"/>
  <c r="AJ31" i="11"/>
  <c r="O58" i="3"/>
  <c r="M49" i="11"/>
  <c r="U31" i="11"/>
  <c r="AG25" i="11"/>
  <c r="AL46" i="11"/>
  <c r="M61" i="11"/>
  <c r="U50" i="11"/>
  <c r="F57" i="11"/>
  <c r="V36" i="11"/>
  <c r="AJ54" i="11"/>
  <c r="O19" i="3"/>
  <c r="N30" i="11"/>
  <c r="R43" i="11"/>
  <c r="AI71" i="11"/>
  <c r="R45" i="11"/>
  <c r="V12" i="3"/>
  <c r="S20" i="11"/>
  <c r="V37" i="3"/>
  <c r="R35" i="11"/>
  <c r="V24" i="3"/>
  <c r="AG64" i="11"/>
  <c r="AA63" i="11"/>
  <c r="AC67" i="11"/>
  <c r="F19" i="11"/>
  <c r="AK34" i="11"/>
  <c r="O17" i="3"/>
  <c r="N27" i="11"/>
  <c r="R35" i="3"/>
  <c r="AJ30" i="11"/>
  <c r="R66" i="11"/>
  <c r="AJ16" i="11"/>
  <c r="Q30" i="3"/>
  <c r="O67" i="11"/>
  <c r="V19" i="11"/>
  <c r="Q41" i="3"/>
  <c r="S32" i="3"/>
  <c r="G45" i="11"/>
  <c r="V31" i="3"/>
  <c r="F17" i="11"/>
  <c r="AB19" i="11"/>
  <c r="V15" i="11"/>
  <c r="R59" i="11"/>
  <c r="U23" i="11"/>
  <c r="AA27" i="11"/>
  <c r="U17" i="11"/>
  <c r="AF57" i="11"/>
  <c r="AL48" i="11"/>
  <c r="G47" i="11"/>
  <c r="S13" i="11"/>
  <c r="N52" i="11"/>
  <c r="V24" i="11"/>
  <c r="AJ65" i="11"/>
  <c r="O57" i="3"/>
  <c r="M54" i="11"/>
  <c r="S11" i="11"/>
  <c r="AG23" i="11"/>
  <c r="AL54" i="11"/>
  <c r="AA60" i="11"/>
  <c r="U67" i="11"/>
  <c r="J25" i="11"/>
  <c r="V12" i="11"/>
  <c r="AI12" i="11"/>
  <c r="Q12" i="3"/>
  <c r="F12" i="11"/>
  <c r="R32" i="11"/>
  <c r="AI36" i="11"/>
  <c r="S60" i="11"/>
  <c r="J11" i="3"/>
  <c r="S51" i="11"/>
  <c r="U48" i="3"/>
  <c r="U71" i="11"/>
  <c r="V35" i="3"/>
  <c r="AF14" i="11"/>
  <c r="N61" i="11"/>
  <c r="AL22" i="11"/>
  <c r="J43" i="11"/>
  <c r="AK40" i="11"/>
  <c r="AC10" i="11"/>
  <c r="N25" i="11"/>
  <c r="V21" i="3"/>
  <c r="AI41" i="11"/>
  <c r="J41" i="3"/>
  <c r="AI56" i="11"/>
  <c r="R57" i="3"/>
  <c r="AI25" i="11"/>
  <c r="Q49" i="11"/>
  <c r="V31" i="11"/>
  <c r="O10" i="3"/>
  <c r="S43" i="3"/>
  <c r="Q52" i="3"/>
  <c r="S28" i="11"/>
  <c r="AL64" i="11"/>
  <c r="I35" i="11"/>
  <c r="V17" i="3"/>
  <c r="F13" i="11"/>
  <c r="R47" i="11"/>
  <c r="U33" i="3"/>
  <c r="U45" i="11"/>
  <c r="M13" i="11"/>
  <c r="AL60" i="11"/>
  <c r="Q42" i="3"/>
  <c r="F67" i="11"/>
  <c r="S41" i="11"/>
  <c r="O23" i="11"/>
  <c r="J24" i="3"/>
  <c r="N54" i="11"/>
  <c r="S57" i="11"/>
  <c r="AF29" i="11"/>
  <c r="AH36" i="11"/>
  <c r="J13" i="11"/>
  <c r="S63" i="11"/>
  <c r="N46" i="11"/>
  <c r="R64" i="11"/>
  <c r="AI14" i="11"/>
  <c r="AC29" i="11"/>
  <c r="K24" i="11"/>
  <c r="S33" i="11"/>
  <c r="AF34" i="11"/>
  <c r="AL44" i="11"/>
  <c r="J42" i="11"/>
  <c r="S50" i="11"/>
  <c r="AA44" i="11"/>
  <c r="R58" i="11"/>
  <c r="AI67" i="11"/>
  <c r="AC15" i="11"/>
  <c r="F60" i="11"/>
  <c r="R10" i="3"/>
  <c r="J30" i="3"/>
  <c r="U59" i="11"/>
  <c r="G33" i="11"/>
  <c r="S23" i="11"/>
  <c r="J31" i="3"/>
  <c r="U56" i="11"/>
  <c r="U40" i="3"/>
  <c r="R17" i="3"/>
  <c r="AA13" i="11"/>
  <c r="AH25" i="11"/>
  <c r="G57" i="11"/>
  <c r="AJ27" i="11"/>
  <c r="AC70" i="11"/>
  <c r="N14" i="11"/>
  <c r="U42" i="3"/>
  <c r="AG45" i="11"/>
  <c r="K59" i="11"/>
  <c r="AG68" i="11"/>
  <c r="O42" i="3"/>
  <c r="V59" i="3"/>
  <c r="AJ40" i="11"/>
  <c r="R40" i="11"/>
  <c r="O32" i="3"/>
  <c r="Q58" i="3"/>
  <c r="AC49" i="11"/>
  <c r="Q60" i="11"/>
  <c r="AB52" i="11"/>
  <c r="M33" i="11"/>
  <c r="U35" i="3"/>
  <c r="R49" i="11"/>
  <c r="S64" i="11"/>
  <c r="Q44" i="3"/>
  <c r="Q33" i="11"/>
  <c r="K25" i="11"/>
  <c r="J42" i="3"/>
  <c r="AC64" i="11"/>
  <c r="N34" i="11"/>
  <c r="AI24" i="11"/>
  <c r="AG67" i="11"/>
  <c r="AK15" i="11"/>
  <c r="O42" i="11"/>
  <c r="O59" i="11"/>
  <c r="AF61" i="11"/>
  <c r="R40" i="3"/>
  <c r="AA23" i="11"/>
  <c r="AF15" i="11"/>
  <c r="F24" i="11"/>
  <c r="M46" i="11"/>
  <c r="V52" i="3"/>
  <c r="AC33" i="11"/>
  <c r="I46" i="11"/>
  <c r="AF60" i="11"/>
  <c r="G59" i="11"/>
  <c r="Q50" i="3"/>
  <c r="S44" i="3"/>
  <c r="AH24" i="11"/>
  <c r="S49" i="11"/>
  <c r="V53" i="3"/>
  <c r="S13" i="3"/>
  <c r="K10" i="11"/>
  <c r="AJ56" i="11"/>
  <c r="J59" i="11"/>
  <c r="U14" i="11"/>
  <c r="I60" i="11"/>
  <c r="O32" i="11"/>
  <c r="Q31" i="11"/>
  <c r="AK23" i="11"/>
  <c r="N20" i="11"/>
  <c r="U32" i="11"/>
  <c r="AF10" i="11"/>
  <c r="AH64" i="11"/>
  <c r="K46" i="11"/>
  <c r="U70" i="11"/>
  <c r="M70" i="11"/>
  <c r="R53" i="11"/>
  <c r="AI57" i="11"/>
  <c r="AC56" i="11"/>
  <c r="M48" i="11"/>
  <c r="S22" i="11"/>
  <c r="AF65" i="11"/>
  <c r="AH40" i="11"/>
  <c r="F51" i="11"/>
  <c r="Q66" i="11"/>
  <c r="F32" i="11"/>
  <c r="R27" i="11"/>
  <c r="AI53" i="11"/>
  <c r="AC30" i="11"/>
  <c r="K64" i="11"/>
  <c r="S19" i="11"/>
  <c r="J44" i="3"/>
  <c r="S29" i="11"/>
  <c r="N56" i="11"/>
  <c r="S10" i="11"/>
  <c r="G31" i="11"/>
  <c r="S17" i="11"/>
  <c r="S33" i="3"/>
  <c r="U55" i="3"/>
  <c r="R67" i="11"/>
  <c r="AB44" i="11"/>
  <c r="G61" i="11"/>
  <c r="AJ48" i="11"/>
  <c r="AL20" i="11"/>
  <c r="I20" i="11"/>
  <c r="AC13" i="11"/>
  <c r="R11" i="3"/>
  <c r="F16" i="11"/>
  <c r="AG32" i="11"/>
  <c r="AB48" i="11"/>
  <c r="S21" i="3"/>
  <c r="AG63" i="11"/>
  <c r="U19" i="11"/>
  <c r="AC68" i="11"/>
  <c r="AC53" i="11"/>
  <c r="AH19" i="11"/>
  <c r="AK20" i="11"/>
  <c r="J50" i="3"/>
  <c r="F53" i="11"/>
  <c r="V33" i="3"/>
  <c r="S69" i="11"/>
  <c r="AC31" i="11"/>
  <c r="AJ15" i="11"/>
  <c r="AC47" i="11"/>
  <c r="F34" i="11"/>
  <c r="AL11" i="11"/>
  <c r="V50" i="11"/>
  <c r="U59" i="3"/>
  <c r="S59" i="3"/>
  <c r="Q30" i="11"/>
  <c r="AI50" i="11"/>
  <c r="AC28" i="11"/>
  <c r="O51" i="3"/>
  <c r="AG44" i="11"/>
  <c r="I66" i="11"/>
  <c r="S23" i="3"/>
  <c r="M32" i="11"/>
  <c r="AB45" i="11"/>
  <c r="Q44" i="11"/>
  <c r="M67" i="11"/>
  <c r="S31" i="11"/>
  <c r="R56" i="3"/>
  <c r="AH42" i="11"/>
  <c r="I28" i="11"/>
  <c r="S67" i="11"/>
  <c r="J14" i="11"/>
  <c r="R19" i="11"/>
  <c r="AG17" i="11"/>
  <c r="AC57" i="11"/>
  <c r="AA53" i="11"/>
  <c r="S56" i="11"/>
  <c r="AF36" i="11"/>
  <c r="AH34" i="11"/>
  <c r="J11" i="11"/>
  <c r="Q29" i="11"/>
  <c r="F20" i="11"/>
  <c r="R10" i="11"/>
  <c r="AG27" i="11"/>
  <c r="AC71" i="11"/>
  <c r="I29" i="11"/>
  <c r="U64" i="11"/>
  <c r="G65" i="11"/>
  <c r="S21" i="11"/>
  <c r="G56" i="11"/>
  <c r="Q48" i="11"/>
  <c r="AA35" i="11"/>
  <c r="S71" i="11"/>
  <c r="U56" i="3"/>
  <c r="U29" i="3"/>
  <c r="U20" i="11"/>
  <c r="F68" i="11"/>
  <c r="G40" i="11"/>
  <c r="AI28" i="11"/>
  <c r="AL71" i="11"/>
  <c r="K50" i="11"/>
  <c r="AL63" i="11"/>
  <c r="V20" i="3"/>
  <c r="I13" i="11"/>
  <c r="AF40" i="11"/>
  <c r="AA49" i="11"/>
  <c r="AC24" i="11"/>
  <c r="V56" i="3"/>
  <c r="U27" i="11"/>
  <c r="AC45" i="11"/>
  <c r="AC59" i="11"/>
  <c r="AB14" i="11"/>
  <c r="AJ51" i="11"/>
  <c r="AA57" i="11"/>
  <c r="K15" i="11"/>
  <c r="S51" i="3"/>
  <c r="Q43" i="11"/>
  <c r="Q70" i="11"/>
  <c r="AH12" i="11"/>
  <c r="AF59" i="11"/>
  <c r="AI48" i="11"/>
  <c r="J35" i="3"/>
  <c r="AH48" i="11"/>
  <c r="O54" i="11"/>
  <c r="AL52" i="11"/>
  <c r="O14" i="3"/>
  <c r="AC66" i="11"/>
  <c r="AJ53" i="11"/>
  <c r="AF33" i="11"/>
  <c r="AC54" i="11"/>
  <c r="F61" i="11"/>
  <c r="S45" i="11"/>
  <c r="AH13" i="11"/>
  <c r="AC19" i="11"/>
  <c r="O33" i="3"/>
  <c r="R61" i="11"/>
  <c r="U22" i="11"/>
  <c r="AK48" i="11"/>
  <c r="AL68" i="11"/>
  <c r="U42" i="11"/>
  <c r="AI31" i="11"/>
  <c r="O31" i="11"/>
  <c r="AB49" i="11"/>
  <c r="R30" i="3"/>
  <c r="N31" i="11"/>
  <c r="M51" i="11"/>
  <c r="AJ57" i="11"/>
  <c r="G50" i="11"/>
  <c r="AJ34" i="11"/>
  <c r="O14" i="11"/>
  <c r="AB36" i="11"/>
  <c r="U21" i="11"/>
  <c r="AC32" i="11"/>
  <c r="R57" i="11"/>
  <c r="K48" i="11"/>
  <c r="O48" i="11"/>
  <c r="R39" i="3"/>
  <c r="AB25" i="11"/>
  <c r="N10" i="11"/>
  <c r="U48" i="11"/>
  <c r="J16" i="11"/>
  <c r="U49" i="11"/>
  <c r="AG58" i="11"/>
  <c r="AL31" i="11"/>
  <c r="J33" i="11"/>
  <c r="Q71" i="11"/>
  <c r="R24" i="3"/>
  <c r="AB12" i="11"/>
  <c r="M59" i="11"/>
  <c r="Q46" i="11"/>
  <c r="J46" i="11"/>
  <c r="S30" i="11"/>
  <c r="AG52" i="11"/>
  <c r="AL61" i="11"/>
  <c r="J71" i="11"/>
  <c r="S52" i="11"/>
  <c r="K20" i="11"/>
  <c r="O25" i="11"/>
  <c r="K41" i="11"/>
  <c r="Q11" i="11"/>
  <c r="M47" i="11"/>
  <c r="Q35" i="11"/>
  <c r="Q11" i="3"/>
  <c r="S20" i="3"/>
  <c r="U52" i="11"/>
  <c r="I71" i="11"/>
  <c r="K52" i="11"/>
  <c r="AI21" i="11"/>
  <c r="AH51" i="11"/>
  <c r="V46" i="11"/>
  <c r="AH15" i="11"/>
  <c r="S14" i="3"/>
  <c r="J34" i="11"/>
  <c r="R59" i="3"/>
  <c r="K35" i="11"/>
  <c r="AH59" i="11"/>
  <c r="O12" i="3"/>
  <c r="S27" i="11"/>
  <c r="AL43" i="11"/>
  <c r="AH10" i="11"/>
  <c r="J37" i="3"/>
  <c r="AG53" i="11"/>
  <c r="I24" i="11"/>
  <c r="AA48" i="11"/>
  <c r="Q35" i="3"/>
  <c r="AK56" i="11"/>
  <c r="AJ33" i="11"/>
  <c r="AB69" i="11"/>
  <c r="U20" i="3"/>
  <c r="S24" i="3"/>
  <c r="K32" i="11"/>
  <c r="AB66" i="11"/>
  <c r="AF50" i="11"/>
  <c r="AB20" i="11"/>
  <c r="AB10" i="11"/>
  <c r="K30" i="11"/>
  <c r="AI66" i="11"/>
  <c r="AH31" i="11"/>
  <c r="G49" i="11"/>
  <c r="AG42" i="11"/>
  <c r="AJ41" i="11"/>
  <c r="J16" i="3"/>
  <c r="R21" i="3"/>
  <c r="AC69" i="11"/>
  <c r="K11" i="11"/>
  <c r="AL12" i="11"/>
  <c r="Q61" i="11"/>
  <c r="G58" i="11"/>
  <c r="Q68" i="11"/>
  <c r="V19" i="3"/>
  <c r="AB64" i="11"/>
  <c r="N68" i="11"/>
  <c r="O19" i="11"/>
  <c r="M25" i="11"/>
  <c r="S24" i="11"/>
  <c r="AG24" i="11"/>
  <c r="AL70" i="11"/>
  <c r="J69" i="11"/>
  <c r="Q52" i="11"/>
  <c r="R38" i="3"/>
  <c r="AB31" i="11"/>
  <c r="N59" i="11"/>
  <c r="O68" i="11"/>
  <c r="J50" i="11"/>
  <c r="U69" i="11"/>
  <c r="AG22" i="11"/>
  <c r="AL23" i="11"/>
  <c r="M64" i="11"/>
  <c r="U41" i="11"/>
  <c r="M28" i="11"/>
  <c r="Q16" i="11"/>
  <c r="N24" i="11"/>
  <c r="Q53" i="11"/>
  <c r="N64" i="11"/>
  <c r="Q10" i="11"/>
  <c r="O48" i="3"/>
  <c r="O49" i="3"/>
  <c r="S40" i="11"/>
  <c r="G30" i="11"/>
  <c r="F21" i="11"/>
  <c r="AG61" i="11"/>
  <c r="AH68" i="11"/>
  <c r="R69" i="11"/>
  <c r="J56" i="3"/>
  <c r="O41" i="3"/>
  <c r="I45" i="11"/>
  <c r="R52" i="3"/>
  <c r="I23" i="11"/>
  <c r="J35" i="11"/>
  <c r="AC63" i="11"/>
  <c r="O12" i="11"/>
  <c r="AH54" i="11"/>
  <c r="AB58" i="11"/>
  <c r="N65" i="11"/>
  <c r="R55" i="3"/>
  <c r="R30" i="11"/>
  <c r="V30" i="11"/>
  <c r="Q33" i="3"/>
  <c r="AJ36" i="11"/>
  <c r="AI61" i="11"/>
  <c r="I56" i="11"/>
  <c r="AC61" i="11"/>
  <c r="I10" i="3"/>
  <c r="J65" i="11"/>
  <c r="R14" i="11"/>
  <c r="V29" i="3"/>
  <c r="N19" i="11"/>
  <c r="M45" i="11"/>
  <c r="R56" i="11"/>
  <c r="AF47" i="11"/>
  <c r="V42" i="3"/>
  <c r="N63" i="11"/>
  <c r="U44" i="11"/>
  <c r="S31" i="3"/>
  <c r="J10" i="11"/>
  <c r="AL27" i="11"/>
  <c r="AK11" i="11"/>
  <c r="N47" i="11"/>
  <c r="S41" i="3"/>
  <c r="AC22" i="11"/>
  <c r="S52" i="3"/>
  <c r="V32" i="3"/>
  <c r="U63" i="11"/>
  <c r="J20" i="11"/>
  <c r="Q65" i="11"/>
  <c r="V43" i="3"/>
  <c r="AH33" i="11"/>
  <c r="M42" i="11"/>
  <c r="Q57" i="11"/>
  <c r="N50" i="11"/>
  <c r="U12" i="11"/>
  <c r="AF16" i="11"/>
  <c r="AL34" i="11"/>
  <c r="K69" i="11"/>
  <c r="Q51" i="11"/>
  <c r="V58" i="3"/>
  <c r="AB53" i="11"/>
  <c r="M10" i="11"/>
  <c r="Q23" i="11"/>
  <c r="N53" i="11"/>
  <c r="S58" i="11"/>
  <c r="AF54" i="11"/>
  <c r="AH41" i="11"/>
  <c r="K71" i="11"/>
  <c r="S14" i="11"/>
  <c r="AA11" i="11"/>
  <c r="O36" i="11"/>
  <c r="AA12" i="11"/>
  <c r="AK12" i="11"/>
  <c r="AA54" i="11"/>
  <c r="Q67" i="11"/>
  <c r="O50" i="3"/>
  <c r="O34" i="3"/>
  <c r="Q34" i="11"/>
  <c r="F65" i="11"/>
  <c r="I70" i="11"/>
  <c r="AG30" i="11"/>
  <c r="AB56" i="11"/>
  <c r="R29" i="11"/>
  <c r="J36" i="11"/>
  <c r="Q43" i="3"/>
  <c r="M58" i="11"/>
  <c r="V38" i="3"/>
  <c r="V29" i="11"/>
  <c r="G29" i="11"/>
  <c r="AH60" i="11"/>
  <c r="Q56" i="11"/>
  <c r="AH47" i="11"/>
  <c r="J38" i="3"/>
  <c r="J68" i="11"/>
  <c r="U28" i="3"/>
  <c r="Q28" i="11"/>
  <c r="R51" i="11"/>
  <c r="O24" i="3"/>
  <c r="AI34" i="11"/>
  <c r="AG31" i="11"/>
  <c r="AA68" i="11"/>
  <c r="AH61" i="11"/>
  <c r="S42" i="11"/>
  <c r="AA32" i="11"/>
  <c r="AI33" i="11"/>
  <c r="AH32" i="11"/>
  <c r="V14" i="11"/>
  <c r="R60" i="11"/>
  <c r="O71" i="11"/>
  <c r="R23" i="3"/>
  <c r="U24" i="3"/>
  <c r="V54" i="11"/>
  <c r="AK42" i="11"/>
  <c r="AL10" i="11"/>
  <c r="Q14" i="11"/>
  <c r="V61" i="11"/>
  <c r="O28" i="3"/>
  <c r="AA64" i="11"/>
  <c r="AL56" i="11"/>
  <c r="F30" i="11"/>
  <c r="AK22" i="11"/>
  <c r="AC36" i="11"/>
  <c r="AI59" i="11"/>
  <c r="V67" i="11"/>
  <c r="Q14" i="3"/>
  <c r="J24" i="11"/>
  <c r="AB46" i="11"/>
  <c r="AL13" i="11"/>
  <c r="O46" i="11"/>
  <c r="AF17" i="11"/>
  <c r="V34" i="3"/>
  <c r="AH65" i="11"/>
  <c r="J21" i="11"/>
  <c r="Q24" i="11"/>
  <c r="S30" i="3"/>
  <c r="AB68" i="11"/>
  <c r="I69" i="11"/>
  <c r="Q69" i="11"/>
  <c r="N32" i="11"/>
  <c r="U40" i="11"/>
  <c r="AF28" i="11"/>
  <c r="AH35" i="11"/>
  <c r="N33" i="11"/>
  <c r="Q12" i="11"/>
  <c r="V30" i="3"/>
  <c r="J60" i="3"/>
  <c r="M44" i="11"/>
  <c r="O66" i="11"/>
  <c r="G25" i="11"/>
  <c r="U46" i="11"/>
  <c r="AF35" i="11"/>
  <c r="AH71" i="11"/>
  <c r="K56" i="11"/>
  <c r="Q20" i="11"/>
  <c r="AA70" i="11"/>
  <c r="O13" i="11"/>
  <c r="K63" i="11"/>
  <c r="AK35" i="11"/>
  <c r="J15" i="11"/>
  <c r="AK21" i="11"/>
  <c r="Q17" i="3"/>
  <c r="Q51" i="3"/>
  <c r="AK27" i="11"/>
  <c r="G60" i="11"/>
  <c r="G12" i="11"/>
  <c r="AF56" i="11"/>
  <c r="AB63" i="11"/>
  <c r="U58" i="11"/>
  <c r="G36" i="11"/>
  <c r="AC17" i="11"/>
  <c r="AA58" i="11"/>
  <c r="S40" i="3"/>
  <c r="S47" i="11"/>
  <c r="I16" i="11"/>
  <c r="K45" i="11"/>
  <c r="AK59" i="11"/>
  <c r="AB23" i="11"/>
  <c r="G53" i="11"/>
  <c r="M27" i="11"/>
  <c r="Q28" i="3"/>
  <c r="AI44" i="11"/>
  <c r="S65" i="11"/>
  <c r="AC58" i="11"/>
  <c r="AG35" i="11"/>
  <c r="V13" i="3"/>
  <c r="I22" i="11"/>
  <c r="J17" i="11"/>
  <c r="AG21" i="11"/>
  <c r="K66" i="11"/>
  <c r="V39" i="3"/>
  <c r="AA16" i="11"/>
  <c r="S16" i="11"/>
  <c r="Q36" i="11"/>
  <c r="AI54" i="11"/>
  <c r="V40" i="3"/>
  <c r="Q40" i="3"/>
  <c r="Q15" i="11"/>
  <c r="AF64" i="11"/>
  <c r="AA33" i="11"/>
  <c r="O45" i="11"/>
  <c r="AK32" i="11"/>
  <c r="I12" i="11"/>
  <c r="AA24" i="11"/>
  <c r="K57" i="11"/>
  <c r="AG47" i="11"/>
  <c r="AC11" i="11"/>
  <c r="O31" i="3"/>
  <c r="J55" i="3"/>
  <c r="O56" i="11"/>
  <c r="G34" i="11"/>
  <c r="K49" i="11"/>
  <c r="AK47" i="11"/>
  <c r="J28" i="3"/>
  <c r="F59" i="11"/>
  <c r="O27" i="11"/>
  <c r="U58" i="3"/>
  <c r="AB13" i="11"/>
  <c r="M43" i="11"/>
  <c r="O24" i="11"/>
  <c r="K27" i="11"/>
  <c r="U53" i="11"/>
  <c r="AF63" i="11"/>
  <c r="AH66" i="11"/>
  <c r="F11" i="11"/>
  <c r="Q58" i="11"/>
  <c r="S11" i="3"/>
  <c r="J39" i="3"/>
  <c r="M24" i="11"/>
  <c r="AK71" i="11"/>
  <c r="M34" i="11"/>
  <c r="S36" i="11"/>
  <c r="R58" i="3"/>
  <c r="AH28" i="11"/>
  <c r="N57" i="11"/>
  <c r="O29" i="11"/>
  <c r="K61" i="11"/>
  <c r="AK45" i="11"/>
  <c r="F48" i="11"/>
  <c r="AJ61" i="11"/>
  <c r="AA61" i="11"/>
  <c r="AK36" i="11"/>
  <c r="AC46" i="11"/>
  <c r="AC43" i="11"/>
  <c r="AJ46" i="11"/>
  <c r="N35" i="11"/>
  <c r="J63" i="11"/>
  <c r="AF58" i="11"/>
  <c r="J17" i="3"/>
  <c r="U15" i="11"/>
  <c r="K65" i="11"/>
  <c r="AL21" i="11"/>
  <c r="M63" i="11"/>
  <c r="S19" i="3"/>
  <c r="Q19" i="11"/>
  <c r="S34" i="11"/>
  <c r="I34" i="11"/>
  <c r="AK17" i="11"/>
  <c r="AB40" i="11"/>
  <c r="AA69" i="11"/>
  <c r="S68" i="11"/>
  <c r="AL19" i="11"/>
  <c r="AF20" i="11"/>
  <c r="U43" i="11"/>
  <c r="AC42" i="11"/>
  <c r="AF13" i="11"/>
  <c r="U44" i="3"/>
  <c r="V33" i="11"/>
  <c r="N15" i="11"/>
  <c r="Q37" i="3"/>
  <c r="V65" i="11"/>
  <c r="AC48" i="11"/>
  <c r="V53" i="11"/>
  <c r="AG48" i="11"/>
  <c r="AI49" i="11"/>
  <c r="AF24" i="11"/>
  <c r="U43" i="3"/>
  <c r="AL66" i="11"/>
  <c r="AI47" i="11"/>
  <c r="O39" i="3"/>
  <c r="S48" i="11"/>
  <c r="AF43" i="11"/>
  <c r="R49" i="3"/>
  <c r="AI27" i="11"/>
  <c r="G35" i="11"/>
  <c r="AA20" i="11"/>
  <c r="S12" i="3"/>
  <c r="K68" i="11"/>
  <c r="I64" i="11"/>
  <c r="M52" i="11"/>
  <c r="J58" i="3"/>
  <c r="Q59" i="3"/>
  <c r="J22" i="3"/>
  <c r="J32" i="3"/>
  <c r="G41" i="11"/>
  <c r="AK46" i="11"/>
  <c r="U38" i="3"/>
  <c r="J13" i="3"/>
  <c r="I25" i="11"/>
  <c r="O15" i="11"/>
  <c r="AA71" i="11"/>
  <c r="S25" i="11"/>
  <c r="R31" i="3"/>
  <c r="J43" i="3"/>
  <c r="I54" i="11"/>
  <c r="O10" i="11"/>
  <c r="U39" i="3"/>
  <c r="M16" i="11"/>
  <c r="F29" i="11"/>
  <c r="AK33" i="11"/>
  <c r="K19" i="11"/>
  <c r="Q25" i="11"/>
  <c r="R29" i="3"/>
  <c r="AB47" i="11"/>
  <c r="G28" i="11"/>
  <c r="Q32" i="11"/>
  <c r="I48" i="11"/>
  <c r="AJ69" i="11"/>
  <c r="M57" i="11"/>
  <c r="AJ58" i="11"/>
  <c r="G67" i="11"/>
  <c r="AJ68" i="11"/>
  <c r="AC23" i="11"/>
  <c r="AC16" i="11"/>
  <c r="AI11" i="11"/>
  <c r="G66" i="11"/>
  <c r="V40" i="11"/>
  <c r="R60" i="3"/>
  <c r="M35" i="11"/>
  <c r="S61" i="11"/>
  <c r="AA21" i="11"/>
  <c r="AH70" i="11"/>
  <c r="M65" i="11"/>
  <c r="Q49" i="3"/>
  <c r="AJ35" i="11"/>
  <c r="AK54" i="11"/>
  <c r="I65" i="11"/>
  <c r="AJ22" i="11"/>
  <c r="AB70" i="11"/>
  <c r="K16" i="11"/>
  <c r="Q47" i="11"/>
  <c r="AB30" i="11"/>
  <c r="U14" i="3"/>
  <c r="S15" i="11"/>
  <c r="AL17" i="11"/>
  <c r="V16" i="3"/>
  <c r="O35" i="3"/>
  <c r="Q41" i="11"/>
  <c r="J53" i="11"/>
  <c r="AB50" i="11"/>
  <c r="R24" i="11"/>
  <c r="J52" i="3"/>
  <c r="AI16" i="11"/>
  <c r="U53" i="3"/>
  <c r="V60" i="3"/>
  <c r="Q32" i="3"/>
  <c r="Q48" i="3"/>
  <c r="AL40" i="11"/>
  <c r="S49" i="3"/>
  <c r="AH21" i="11"/>
  <c r="AK60" i="11"/>
  <c r="S58" i="3"/>
  <c r="AB33" i="11"/>
  <c r="O20" i="3"/>
  <c r="V60" i="11"/>
  <c r="U16" i="11"/>
  <c r="AF32" i="11"/>
  <c r="AH57" i="11"/>
  <c r="G64" i="11"/>
  <c r="AG41" i="11"/>
  <c r="AL65" i="11"/>
  <c r="J64" i="11"/>
  <c r="AA66" i="11"/>
  <c r="O30" i="3"/>
  <c r="O61" i="11"/>
  <c r="U34" i="11"/>
  <c r="AH43" i="11"/>
  <c r="O33" i="11"/>
  <c r="D17" i="15" l="1"/>
  <c r="J9" i="11"/>
  <c r="J18" i="11"/>
  <c r="J26" i="11"/>
  <c r="J39" i="11"/>
  <c r="J55" i="11"/>
  <c r="J62" i="11"/>
  <c r="J9" i="3"/>
  <c r="J18" i="3"/>
  <c r="J27" i="3"/>
  <c r="J36" i="3"/>
  <c r="J47" i="3"/>
  <c r="J54" i="3"/>
  <c r="L35" i="11"/>
  <c r="L28" i="11"/>
  <c r="L32" i="11"/>
  <c r="H28" i="11"/>
  <c r="L34" i="11"/>
  <c r="H29" i="11"/>
  <c r="L30" i="11"/>
  <c r="H30" i="11"/>
  <c r="H35" i="11"/>
  <c r="L36" i="11"/>
  <c r="H32" i="11"/>
  <c r="L27" i="11"/>
  <c r="L33" i="11"/>
  <c r="H33" i="11"/>
  <c r="H34" i="11"/>
  <c r="L29" i="11"/>
  <c r="H36" i="11"/>
  <c r="L31" i="11"/>
  <c r="H31" i="11"/>
  <c r="H27" i="11"/>
  <c r="D55" i="15"/>
  <c r="D49" i="15"/>
  <c r="G50" i="15"/>
  <c r="G55" i="15"/>
  <c r="G21" i="15"/>
  <c r="G29" i="15"/>
  <c r="D52" i="15"/>
  <c r="G30" i="15"/>
  <c r="G53" i="15"/>
  <c r="D44" i="15"/>
  <c r="G18" i="15"/>
  <c r="D50" i="15"/>
  <c r="D51" i="15"/>
  <c r="D53" i="15"/>
  <c r="G32" i="15"/>
  <c r="G54" i="15"/>
  <c r="D54" i="15"/>
  <c r="G33" i="15"/>
  <c r="G35" i="15"/>
  <c r="G36" i="15"/>
  <c r="G38" i="15"/>
  <c r="D21" i="15"/>
  <c r="G39" i="15"/>
  <c r="G42" i="15"/>
  <c r="G44" i="15"/>
  <c r="G45" i="15"/>
  <c r="G10" i="15"/>
  <c r="G49" i="15"/>
  <c r="G11" i="15"/>
  <c r="G15" i="15"/>
  <c r="G51" i="15"/>
  <c r="G16" i="15"/>
  <c r="G52" i="15"/>
  <c r="G20" i="15"/>
  <c r="D42" i="15"/>
  <c r="D45" i="15"/>
  <c r="D32" i="15"/>
  <c r="D29" i="15"/>
  <c r="D33" i="15"/>
  <c r="D35" i="15"/>
  <c r="D30" i="15"/>
  <c r="D36" i="15"/>
  <c r="D38" i="15"/>
  <c r="D39" i="15"/>
  <c r="D11" i="15"/>
  <c r="D15" i="15"/>
  <c r="D16" i="15"/>
  <c r="D18" i="15"/>
  <c r="D20" i="15"/>
  <c r="D10" i="15"/>
  <c r="Z65" i="11"/>
  <c r="H71" i="11"/>
  <c r="H70" i="11"/>
  <c r="H69" i="11"/>
  <c r="AD71" i="11"/>
  <c r="AE71" i="11" s="1"/>
  <c r="H68" i="11"/>
  <c r="AD69" i="11"/>
  <c r="AE69" i="11" s="1"/>
  <c r="H66" i="11"/>
  <c r="L71" i="11"/>
  <c r="AD67" i="11"/>
  <c r="AE67" i="11" s="1"/>
  <c r="L70" i="11"/>
  <c r="AM71" i="11"/>
  <c r="H64" i="11"/>
  <c r="L69" i="11"/>
  <c r="H63" i="11"/>
  <c r="AD65" i="11"/>
  <c r="AE65" i="11" s="1"/>
  <c r="L68" i="11"/>
  <c r="AM69" i="11"/>
  <c r="W65" i="11"/>
  <c r="H67" i="11"/>
  <c r="AD68" i="11"/>
  <c r="AE68" i="11" s="1"/>
  <c r="H65" i="11"/>
  <c r="AD66" i="11"/>
  <c r="AE66" i="11" s="1"/>
  <c r="AM70" i="11"/>
  <c r="AD64" i="11"/>
  <c r="AE64" i="11" s="1"/>
  <c r="L67" i="11"/>
  <c r="AM68" i="11"/>
  <c r="W71" i="11"/>
  <c r="Y63" i="11"/>
  <c r="Y64" i="11"/>
  <c r="Z63" i="11"/>
  <c r="Z68" i="11"/>
  <c r="Z64" i="11"/>
  <c r="AD63" i="11"/>
  <c r="AE63" i="11" s="1"/>
  <c r="L66" i="11"/>
  <c r="W70" i="11"/>
  <c r="AM66" i="11"/>
  <c r="L64" i="11"/>
  <c r="L63" i="11"/>
  <c r="AM64" i="11"/>
  <c r="W67" i="11"/>
  <c r="Y69" i="11"/>
  <c r="Z70" i="11"/>
  <c r="Y67" i="11"/>
  <c r="AD70" i="11"/>
  <c r="AE70" i="11" s="1"/>
  <c r="AM67" i="11"/>
  <c r="L65" i="11"/>
  <c r="W69" i="11"/>
  <c r="Y71" i="11"/>
  <c r="AM65" i="11"/>
  <c r="W68" i="11"/>
  <c r="Y70" i="11"/>
  <c r="Z71" i="11"/>
  <c r="AM63" i="11"/>
  <c r="W66" i="11"/>
  <c r="Y68" i="11"/>
  <c r="Z69" i="11"/>
  <c r="Y66" i="11"/>
  <c r="Z67" i="11"/>
  <c r="W64" i="11"/>
  <c r="W63" i="11"/>
  <c r="Y65" i="11"/>
  <c r="Z66" i="11"/>
  <c r="AD60" i="11"/>
  <c r="AE60" i="11" s="1"/>
  <c r="AD59" i="11"/>
  <c r="AE59" i="11" s="1"/>
  <c r="H56" i="11"/>
  <c r="AD58" i="11"/>
  <c r="AE58" i="11" s="1"/>
  <c r="L61" i="11"/>
  <c r="AD57" i="11"/>
  <c r="AE57" i="11" s="1"/>
  <c r="L60" i="11"/>
  <c r="AM61" i="11"/>
  <c r="AD56" i="11"/>
  <c r="AE56" i="11" s="1"/>
  <c r="L59" i="11"/>
  <c r="AM60" i="11"/>
  <c r="H61" i="11"/>
  <c r="H60" i="11"/>
  <c r="H58" i="11"/>
  <c r="H57" i="11"/>
  <c r="AM59" i="11"/>
  <c r="L57" i="11"/>
  <c r="W60" i="11"/>
  <c r="W59" i="11"/>
  <c r="W58" i="11"/>
  <c r="Y60" i="11"/>
  <c r="Z61" i="11"/>
  <c r="H59" i="11"/>
  <c r="AD61" i="11"/>
  <c r="AE61" i="11" s="1"/>
  <c r="L58" i="11"/>
  <c r="AM58" i="11"/>
  <c r="W61" i="11"/>
  <c r="L56" i="11"/>
  <c r="AM57" i="11"/>
  <c r="AM56" i="11"/>
  <c r="Y61" i="11"/>
  <c r="W57" i="11"/>
  <c r="Y59" i="11"/>
  <c r="Z60" i="11"/>
  <c r="Z59" i="11"/>
  <c r="W56" i="11"/>
  <c r="Y58" i="11"/>
  <c r="Y57" i="11"/>
  <c r="Z58" i="11"/>
  <c r="Y56" i="11"/>
  <c r="Z57" i="11"/>
  <c r="Z56" i="11"/>
  <c r="Y44" i="11"/>
  <c r="W40" i="11"/>
  <c r="H49" i="11"/>
  <c r="AD51" i="11"/>
  <c r="AE51" i="11" s="1"/>
  <c r="L54" i="11"/>
  <c r="Z40" i="11"/>
  <c r="H48" i="11"/>
  <c r="AD50" i="11"/>
  <c r="AE50" i="11" s="1"/>
  <c r="L53" i="11"/>
  <c r="AM54" i="11"/>
  <c r="H47" i="11"/>
  <c r="AD49" i="11"/>
  <c r="AE49" i="11" s="1"/>
  <c r="L52" i="11"/>
  <c r="AM53" i="11"/>
  <c r="Y46" i="11"/>
  <c r="W41" i="11"/>
  <c r="H50" i="11"/>
  <c r="H46" i="11"/>
  <c r="L41" i="11"/>
  <c r="Y47" i="11"/>
  <c r="AD53" i="11"/>
  <c r="AE53" i="11" s="1"/>
  <c r="W44" i="11"/>
  <c r="H54" i="11"/>
  <c r="AD54" i="11"/>
  <c r="AE54" i="11" s="1"/>
  <c r="Y42" i="11"/>
  <c r="Y41" i="11"/>
  <c r="AD52" i="11"/>
  <c r="AE52" i="11" s="1"/>
  <c r="AM41" i="11"/>
  <c r="W43" i="11"/>
  <c r="Z45" i="11"/>
  <c r="Z41" i="11"/>
  <c r="AD48" i="11"/>
  <c r="AE48" i="11" s="1"/>
  <c r="L51" i="11"/>
  <c r="H45" i="11"/>
  <c r="AD47" i="11"/>
  <c r="AE47" i="11" s="1"/>
  <c r="AM51" i="11"/>
  <c r="W54" i="11"/>
  <c r="H43" i="11"/>
  <c r="L48" i="11"/>
  <c r="Y54" i="11"/>
  <c r="AM40" i="11"/>
  <c r="Z46" i="11"/>
  <c r="Z42" i="11"/>
  <c r="Y40" i="11"/>
  <c r="AM52" i="11"/>
  <c r="L49" i="11"/>
  <c r="AM50" i="11"/>
  <c r="AD45" i="11"/>
  <c r="AE45" i="11" s="1"/>
  <c r="AM49" i="11"/>
  <c r="W52" i="11"/>
  <c r="H42" i="11"/>
  <c r="AD44" i="11"/>
  <c r="AE44" i="11" s="1"/>
  <c r="L47" i="11"/>
  <c r="AM48" i="11"/>
  <c r="W51" i="11"/>
  <c r="Y53" i="11"/>
  <c r="Z54" i="11"/>
  <c r="AM42" i="11"/>
  <c r="H53" i="11"/>
  <c r="Y43" i="11"/>
  <c r="L50" i="11"/>
  <c r="H44" i="11"/>
  <c r="AD46" i="11"/>
  <c r="AE46" i="11" s="1"/>
  <c r="W53" i="11"/>
  <c r="H41" i="11"/>
  <c r="AD43" i="11"/>
  <c r="AE43" i="11" s="1"/>
  <c r="L46" i="11"/>
  <c r="AM47" i="11"/>
  <c r="W50" i="11"/>
  <c r="Y52" i="11"/>
  <c r="Z53" i="11"/>
  <c r="Z48" i="11"/>
  <c r="H52" i="11"/>
  <c r="L45" i="11"/>
  <c r="AM46" i="11"/>
  <c r="W49" i="11"/>
  <c r="Y51" i="11"/>
  <c r="Z52" i="11"/>
  <c r="Z47" i="11"/>
  <c r="W42" i="11"/>
  <c r="L44" i="11"/>
  <c r="W48" i="11"/>
  <c r="Y50" i="11"/>
  <c r="Z51" i="11"/>
  <c r="Y45" i="11"/>
  <c r="Z44" i="11"/>
  <c r="Z43" i="11"/>
  <c r="H40" i="11"/>
  <c r="AD42" i="11"/>
  <c r="AE42" i="11" s="1"/>
  <c r="L43" i="11"/>
  <c r="W47" i="11"/>
  <c r="W45" i="11"/>
  <c r="L40" i="11"/>
  <c r="H51" i="11"/>
  <c r="AD41" i="11"/>
  <c r="AE41" i="11" s="1"/>
  <c r="AM45" i="11"/>
  <c r="AD40" i="11"/>
  <c r="AE40" i="11" s="1"/>
  <c r="AM44" i="11"/>
  <c r="Y49" i="11"/>
  <c r="Z50" i="11"/>
  <c r="L42" i="11"/>
  <c r="AM43" i="11"/>
  <c r="W46" i="11"/>
  <c r="Y48" i="11"/>
  <c r="Z49" i="11"/>
  <c r="Z28" i="11"/>
  <c r="AD32" i="11"/>
  <c r="AE32" i="11" s="1"/>
  <c r="AD35" i="11"/>
  <c r="AE35" i="11" s="1"/>
  <c r="AD27" i="11"/>
  <c r="AE27" i="11" s="1"/>
  <c r="AM34" i="11"/>
  <c r="W36" i="11"/>
  <c r="Y36" i="11"/>
  <c r="Z29" i="11"/>
  <c r="W34" i="11"/>
  <c r="AD36" i="11"/>
  <c r="AE36" i="11" s="1"/>
  <c r="Z27" i="11"/>
  <c r="AM33" i="11"/>
  <c r="AD31" i="11"/>
  <c r="AE31" i="11" s="1"/>
  <c r="W35" i="11"/>
  <c r="Z30" i="11"/>
  <c r="AM32" i="11"/>
  <c r="AM35" i="11"/>
  <c r="W27" i="11"/>
  <c r="Y29" i="11"/>
  <c r="AD30" i="11"/>
  <c r="AE30" i="11" s="1"/>
  <c r="AD33" i="11"/>
  <c r="AE33" i="11" s="1"/>
  <c r="Y27" i="11"/>
  <c r="AD28" i="11"/>
  <c r="AE28" i="11" s="1"/>
  <c r="AM36" i="11"/>
  <c r="AD34" i="11"/>
  <c r="AE34" i="11" s="1"/>
  <c r="Y28" i="11"/>
  <c r="AD29" i="11"/>
  <c r="AE29" i="11" s="1"/>
  <c r="AM31" i="11"/>
  <c r="Z36" i="11"/>
  <c r="AM30" i="11"/>
  <c r="W33" i="11"/>
  <c r="Y35" i="11"/>
  <c r="AM29" i="11"/>
  <c r="W32" i="11"/>
  <c r="Y34" i="11"/>
  <c r="Z35" i="11"/>
  <c r="AM28" i="11"/>
  <c r="W31" i="11"/>
  <c r="Y33" i="11"/>
  <c r="Z34" i="11"/>
  <c r="AM27" i="11"/>
  <c r="W30" i="11"/>
  <c r="Y32" i="11"/>
  <c r="Z33" i="11"/>
  <c r="W29" i="11"/>
  <c r="Y31" i="11"/>
  <c r="Z32" i="11"/>
  <c r="W28" i="11"/>
  <c r="Y30" i="11"/>
  <c r="Z31" i="11"/>
  <c r="AD23" i="11"/>
  <c r="AE23" i="11" s="1"/>
  <c r="L21" i="11"/>
  <c r="W25" i="11"/>
  <c r="L20" i="11"/>
  <c r="AM21" i="11"/>
  <c r="W24" i="11"/>
  <c r="H24" i="11"/>
  <c r="Z21" i="11"/>
  <c r="H23" i="11"/>
  <c r="AM24" i="11"/>
  <c r="L22" i="11"/>
  <c r="AM19" i="11"/>
  <c r="Y24" i="11"/>
  <c r="W21" i="11"/>
  <c r="Y23" i="11"/>
  <c r="Z24" i="11"/>
  <c r="Z19" i="11"/>
  <c r="H25" i="11"/>
  <c r="AD25" i="11"/>
  <c r="AE25" i="11" s="1"/>
  <c r="AD24" i="11"/>
  <c r="AE24" i="11" s="1"/>
  <c r="H20" i="11"/>
  <c r="AD22" i="11"/>
  <c r="AE22" i="11" s="1"/>
  <c r="L25" i="11"/>
  <c r="AM25" i="11"/>
  <c r="AD20" i="11"/>
  <c r="AE20" i="11" s="1"/>
  <c r="L23" i="11"/>
  <c r="AD19" i="11"/>
  <c r="AE19" i="11" s="1"/>
  <c r="AM23" i="11"/>
  <c r="AM22" i="11"/>
  <c r="L19" i="11"/>
  <c r="AM20" i="11"/>
  <c r="Y25" i="11"/>
  <c r="W22" i="11"/>
  <c r="Z25" i="11"/>
  <c r="W20" i="11"/>
  <c r="Y22" i="11"/>
  <c r="Z23" i="11"/>
  <c r="Y20" i="11"/>
  <c r="H22" i="11"/>
  <c r="H21" i="11"/>
  <c r="H19" i="11"/>
  <c r="AD21" i="11"/>
  <c r="AE21" i="11" s="1"/>
  <c r="L24" i="11"/>
  <c r="W23" i="11"/>
  <c r="W19" i="11"/>
  <c r="Y21" i="11"/>
  <c r="Z22" i="11"/>
  <c r="Y19" i="11"/>
  <c r="Z20" i="11"/>
  <c r="H14" i="11"/>
  <c r="H12" i="11"/>
  <c r="AD14" i="11"/>
  <c r="AE14" i="11" s="1"/>
  <c r="H11" i="11"/>
  <c r="AD13" i="11"/>
  <c r="AE13" i="11" s="1"/>
  <c r="L16" i="11"/>
  <c r="AM17" i="11"/>
  <c r="AD12" i="11"/>
  <c r="AE12" i="11" s="1"/>
  <c r="L15" i="11"/>
  <c r="AM16" i="11"/>
  <c r="H15" i="11"/>
  <c r="AD16" i="11"/>
  <c r="AE16" i="11" s="1"/>
  <c r="AD15" i="11"/>
  <c r="AE15" i="11" s="1"/>
  <c r="AD17" i="11"/>
  <c r="AE17" i="11" s="1"/>
  <c r="AM14" i="11"/>
  <c r="W17" i="11"/>
  <c r="L12" i="11"/>
  <c r="AM13" i="11"/>
  <c r="W16" i="11"/>
  <c r="H17" i="11"/>
  <c r="H13" i="11"/>
  <c r="L17" i="11"/>
  <c r="AD11" i="11"/>
  <c r="AE11" i="11" s="1"/>
  <c r="AM15" i="11"/>
  <c r="L11" i="11"/>
  <c r="W15" i="11"/>
  <c r="AM11" i="11"/>
  <c r="W14" i="11"/>
  <c r="Y16" i="11"/>
  <c r="Z17" i="11"/>
  <c r="Z11" i="11"/>
  <c r="H16" i="11"/>
  <c r="L14" i="11"/>
  <c r="L13" i="11"/>
  <c r="AM12" i="11"/>
  <c r="Y17" i="11"/>
  <c r="W13" i="11"/>
  <c r="Y15" i="11"/>
  <c r="Z16" i="11"/>
  <c r="W12" i="11"/>
  <c r="Y14" i="11"/>
  <c r="Z15" i="11"/>
  <c r="W11" i="11"/>
  <c r="Y13" i="11"/>
  <c r="Z14" i="11"/>
  <c r="Y12" i="11"/>
  <c r="Z13" i="11"/>
  <c r="Y11" i="11"/>
  <c r="Z12" i="11"/>
  <c r="R18" i="11"/>
  <c r="AF26" i="11"/>
  <c r="AG26" i="11"/>
  <c r="O9" i="11"/>
  <c r="W10" i="11"/>
  <c r="Q9" i="11"/>
  <c r="Y10" i="11"/>
  <c r="Z10" i="11"/>
  <c r="R9" i="11"/>
  <c r="N39" i="11"/>
  <c r="O39" i="11"/>
  <c r="U9" i="11"/>
  <c r="U55" i="11"/>
  <c r="AH55" i="11"/>
  <c r="Q18" i="11"/>
  <c r="Q39" i="11"/>
  <c r="V55" i="11"/>
  <c r="S39" i="11"/>
  <c r="AJ26" i="11"/>
  <c r="F26" i="11"/>
  <c r="AB39" i="11"/>
  <c r="G26" i="11"/>
  <c r="AI39" i="11"/>
  <c r="AJ39" i="11"/>
  <c r="AI26" i="11"/>
  <c r="AI18" i="11"/>
  <c r="V9" i="11"/>
  <c r="U62" i="11"/>
  <c r="AL9" i="11"/>
  <c r="M26" i="11"/>
  <c r="I26" i="11"/>
  <c r="AK39" i="11"/>
  <c r="AM10" i="11"/>
  <c r="AF9" i="11"/>
  <c r="AL39" i="11"/>
  <c r="AG9" i="11"/>
  <c r="K26" i="11"/>
  <c r="N26" i="11"/>
  <c r="I39" i="11"/>
  <c r="R39" i="11"/>
  <c r="O26" i="11"/>
  <c r="N55" i="11"/>
  <c r="H10" i="11"/>
  <c r="F9" i="11"/>
  <c r="U26" i="11"/>
  <c r="K39" i="11"/>
  <c r="R55" i="11"/>
  <c r="AH26" i="11"/>
  <c r="V26" i="11"/>
  <c r="S55" i="11"/>
  <c r="M9" i="11"/>
  <c r="AC26" i="11"/>
  <c r="M39" i="11"/>
  <c r="O18" i="11"/>
  <c r="AC9" i="11"/>
  <c r="U39" i="11"/>
  <c r="S26" i="11"/>
  <c r="AA55" i="11"/>
  <c r="AC55" i="11"/>
  <c r="AH9" i="11"/>
  <c r="AI9" i="11"/>
  <c r="AA26" i="11"/>
  <c r="AG39" i="11"/>
  <c r="AF55" i="11"/>
  <c r="AC39" i="11"/>
  <c r="I9" i="11"/>
  <c r="AF39" i="11"/>
  <c r="L10" i="11"/>
  <c r="K9" i="11"/>
  <c r="AK9" i="11"/>
  <c r="AB26" i="11"/>
  <c r="AH39" i="11"/>
  <c r="AG55" i="11"/>
  <c r="G55" i="11"/>
  <c r="M18" i="11"/>
  <c r="I55" i="11"/>
  <c r="N18" i="11"/>
  <c r="N9" i="11"/>
  <c r="AJ9" i="11"/>
  <c r="V39" i="11"/>
  <c r="F55" i="11"/>
  <c r="U18" i="11"/>
  <c r="V62" i="11"/>
  <c r="V18" i="11"/>
  <c r="K55" i="11"/>
  <c r="AL55" i="11"/>
  <c r="AF18" i="11"/>
  <c r="S9" i="11"/>
  <c r="AG18" i="11"/>
  <c r="M55" i="11"/>
  <c r="AH18" i="11"/>
  <c r="AJ18" i="11"/>
  <c r="AK18" i="11"/>
  <c r="AL18" i="11"/>
  <c r="K18" i="11"/>
  <c r="S62" i="11"/>
  <c r="F62" i="11"/>
  <c r="AB55" i="11"/>
  <c r="S18" i="11"/>
  <c r="G62" i="11"/>
  <c r="AA62" i="11"/>
  <c r="AB62" i="11"/>
  <c r="I62" i="11"/>
  <c r="AC62" i="11"/>
  <c r="K62" i="11"/>
  <c r="AF62" i="11"/>
  <c r="M62" i="11"/>
  <c r="AG62" i="11"/>
  <c r="O55" i="11"/>
  <c r="AI55" i="11"/>
  <c r="F18" i="11"/>
  <c r="N62" i="11"/>
  <c r="AH62" i="11"/>
  <c r="G9" i="11"/>
  <c r="AA9" i="11"/>
  <c r="Q26" i="11"/>
  <c r="AK26" i="11"/>
  <c r="F39" i="11"/>
  <c r="AJ55" i="11"/>
  <c r="G18" i="11"/>
  <c r="AA18" i="11"/>
  <c r="O62" i="11"/>
  <c r="AI62" i="11"/>
  <c r="AD10" i="11"/>
  <c r="AE10" i="11" s="1"/>
  <c r="AB9" i="11"/>
  <c r="R26" i="11"/>
  <c r="AL26" i="11"/>
  <c r="G39" i="11"/>
  <c r="AA39" i="11"/>
  <c r="Q55" i="11"/>
  <c r="AK55" i="11"/>
  <c r="AB18" i="11"/>
  <c r="AJ62" i="11"/>
  <c r="I18" i="11"/>
  <c r="AC18" i="11"/>
  <c r="Q62" i="11"/>
  <c r="AK62" i="11"/>
  <c r="R62" i="11"/>
  <c r="AL62" i="11"/>
  <c r="T33" i="11"/>
  <c r="T49" i="3"/>
  <c r="T14" i="11"/>
  <c r="P22" i="11"/>
  <c r="T44" i="3"/>
  <c r="T24" i="3"/>
  <c r="T56" i="11"/>
  <c r="T66" i="11"/>
  <c r="P31" i="3"/>
  <c r="P40" i="3"/>
  <c r="T58" i="11"/>
  <c r="P38" i="3"/>
  <c r="T35" i="11"/>
  <c r="P39" i="3"/>
  <c r="P11" i="3"/>
  <c r="T12" i="11"/>
  <c r="P50" i="11"/>
  <c r="P37" i="3"/>
  <c r="P32" i="3"/>
  <c r="P51" i="3"/>
  <c r="T48" i="11"/>
  <c r="P42" i="11"/>
  <c r="T20" i="11"/>
  <c r="T65" i="11"/>
  <c r="T53" i="3"/>
  <c r="T52" i="3"/>
  <c r="T50" i="11"/>
  <c r="P30" i="3"/>
  <c r="P70" i="11"/>
  <c r="P35" i="11"/>
  <c r="P63" i="11"/>
  <c r="P21" i="3"/>
  <c r="T51" i="3"/>
  <c r="P60" i="11"/>
  <c r="T19" i="11"/>
  <c r="T70" i="11"/>
  <c r="T27" i="11"/>
  <c r="P22" i="3"/>
  <c r="P43" i="3"/>
  <c r="T42" i="11"/>
  <c r="P65" i="11"/>
  <c r="P35" i="3"/>
  <c r="T44" i="11"/>
  <c r="T50" i="3"/>
  <c r="P20" i="3"/>
  <c r="T37" i="3"/>
  <c r="P60" i="3"/>
  <c r="T10" i="3"/>
  <c r="T43" i="11"/>
  <c r="P33" i="11"/>
  <c r="P21" i="11"/>
  <c r="T49" i="11"/>
  <c r="T48" i="3"/>
  <c r="T31" i="11"/>
  <c r="P52" i="3"/>
  <c r="P69" i="11"/>
  <c r="P11" i="11"/>
  <c r="T16" i="11"/>
  <c r="T22" i="11"/>
  <c r="P61" i="11"/>
  <c r="T61" i="11"/>
  <c r="P36" i="11"/>
  <c r="P71" i="11"/>
  <c r="P10" i="3"/>
  <c r="P48" i="11"/>
  <c r="T16" i="3"/>
  <c r="T55" i="3"/>
  <c r="P58" i="11"/>
  <c r="P49" i="3"/>
  <c r="T30" i="3"/>
  <c r="P50" i="3"/>
  <c r="P34" i="11"/>
  <c r="T58" i="3"/>
  <c r="T63" i="11"/>
  <c r="T17" i="3"/>
  <c r="P49" i="11"/>
  <c r="T46" i="11"/>
  <c r="P15" i="11"/>
  <c r="P33" i="3"/>
  <c r="P31" i="11"/>
  <c r="P23" i="11"/>
  <c r="P45" i="11"/>
  <c r="T33" i="3"/>
  <c r="T56" i="3"/>
  <c r="P19" i="11"/>
  <c r="P53" i="3"/>
  <c r="T51" i="11"/>
  <c r="T22" i="3"/>
  <c r="P52" i="11"/>
  <c r="P44" i="3"/>
  <c r="T53" i="11"/>
  <c r="T35" i="3"/>
  <c r="P27" i="11"/>
  <c r="T52" i="11"/>
  <c r="T19" i="3"/>
  <c r="P56" i="11"/>
  <c r="T45" i="11"/>
  <c r="P57" i="11"/>
  <c r="P30" i="11"/>
  <c r="P14" i="11"/>
  <c r="T64" i="11"/>
  <c r="T32" i="3"/>
  <c r="P23" i="3"/>
  <c r="T40" i="11"/>
  <c r="T38" i="3"/>
  <c r="P20" i="11"/>
  <c r="P59" i="3"/>
  <c r="P47" i="11"/>
  <c r="P13" i="3"/>
  <c r="T32" i="11"/>
  <c r="P42" i="3"/>
  <c r="P48" i="3"/>
  <c r="T71" i="11"/>
  <c r="T60" i="3"/>
  <c r="P16" i="3"/>
  <c r="P59" i="11"/>
  <c r="P19" i="3"/>
  <c r="T13" i="3"/>
  <c r="P43" i="11"/>
  <c r="T57" i="3"/>
  <c r="P41" i="11"/>
  <c r="P56" i="3"/>
  <c r="T28" i="3"/>
  <c r="P15" i="3"/>
  <c r="P17" i="11"/>
  <c r="P14" i="3"/>
  <c r="T60" i="11"/>
  <c r="T13" i="11"/>
  <c r="P28" i="3"/>
  <c r="T11" i="11"/>
  <c r="T10" i="11"/>
  <c r="P58" i="3"/>
  <c r="T69" i="11"/>
  <c r="T41" i="3"/>
  <c r="T39" i="3"/>
  <c r="T23" i="3"/>
  <c r="T59" i="3"/>
  <c r="P17" i="3"/>
  <c r="T14" i="3"/>
  <c r="T34" i="11"/>
  <c r="T41" i="11"/>
  <c r="T11" i="3"/>
  <c r="T59" i="11"/>
  <c r="T68" i="11"/>
  <c r="P64" i="11"/>
  <c r="T30" i="11"/>
  <c r="T25" i="11"/>
  <c r="P44" i="11"/>
  <c r="T15" i="11"/>
  <c r="P29" i="11"/>
  <c r="T24" i="11"/>
  <c r="T29" i="11"/>
  <c r="P28" i="11"/>
  <c r="T47" i="11"/>
  <c r="P29" i="3"/>
  <c r="P32" i="11"/>
  <c r="P13" i="11"/>
  <c r="P46" i="11"/>
  <c r="T67" i="11"/>
  <c r="P10" i="11"/>
  <c r="T29" i="3"/>
  <c r="P41" i="3"/>
  <c r="P24" i="11"/>
  <c r="P40" i="11"/>
  <c r="T57" i="11"/>
  <c r="P53" i="11"/>
  <c r="P54" i="11"/>
  <c r="T36" i="11"/>
  <c r="T54" i="11"/>
  <c r="P55" i="3"/>
  <c r="P12" i="11"/>
  <c r="P25" i="11"/>
  <c r="P67" i="11"/>
  <c r="P24" i="3"/>
  <c r="T42" i="3"/>
  <c r="P68" i="11"/>
  <c r="P51" i="11"/>
  <c r="P66" i="11"/>
  <c r="T17" i="11"/>
  <c r="T34" i="3"/>
  <c r="T21" i="3"/>
  <c r="T43" i="3"/>
  <c r="P57" i="3"/>
  <c r="T20" i="3"/>
  <c r="T21" i="11"/>
  <c r="T31" i="3"/>
  <c r="T28" i="11"/>
  <c r="T40" i="3"/>
  <c r="T15" i="3"/>
  <c r="P34" i="3"/>
  <c r="P16" i="11"/>
  <c r="T23" i="11"/>
  <c r="P12" i="3"/>
  <c r="T12" i="3"/>
  <c r="AN32" i="11" l="1"/>
  <c r="AO59" i="11"/>
  <c r="AN19" i="11"/>
  <c r="AN48" i="11"/>
  <c r="AN25" i="11"/>
  <c r="AN71" i="11"/>
  <c r="AN42" i="11"/>
  <c r="AN20" i="11"/>
  <c r="AN46" i="11"/>
  <c r="AN10" i="11"/>
  <c r="AP45" i="11"/>
  <c r="AN40" i="11"/>
  <c r="AN45" i="11"/>
  <c r="AN31" i="11"/>
  <c r="AN22" i="11"/>
  <c r="AN67" i="11"/>
  <c r="AN14" i="11"/>
  <c r="AN30" i="11"/>
  <c r="AN28" i="11"/>
  <c r="AN17" i="11"/>
  <c r="AN21" i="11"/>
  <c r="AN49" i="11"/>
  <c r="AN68" i="11"/>
  <c r="J8" i="3"/>
  <c r="AN24" i="11"/>
  <c r="AN36" i="11"/>
  <c r="AN54" i="11"/>
  <c r="AN69" i="11"/>
  <c r="AN59" i="11"/>
  <c r="AN41" i="11"/>
  <c r="AN50" i="11"/>
  <c r="AN15" i="11"/>
  <c r="AN57" i="11"/>
  <c r="AN58" i="11"/>
  <c r="J46" i="3"/>
  <c r="AN64" i="11"/>
  <c r="AN13" i="11"/>
  <c r="AN34" i="11"/>
  <c r="AN61" i="11"/>
  <c r="AN63" i="11"/>
  <c r="AN35" i="11"/>
  <c r="J26" i="3"/>
  <c r="AN23" i="11"/>
  <c r="AN27" i="11"/>
  <c r="AN29" i="11"/>
  <c r="AN60" i="11"/>
  <c r="AN65" i="11"/>
  <c r="AN53" i="11"/>
  <c r="AN51" i="11"/>
  <c r="AN56" i="11"/>
  <c r="AN33" i="11"/>
  <c r="AN12" i="11"/>
  <c r="AN70" i="11"/>
  <c r="AN52" i="11"/>
  <c r="AN44" i="11"/>
  <c r="AN47" i="11"/>
  <c r="AN16" i="11"/>
  <c r="AN11" i="11"/>
  <c r="AN43" i="11"/>
  <c r="AN66" i="11"/>
  <c r="G26" i="15"/>
  <c r="AP59" i="11"/>
  <c r="K38" i="11"/>
  <c r="D27" i="15"/>
  <c r="D43" i="15"/>
  <c r="G27" i="15"/>
  <c r="D26" i="15"/>
  <c r="G24" i="15"/>
  <c r="H24" i="15" s="1"/>
  <c r="D24" i="15"/>
  <c r="H54" i="15"/>
  <c r="J38" i="15"/>
  <c r="K38" i="15" s="1"/>
  <c r="J32" i="15"/>
  <c r="K32" i="15" s="1"/>
  <c r="J54" i="15"/>
  <c r="K54" i="15" s="1"/>
  <c r="J39" i="15"/>
  <c r="K39" i="15" s="1"/>
  <c r="J16" i="15"/>
  <c r="K16" i="15" s="1"/>
  <c r="J33" i="15"/>
  <c r="K33" i="15" s="1"/>
  <c r="J29" i="15"/>
  <c r="K29" i="15" s="1"/>
  <c r="J45" i="15"/>
  <c r="K45" i="15" s="1"/>
  <c r="J20" i="15"/>
  <c r="K20" i="15" s="1"/>
  <c r="J35" i="15"/>
  <c r="K35" i="15" s="1"/>
  <c r="J18" i="15"/>
  <c r="K18" i="15" s="1"/>
  <c r="J44" i="15"/>
  <c r="K44" i="15" s="1"/>
  <c r="J36" i="15"/>
  <c r="K36" i="15" s="1"/>
  <c r="J21" i="15"/>
  <c r="K21" i="15" s="1"/>
  <c r="J30" i="15"/>
  <c r="K30" i="15" s="1"/>
  <c r="E49" i="15"/>
  <c r="J10" i="15"/>
  <c r="K10" i="15" s="1"/>
  <c r="J42" i="15"/>
  <c r="K42" i="15" s="1"/>
  <c r="J53" i="15"/>
  <c r="K53" i="15" s="1"/>
  <c r="J51" i="15"/>
  <c r="K51" i="15" s="1"/>
  <c r="J50" i="15"/>
  <c r="K50" i="15" s="1"/>
  <c r="H51" i="15"/>
  <c r="H17" i="15"/>
  <c r="J52" i="15"/>
  <c r="K52" i="15" s="1"/>
  <c r="J15" i="15"/>
  <c r="K15" i="15" s="1"/>
  <c r="J49" i="15"/>
  <c r="K49" i="15" s="1"/>
  <c r="J55" i="15"/>
  <c r="K55" i="15" s="1"/>
  <c r="H16" i="15"/>
  <c r="G43" i="15"/>
  <c r="G46" i="15" s="1"/>
  <c r="H46" i="15" s="1"/>
  <c r="H39" i="15"/>
  <c r="H35" i="15"/>
  <c r="E16" i="15"/>
  <c r="E42" i="15"/>
  <c r="E33" i="15"/>
  <c r="E35" i="15"/>
  <c r="H52" i="15"/>
  <c r="E20" i="15"/>
  <c r="G56" i="15"/>
  <c r="E52" i="15"/>
  <c r="H53" i="15"/>
  <c r="E39" i="15"/>
  <c r="H50" i="15"/>
  <c r="H33" i="15"/>
  <c r="E38" i="15"/>
  <c r="E54" i="15"/>
  <c r="H20" i="15"/>
  <c r="E36" i="15"/>
  <c r="H36" i="15"/>
  <c r="H55" i="15"/>
  <c r="E53" i="15"/>
  <c r="E51" i="15"/>
  <c r="E29" i="15"/>
  <c r="E50" i="15"/>
  <c r="E30" i="15"/>
  <c r="D31" i="15"/>
  <c r="E32" i="15"/>
  <c r="E45" i="15"/>
  <c r="E44" i="15"/>
  <c r="H45" i="15"/>
  <c r="E55" i="15"/>
  <c r="D19" i="15"/>
  <c r="E18" i="15"/>
  <c r="E21" i="15"/>
  <c r="D56" i="15"/>
  <c r="H44" i="15"/>
  <c r="H42" i="15"/>
  <c r="H32" i="15"/>
  <c r="G12" i="15"/>
  <c r="G31" i="15"/>
  <c r="H30" i="15"/>
  <c r="H29" i="15"/>
  <c r="H49" i="15"/>
  <c r="G19" i="15"/>
  <c r="H18" i="15"/>
  <c r="H21" i="15"/>
  <c r="G37" i="15"/>
  <c r="H37" i="15" s="1"/>
  <c r="H38" i="15"/>
  <c r="D37" i="15"/>
  <c r="D12" i="15"/>
  <c r="AO33" i="11"/>
  <c r="AP29" i="11"/>
  <c r="AP31" i="11"/>
  <c r="AO42" i="11"/>
  <c r="AL38" i="11"/>
  <c r="AP28" i="11"/>
  <c r="AI8" i="11"/>
  <c r="AO41" i="11"/>
  <c r="M38" i="11"/>
  <c r="AO14" i="11"/>
  <c r="AO35" i="11"/>
  <c r="AP25" i="11"/>
  <c r="AP42" i="11"/>
  <c r="AK38" i="11"/>
  <c r="AO70" i="11"/>
  <c r="AO17" i="11"/>
  <c r="AP67" i="11"/>
  <c r="AO19" i="11"/>
  <c r="AO54" i="11"/>
  <c r="AO40" i="11"/>
  <c r="AO31" i="11"/>
  <c r="AP36" i="11"/>
  <c r="AB8" i="11"/>
  <c r="AC38" i="11"/>
  <c r="AO25" i="11"/>
  <c r="AO48" i="11"/>
  <c r="AO60" i="11"/>
  <c r="AR30" i="11"/>
  <c r="V38" i="11"/>
  <c r="AH8" i="11"/>
  <c r="AJ8" i="11"/>
  <c r="I38" i="11"/>
  <c r="AP12" i="11"/>
  <c r="AQ59" i="11"/>
  <c r="AR61" i="11"/>
  <c r="R38" i="11"/>
  <c r="N8" i="11"/>
  <c r="S38" i="11"/>
  <c r="AO11" i="11"/>
  <c r="AQ49" i="11"/>
  <c r="AP41" i="11"/>
  <c r="AO53" i="11"/>
  <c r="AP21" i="11"/>
  <c r="AQ34" i="11"/>
  <c r="AQ66" i="11"/>
  <c r="AQ35" i="11"/>
  <c r="AP24" i="11"/>
  <c r="AO52" i="11"/>
  <c r="F38" i="11"/>
  <c r="AR14" i="11"/>
  <c r="AQ41" i="11"/>
  <c r="AQ45" i="11"/>
  <c r="AQ42" i="11"/>
  <c r="AQ67" i="11"/>
  <c r="AP13" i="11"/>
  <c r="AR29" i="11"/>
  <c r="AO66" i="11"/>
  <c r="AR71" i="11"/>
  <c r="U38" i="11"/>
  <c r="AG8" i="11"/>
  <c r="Q38" i="11"/>
  <c r="AQ17" i="11"/>
  <c r="AP22" i="11"/>
  <c r="AP27" i="11"/>
  <c r="AQ56" i="11"/>
  <c r="AQ69" i="11"/>
  <c r="AP66" i="11"/>
  <c r="AQ64" i="11"/>
  <c r="AQ58" i="11"/>
  <c r="AR63" i="11"/>
  <c r="G8" i="11"/>
  <c r="AH38" i="11"/>
  <c r="AC8" i="11"/>
  <c r="AP19" i="11"/>
  <c r="AB38" i="11"/>
  <c r="AF8" i="11"/>
  <c r="U8" i="11"/>
  <c r="M8" i="11"/>
  <c r="O38" i="11"/>
  <c r="AP14" i="11"/>
  <c r="AP32" i="11"/>
  <c r="AQ46" i="11"/>
  <c r="AQ57" i="11"/>
  <c r="AK8" i="11"/>
  <c r="N38" i="11"/>
  <c r="AA38" i="11"/>
  <c r="K8" i="11"/>
  <c r="AL8" i="11"/>
  <c r="R8" i="11"/>
  <c r="AP49" i="11"/>
  <c r="AO43" i="11"/>
  <c r="AO67" i="11"/>
  <c r="AO57" i="11"/>
  <c r="G38" i="11"/>
  <c r="S8" i="11"/>
  <c r="AO30" i="11"/>
  <c r="AP44" i="11"/>
  <c r="AP58" i="11"/>
  <c r="AR65" i="11"/>
  <c r="AF38" i="11"/>
  <c r="V8" i="11"/>
  <c r="AO49" i="11"/>
  <c r="I8" i="11"/>
  <c r="Q8" i="11"/>
  <c r="AP51" i="11"/>
  <c r="AR59" i="11"/>
  <c r="AO68" i="11"/>
  <c r="O8" i="11"/>
  <c r="AR51" i="11"/>
  <c r="AO58" i="11"/>
  <c r="AP71" i="11"/>
  <c r="AA8" i="11"/>
  <c r="F8" i="11"/>
  <c r="AJ38" i="11"/>
  <c r="AG38" i="11"/>
  <c r="AI38" i="11"/>
  <c r="AQ23" i="11"/>
  <c r="AP47" i="11"/>
  <c r="AP61" i="11"/>
  <c r="AQ63" i="11"/>
  <c r="AQ65" i="11"/>
  <c r="X71" i="11"/>
  <c r="X69" i="11"/>
  <c r="X63" i="11"/>
  <c r="X68" i="11"/>
  <c r="X66" i="11"/>
  <c r="X67" i="11"/>
  <c r="X64" i="11"/>
  <c r="X65" i="11"/>
  <c r="X70" i="11"/>
  <c r="AP64" i="11"/>
  <c r="AQ68" i="11"/>
  <c r="AQ71" i="11"/>
  <c r="AP70" i="11"/>
  <c r="AQ70" i="11"/>
  <c r="AR64" i="11"/>
  <c r="AR69" i="11"/>
  <c r="AR67" i="11"/>
  <c r="AR68" i="11"/>
  <c r="AP68" i="11"/>
  <c r="AP65" i="11"/>
  <c r="AO69" i="11"/>
  <c r="AO65" i="11"/>
  <c r="AP69" i="11"/>
  <c r="AO63" i="11"/>
  <c r="AP63" i="11"/>
  <c r="AO71" i="11"/>
  <c r="AO64" i="11"/>
  <c r="AR70" i="11"/>
  <c r="AR66" i="11"/>
  <c r="X58" i="11"/>
  <c r="X56" i="11"/>
  <c r="X57" i="11"/>
  <c r="X59" i="11"/>
  <c r="X60" i="11"/>
  <c r="X61" i="11"/>
  <c r="AP60" i="11"/>
  <c r="AR58" i="11"/>
  <c r="AQ61" i="11"/>
  <c r="AO61" i="11"/>
  <c r="AR60" i="11"/>
  <c r="AR56" i="11"/>
  <c r="AP56" i="11"/>
  <c r="AQ60" i="11"/>
  <c r="AO56" i="11"/>
  <c r="AR57" i="11"/>
  <c r="AP57" i="11"/>
  <c r="X50" i="11"/>
  <c r="X40" i="11"/>
  <c r="X47" i="11"/>
  <c r="X45" i="11"/>
  <c r="X53" i="11"/>
  <c r="X51" i="11"/>
  <c r="X44" i="11"/>
  <c r="X46" i="11"/>
  <c r="X48" i="11"/>
  <c r="X52" i="11"/>
  <c r="X43" i="11"/>
  <c r="X42" i="11"/>
  <c r="X49" i="11"/>
  <c r="X54" i="11"/>
  <c r="X41" i="11"/>
  <c r="AP50" i="11"/>
  <c r="AQ53" i="11"/>
  <c r="AP53" i="11"/>
  <c r="AQ47" i="11"/>
  <c r="AP48" i="11"/>
  <c r="AQ48" i="11"/>
  <c r="AQ50" i="11"/>
  <c r="AR45" i="11"/>
  <c r="AR46" i="11"/>
  <c r="AR48" i="11"/>
  <c r="AR52" i="11"/>
  <c r="AQ43" i="11"/>
  <c r="AP43" i="11"/>
  <c r="AR47" i="11"/>
  <c r="AO50" i="11"/>
  <c r="AR44" i="11"/>
  <c r="AP40" i="11"/>
  <c r="AP52" i="11"/>
  <c r="AP54" i="11"/>
  <c r="AQ40" i="11"/>
  <c r="AQ52" i="11"/>
  <c r="AQ54" i="11"/>
  <c r="AP46" i="11"/>
  <c r="AQ51" i="11"/>
  <c r="AR40" i="11"/>
  <c r="AR50" i="11"/>
  <c r="AO47" i="11"/>
  <c r="AO45" i="11"/>
  <c r="AO46" i="11"/>
  <c r="AO51" i="11"/>
  <c r="AR41" i="11"/>
  <c r="AR53" i="11"/>
  <c r="AR49" i="11"/>
  <c r="AR54" i="11"/>
  <c r="AQ44" i="11"/>
  <c r="AR43" i="11"/>
  <c r="AO44" i="11"/>
  <c r="AR42" i="11"/>
  <c r="X36" i="11"/>
  <c r="X30" i="11"/>
  <c r="X35" i="11"/>
  <c r="X33" i="11"/>
  <c r="X27" i="11"/>
  <c r="X31" i="11"/>
  <c r="X29" i="11"/>
  <c r="X34" i="11"/>
  <c r="X28" i="11"/>
  <c r="X32" i="11"/>
  <c r="AP33" i="11"/>
  <c r="AQ33" i="11"/>
  <c r="AR36" i="11"/>
  <c r="AR27" i="11"/>
  <c r="AO34" i="11"/>
  <c r="AP34" i="11"/>
  <c r="AQ31" i="11"/>
  <c r="AR32" i="11"/>
  <c r="AQ29" i="11"/>
  <c r="AO29" i="11"/>
  <c r="AR34" i="11"/>
  <c r="AQ27" i="11"/>
  <c r="AO27" i="11"/>
  <c r="AQ32" i="11"/>
  <c r="AO32" i="11"/>
  <c r="AQ36" i="11"/>
  <c r="AP30" i="11"/>
  <c r="AO36" i="11"/>
  <c r="AQ30" i="11"/>
  <c r="AP35" i="11"/>
  <c r="AR28" i="11"/>
  <c r="AR31" i="11"/>
  <c r="AO28" i="11"/>
  <c r="AQ28" i="11"/>
  <c r="AR33" i="11"/>
  <c r="AR35" i="11"/>
  <c r="X21" i="11"/>
  <c r="X24" i="11"/>
  <c r="X25" i="11"/>
  <c r="X23" i="11"/>
  <c r="X19" i="11"/>
  <c r="X20" i="11"/>
  <c r="X22" i="11"/>
  <c r="AQ19" i="11"/>
  <c r="AP20" i="11"/>
  <c r="AQ25" i="11"/>
  <c r="AP23" i="11"/>
  <c r="AR25" i="11"/>
  <c r="AR21" i="11"/>
  <c r="AQ21" i="11"/>
  <c r="AO21" i="11"/>
  <c r="AO23" i="11"/>
  <c r="AR19" i="11"/>
  <c r="AR23" i="11"/>
  <c r="AO24" i="11"/>
  <c r="AQ24" i="11"/>
  <c r="AQ22" i="11"/>
  <c r="AQ20" i="11"/>
  <c r="AO22" i="11"/>
  <c r="AR24" i="11"/>
  <c r="AO20" i="11"/>
  <c r="AR20" i="11"/>
  <c r="AR22" i="11"/>
  <c r="X16" i="11"/>
  <c r="X12" i="11"/>
  <c r="X17" i="11"/>
  <c r="X13" i="11"/>
  <c r="X11" i="11"/>
  <c r="X15" i="11"/>
  <c r="X14" i="11"/>
  <c r="AQ15" i="11"/>
  <c r="AQ16" i="11"/>
  <c r="AQ11" i="11"/>
  <c r="AP11" i="11"/>
  <c r="AQ12" i="11"/>
  <c r="AO12" i="11"/>
  <c r="AQ13" i="11"/>
  <c r="AR17" i="11"/>
  <c r="AO15" i="11"/>
  <c r="AR12" i="11"/>
  <c r="AR13" i="11"/>
  <c r="AP15" i="11"/>
  <c r="AR11" i="11"/>
  <c r="AO16" i="11"/>
  <c r="AQ14" i="11"/>
  <c r="AR16" i="11"/>
  <c r="AO13" i="11"/>
  <c r="AP16" i="11"/>
  <c r="AR15" i="11"/>
  <c r="AP17" i="11"/>
  <c r="Z62" i="11"/>
  <c r="H62" i="11"/>
  <c r="AQ10" i="11"/>
  <c r="AP10" i="11"/>
  <c r="H55" i="11"/>
  <c r="AO10" i="11"/>
  <c r="W18" i="11"/>
  <c r="L55" i="11"/>
  <c r="T26" i="11"/>
  <c r="P18" i="11"/>
  <c r="T62" i="11"/>
  <c r="P26" i="11"/>
  <c r="T55" i="11"/>
  <c r="T39" i="11"/>
  <c r="P9" i="11"/>
  <c r="X10" i="11"/>
  <c r="P62" i="11"/>
  <c r="P55" i="11"/>
  <c r="P39" i="11"/>
  <c r="T18" i="11"/>
  <c r="T9" i="11"/>
  <c r="AM55" i="11"/>
  <c r="W9" i="11"/>
  <c r="L62" i="11"/>
  <c r="AD55" i="11"/>
  <c r="AE55" i="11" s="1"/>
  <c r="L39" i="11"/>
  <c r="W62" i="11"/>
  <c r="H39" i="11"/>
  <c r="L26" i="11"/>
  <c r="Y39" i="11"/>
  <c r="AD62" i="11"/>
  <c r="AE62" i="11" s="1"/>
  <c r="Z39" i="11"/>
  <c r="AD39" i="11"/>
  <c r="Z9" i="11"/>
  <c r="AD9" i="11"/>
  <c r="W55" i="11"/>
  <c r="Y18" i="11"/>
  <c r="H26" i="11"/>
  <c r="Y62" i="11"/>
  <c r="AD18" i="11"/>
  <c r="AE18" i="11" s="1"/>
  <c r="Z26" i="11"/>
  <c r="AM18" i="11"/>
  <c r="AM39" i="11"/>
  <c r="AM62" i="11"/>
  <c r="Y9" i="11"/>
  <c r="Y26" i="11"/>
  <c r="L18" i="11"/>
  <c r="W39" i="11"/>
  <c r="W26" i="11"/>
  <c r="AM26" i="11"/>
  <c r="H9" i="11"/>
  <c r="AD26" i="11"/>
  <c r="AE26" i="11" s="1"/>
  <c r="Z55" i="11"/>
  <c r="AR10" i="11"/>
  <c r="AM9" i="11"/>
  <c r="Y55" i="11"/>
  <c r="H18" i="11"/>
  <c r="Z18" i="11"/>
  <c r="L9" i="11"/>
  <c r="AN55" i="11" l="1"/>
  <c r="AN26" i="11"/>
  <c r="AN18" i="11"/>
  <c r="AN62" i="11"/>
  <c r="AN9" i="11"/>
  <c r="AN39" i="11"/>
  <c r="K5" i="11"/>
  <c r="G25" i="15"/>
  <c r="H25" i="15" s="1"/>
  <c r="D60" i="15"/>
  <c r="E60" i="15" s="1"/>
  <c r="G60" i="15"/>
  <c r="H60" i="15" s="1"/>
  <c r="H27" i="15"/>
  <c r="D61" i="15"/>
  <c r="D25" i="15"/>
  <c r="E25" i="15" s="1"/>
  <c r="L54" i="15"/>
  <c r="M54" i="15" s="1"/>
  <c r="L52" i="15"/>
  <c r="M52" i="15" s="1"/>
  <c r="L38" i="15"/>
  <c r="M38" i="15" s="1"/>
  <c r="L20" i="15"/>
  <c r="M20" i="15" s="1"/>
  <c r="L44" i="15"/>
  <c r="M44" i="15" s="1"/>
  <c r="L32" i="15"/>
  <c r="M32" i="15" s="1"/>
  <c r="L42" i="15"/>
  <c r="M42" i="15" s="1"/>
  <c r="L29" i="15"/>
  <c r="M29" i="15" s="1"/>
  <c r="L16" i="15"/>
  <c r="M16" i="15" s="1"/>
  <c r="L18" i="15"/>
  <c r="M18" i="15" s="1"/>
  <c r="K19" i="15"/>
  <c r="L55" i="15"/>
  <c r="M55" i="15" s="1"/>
  <c r="L39" i="15"/>
  <c r="M39" i="15" s="1"/>
  <c r="L36" i="15"/>
  <c r="M36" i="15" s="1"/>
  <c r="L49" i="15"/>
  <c r="M49" i="15" s="1"/>
  <c r="E31" i="15"/>
  <c r="J31" i="15"/>
  <c r="K31" i="15" s="1"/>
  <c r="L35" i="15"/>
  <c r="M35" i="15" s="1"/>
  <c r="L30" i="15"/>
  <c r="M30" i="15" s="1"/>
  <c r="L33" i="15"/>
  <c r="M33" i="15" s="1"/>
  <c r="E43" i="15"/>
  <c r="J43" i="15"/>
  <c r="K43" i="15" s="1"/>
  <c r="L53" i="15"/>
  <c r="M53" i="15" s="1"/>
  <c r="K12" i="15"/>
  <c r="L51" i="15"/>
  <c r="M51" i="15" s="1"/>
  <c r="J37" i="15"/>
  <c r="K37" i="15" s="1"/>
  <c r="L45" i="15"/>
  <c r="M45" i="15" s="1"/>
  <c r="L50" i="15"/>
  <c r="M50" i="15" s="1"/>
  <c r="E27" i="15"/>
  <c r="J27" i="15"/>
  <c r="K27" i="15" s="1"/>
  <c r="J56" i="15"/>
  <c r="K56" i="15" s="1"/>
  <c r="E24" i="15"/>
  <c r="L24" i="15" s="1"/>
  <c r="M24" i="15" s="1"/>
  <c r="J24" i="15"/>
  <c r="K24" i="15" s="1"/>
  <c r="L21" i="15"/>
  <c r="M21" i="15" s="1"/>
  <c r="E17" i="15"/>
  <c r="L17" i="15" s="1"/>
  <c r="M17" i="15" s="1"/>
  <c r="J17" i="15"/>
  <c r="K17" i="15" s="1"/>
  <c r="H43" i="15"/>
  <c r="E37" i="15"/>
  <c r="L37" i="15" s="1"/>
  <c r="M37" i="15" s="1"/>
  <c r="D46" i="15"/>
  <c r="E56" i="15"/>
  <c r="G62" i="15"/>
  <c r="G59" i="15"/>
  <c r="H56" i="15"/>
  <c r="H31" i="15"/>
  <c r="H26" i="15"/>
  <c r="G63" i="15"/>
  <c r="G61" i="15"/>
  <c r="AI5" i="11"/>
  <c r="AC5" i="11"/>
  <c r="AH5" i="11"/>
  <c r="AL5" i="11"/>
  <c r="P38" i="11"/>
  <c r="M5" i="11"/>
  <c r="N5" i="11"/>
  <c r="AB5" i="11"/>
  <c r="T8" i="11"/>
  <c r="F5" i="11"/>
  <c r="W8" i="11"/>
  <c r="AA5" i="11"/>
  <c r="AJ5" i="11"/>
  <c r="S5" i="11"/>
  <c r="AK5" i="11"/>
  <c r="I5" i="11"/>
  <c r="V5" i="11"/>
  <c r="R5" i="11"/>
  <c r="Z38" i="11"/>
  <c r="AN38" i="11" s="1"/>
  <c r="Q5" i="11"/>
  <c r="AG5" i="11"/>
  <c r="U5" i="11"/>
  <c r="Z8" i="11"/>
  <c r="J38" i="11"/>
  <c r="AF5" i="11"/>
  <c r="AM8" i="11"/>
  <c r="AE9" i="11"/>
  <c r="AE8" i="11" s="1"/>
  <c r="AD8" i="11"/>
  <c r="J8" i="11"/>
  <c r="P8" i="11"/>
  <c r="G5" i="11"/>
  <c r="AE39" i="11"/>
  <c r="AE38" i="11" s="1"/>
  <c r="AD38" i="11"/>
  <c r="T38" i="11"/>
  <c r="O5" i="11"/>
  <c r="AM38" i="11"/>
  <c r="W38" i="11"/>
  <c r="Y38" i="11"/>
  <c r="Y8" i="11"/>
  <c r="Y5" i="11" s="1"/>
  <c r="AO9" i="11"/>
  <c r="AP55" i="11"/>
  <c r="AP26" i="11"/>
  <c r="AP62" i="11"/>
  <c r="AO62" i="11"/>
  <c r="AQ55" i="11"/>
  <c r="H38" i="11"/>
  <c r="AR55" i="11"/>
  <c r="L38" i="11"/>
  <c r="AO55" i="11"/>
  <c r="X26" i="11"/>
  <c r="X62" i="11"/>
  <c r="AP18" i="11"/>
  <c r="AQ18" i="11"/>
  <c r="AO18" i="11"/>
  <c r="AQ26" i="11"/>
  <c r="X18" i="11"/>
  <c r="AR26" i="11"/>
  <c r="X9" i="11"/>
  <c r="AO39" i="11"/>
  <c r="AO26" i="11"/>
  <c r="L8" i="11"/>
  <c r="X55" i="11"/>
  <c r="AR18" i="11"/>
  <c r="AR62" i="11"/>
  <c r="AQ62" i="11"/>
  <c r="H8" i="11"/>
  <c r="X39" i="11"/>
  <c r="AN8" i="11" l="1"/>
  <c r="T5" i="11"/>
  <c r="AP39" i="11"/>
  <c r="J25" i="15"/>
  <c r="K25" i="15" s="1"/>
  <c r="L25" i="15"/>
  <c r="M25" i="15" s="1"/>
  <c r="AR9" i="11"/>
  <c r="L60" i="15"/>
  <c r="M60" i="15" s="1"/>
  <c r="J60" i="15"/>
  <c r="K60" i="15" s="1"/>
  <c r="L27" i="15"/>
  <c r="M27" i="15" s="1"/>
  <c r="K61" i="15"/>
  <c r="L43" i="15"/>
  <c r="M43" i="15" s="1"/>
  <c r="L56" i="15"/>
  <c r="M56" i="15" s="1"/>
  <c r="L31" i="15"/>
  <c r="M31" i="15" s="1"/>
  <c r="D59" i="15"/>
  <c r="L59" i="15" s="1"/>
  <c r="M59" i="15" s="1"/>
  <c r="J46" i="15"/>
  <c r="K46" i="15" s="1"/>
  <c r="E26" i="15"/>
  <c r="L26" i="15" s="1"/>
  <c r="M26" i="15" s="1"/>
  <c r="J26" i="15"/>
  <c r="K26" i="15" s="1"/>
  <c r="E46" i="15"/>
  <c r="L46" i="15" s="1"/>
  <c r="M46" i="15" s="1"/>
  <c r="D62" i="15"/>
  <c r="L62" i="15" s="1"/>
  <c r="M62" i="15" s="1"/>
  <c r="D63" i="15"/>
  <c r="L63" i="15" s="1"/>
  <c r="M63" i="15" s="1"/>
  <c r="P5" i="11"/>
  <c r="AQ9" i="11"/>
  <c r="AP9" i="11"/>
  <c r="W5" i="11"/>
  <c r="AR39" i="11"/>
  <c r="Z5" i="11"/>
  <c r="X8" i="11"/>
  <c r="X38" i="11"/>
  <c r="AQ39" i="11"/>
  <c r="J5" i="11"/>
  <c r="AD5" i="11"/>
  <c r="AE5" i="11"/>
  <c r="AM5" i="11"/>
  <c r="H5" i="11"/>
  <c r="AO8" i="11"/>
  <c r="AR38" i="11"/>
  <c r="AO38" i="11"/>
  <c r="AP38" i="11"/>
  <c r="AQ38" i="11"/>
  <c r="AR8" i="11"/>
  <c r="L5" i="11"/>
  <c r="AO5" i="11" l="1"/>
  <c r="AN5" i="11"/>
  <c r="X5" i="11"/>
  <c r="AR5" i="11"/>
  <c r="AP5" i="11"/>
  <c r="AQ5" i="11"/>
  <c r="AP8" i="11"/>
  <c r="AQ8" i="11"/>
  <c r="AR7" i="3" l="1"/>
  <c r="AQ7" i="3"/>
  <c r="AC38" i="3"/>
  <c r="AB31" i="3"/>
  <c r="AB52" i="3"/>
  <c r="AB29" i="3"/>
  <c r="AB21" i="3"/>
  <c r="AC55" i="3"/>
  <c r="AC56" i="3"/>
  <c r="AC60" i="3"/>
  <c r="AC35" i="3"/>
  <c r="AC13" i="3"/>
  <c r="AB13" i="3"/>
  <c r="AC34" i="3"/>
  <c r="AC49" i="3"/>
  <c r="F49" i="3"/>
  <c r="AB38" i="3"/>
  <c r="AC16" i="3"/>
  <c r="AB53" i="3"/>
  <c r="AC12" i="3"/>
  <c r="AC20" i="3"/>
  <c r="AB48" i="3"/>
  <c r="AB51" i="3"/>
  <c r="AB39" i="3"/>
  <c r="AC31" i="3"/>
  <c r="AC51" i="3"/>
  <c r="AB49" i="3"/>
  <c r="AC40" i="3"/>
  <c r="AC17" i="3"/>
  <c r="AB22" i="3"/>
  <c r="AC23" i="3"/>
  <c r="AC33" i="3"/>
  <c r="AC19" i="3"/>
  <c r="AB24" i="3"/>
  <c r="AC50" i="3"/>
  <c r="AB35" i="3"/>
  <c r="AB37" i="3"/>
  <c r="AB59" i="3"/>
  <c r="AC52" i="3"/>
  <c r="AC14" i="3"/>
  <c r="AB28" i="3"/>
  <c r="AC32" i="3"/>
  <c r="AB43" i="3"/>
  <c r="AB32" i="3"/>
  <c r="AC29" i="3"/>
  <c r="AC30" i="3"/>
  <c r="AC22" i="3"/>
  <c r="AB15" i="3"/>
  <c r="AC11" i="3"/>
  <c r="AB11" i="3"/>
  <c r="AC53" i="3"/>
  <c r="AB33" i="3"/>
  <c r="AC59" i="3"/>
  <c r="AB20" i="3"/>
  <c r="AB42" i="3"/>
  <c r="AC10" i="3"/>
  <c r="AB17" i="3"/>
  <c r="AB23" i="3"/>
  <c r="AC42" i="3"/>
  <c r="AB41" i="3"/>
  <c r="AB12" i="3"/>
  <c r="AB56" i="3"/>
  <c r="AC48" i="3"/>
  <c r="AC39" i="3"/>
  <c r="AC21" i="3"/>
  <c r="AB19" i="3"/>
  <c r="AC57" i="3"/>
  <c r="AC24" i="3"/>
  <c r="AB30" i="3"/>
  <c r="AC28" i="3"/>
  <c r="AB16" i="3"/>
  <c r="AB58" i="3"/>
  <c r="AB57" i="3"/>
  <c r="AB40" i="3"/>
  <c r="AB44" i="3"/>
  <c r="AB55" i="3"/>
  <c r="AB50" i="3"/>
  <c r="AC58" i="3"/>
  <c r="AB60" i="3"/>
  <c r="AB34" i="3"/>
  <c r="AC44" i="3"/>
  <c r="AC37" i="3"/>
  <c r="AC41" i="3"/>
  <c r="AB10" i="3"/>
  <c r="AC43" i="3"/>
  <c r="AC15" i="3"/>
  <c r="AB14" i="3"/>
  <c r="AD10" i="3" l="1"/>
  <c r="AD58" i="3"/>
  <c r="AD55" i="3"/>
  <c r="AD59" i="3"/>
  <c r="AD60" i="3"/>
  <c r="AD56" i="3"/>
  <c r="AD57" i="3"/>
  <c r="AD53" i="3"/>
  <c r="AD48" i="3"/>
  <c r="AD49" i="3"/>
  <c r="AD50" i="3"/>
  <c r="AD51" i="3"/>
  <c r="AD52" i="3"/>
  <c r="AD44" i="3"/>
  <c r="AD38" i="3"/>
  <c r="AD39" i="3"/>
  <c r="AD40" i="3"/>
  <c r="AD41" i="3"/>
  <c r="AD42" i="3"/>
  <c r="AD43" i="3"/>
  <c r="AD37" i="3"/>
  <c r="AD30" i="3"/>
  <c r="AD31" i="3"/>
  <c r="AD32" i="3"/>
  <c r="AD33" i="3"/>
  <c r="AD34" i="3"/>
  <c r="AD28" i="3"/>
  <c r="AD35" i="3"/>
  <c r="AD29" i="3"/>
  <c r="AD20" i="3"/>
  <c r="AD24" i="3"/>
  <c r="AD19" i="3"/>
  <c r="AD21" i="3"/>
  <c r="AD22" i="3"/>
  <c r="AD23" i="3"/>
  <c r="AD12" i="3"/>
  <c r="AD13" i="3"/>
  <c r="AD14" i="3"/>
  <c r="AD15" i="3"/>
  <c r="AD16" i="3"/>
  <c r="AD17" i="3"/>
  <c r="AD11" i="3"/>
  <c r="AC9" i="3"/>
  <c r="AB36" i="3"/>
  <c r="AB18" i="3"/>
  <c r="AB47" i="3"/>
  <c r="AB27" i="3"/>
  <c r="AB9" i="3"/>
  <c r="AB54" i="3"/>
  <c r="AC18" i="3" l="1"/>
  <c r="AC8" i="3" s="1"/>
  <c r="AB8" i="3"/>
  <c r="AB26" i="3"/>
  <c r="AB46" i="3"/>
  <c r="AC27" i="3" l="1"/>
  <c r="AB5" i="3"/>
  <c r="AC36" i="3" l="1"/>
  <c r="AC26" i="3" s="1"/>
  <c r="AC47" i="3" l="1"/>
  <c r="AC54" i="3" l="1"/>
  <c r="AC46" i="3" s="1"/>
  <c r="AC5" i="3" s="1"/>
  <c r="D34" i="3"/>
  <c r="D60" i="3"/>
  <c r="D59" i="3"/>
  <c r="D58" i="3"/>
  <c r="D57" i="3"/>
  <c r="D56" i="3"/>
  <c r="D55" i="3"/>
  <c r="D53" i="3"/>
  <c r="D52" i="3"/>
  <c r="D51" i="3"/>
  <c r="D50" i="3"/>
  <c r="D49" i="3"/>
  <c r="D48" i="3"/>
  <c r="J45" i="3"/>
  <c r="D44" i="3"/>
  <c r="D43" i="3"/>
  <c r="D42" i="3"/>
  <c r="D41" i="3"/>
  <c r="D40" i="3"/>
  <c r="D39" i="3"/>
  <c r="D38" i="3"/>
  <c r="D37" i="3"/>
  <c r="D35" i="3"/>
  <c r="D33" i="3"/>
  <c r="D32" i="3"/>
  <c r="D31" i="3"/>
  <c r="D30" i="3"/>
  <c r="D29" i="3"/>
  <c r="D28" i="3"/>
  <c r="J25" i="3"/>
  <c r="D24" i="3"/>
  <c r="D23" i="3"/>
  <c r="D22" i="3"/>
  <c r="D21" i="3"/>
  <c r="D20" i="3"/>
  <c r="D19" i="3"/>
  <c r="D17" i="3"/>
  <c r="D16" i="3"/>
  <c r="D15" i="3"/>
  <c r="D14" i="3"/>
  <c r="D13" i="3"/>
  <c r="D12" i="3"/>
  <c r="D11" i="3"/>
  <c r="D10" i="3"/>
  <c r="AO7" i="3"/>
  <c r="AK11" i="3"/>
  <c r="I22" i="3"/>
  <c r="AK19" i="3"/>
  <c r="AG59" i="3"/>
  <c r="AK29" i="3"/>
  <c r="M37" i="3"/>
  <c r="AI23" i="3"/>
  <c r="AG43" i="3"/>
  <c r="I48" i="3"/>
  <c r="I38" i="3"/>
  <c r="AK17" i="3"/>
  <c r="AI50" i="3"/>
  <c r="AI24" i="3"/>
  <c r="AI12" i="3"/>
  <c r="K28" i="3"/>
  <c r="G15" i="3"/>
  <c r="AF31" i="3"/>
  <c r="I30" i="3"/>
  <c r="G38" i="3"/>
  <c r="AF42" i="3"/>
  <c r="F14" i="3"/>
  <c r="M34" i="3"/>
  <c r="AF15" i="3"/>
  <c r="G19" i="3"/>
  <c r="M60" i="3"/>
  <c r="AL24" i="3"/>
  <c r="AK39" i="3"/>
  <c r="AG44" i="3"/>
  <c r="M38" i="3"/>
  <c r="AK49" i="3"/>
  <c r="I37" i="3"/>
  <c r="AJ44" i="3"/>
  <c r="AK23" i="3"/>
  <c r="AH12" i="3"/>
  <c r="AL52" i="3"/>
  <c r="AH50" i="3"/>
  <c r="AF24" i="3"/>
  <c r="F58" i="3"/>
  <c r="AK24" i="3"/>
  <c r="AL21" i="3"/>
  <c r="AJ49" i="3"/>
  <c r="F17" i="3"/>
  <c r="AA60" i="3"/>
  <c r="I31" i="3"/>
  <c r="I14" i="3"/>
  <c r="AJ13" i="3"/>
  <c r="AH16" i="3"/>
  <c r="M32" i="3"/>
  <c r="AA55" i="3"/>
  <c r="G59" i="3"/>
  <c r="AG49" i="3"/>
  <c r="AF30" i="3"/>
  <c r="AL28" i="3"/>
  <c r="F53" i="3"/>
  <c r="AK21" i="3"/>
  <c r="AA17" i="3"/>
  <c r="AK34" i="3"/>
  <c r="N60" i="3"/>
  <c r="AJ15" i="3"/>
  <c r="AA39" i="3"/>
  <c r="AK20" i="3"/>
  <c r="K51" i="3"/>
  <c r="AF52" i="3"/>
  <c r="AF10" i="3"/>
  <c r="K60" i="3"/>
  <c r="F34" i="3"/>
  <c r="AJ22" i="3"/>
  <c r="AG60" i="3"/>
  <c r="AI30" i="3"/>
  <c r="AI14" i="3"/>
  <c r="N53" i="3"/>
  <c r="I55" i="3"/>
  <c r="AF50" i="3"/>
  <c r="G33" i="3"/>
  <c r="G39" i="3"/>
  <c r="AF38" i="3"/>
  <c r="N42" i="3"/>
  <c r="AF49" i="3"/>
  <c r="AK48" i="3"/>
  <c r="AL38" i="3"/>
  <c r="AF23" i="3"/>
  <c r="AJ28" i="3"/>
  <c r="AI10" i="3"/>
  <c r="M59" i="3"/>
  <c r="G12" i="3"/>
  <c r="AH22" i="3"/>
  <c r="AG32" i="3"/>
  <c r="N23" i="3"/>
  <c r="AF20" i="3"/>
  <c r="N11" i="3"/>
  <c r="AH31" i="3"/>
  <c r="AJ51" i="3"/>
  <c r="K31" i="3"/>
  <c r="AG14" i="3"/>
  <c r="AL30" i="3"/>
  <c r="AA32" i="3"/>
  <c r="AH52" i="3"/>
  <c r="G48" i="3"/>
  <c r="AI17" i="3"/>
  <c r="AL41" i="3"/>
  <c r="AL33" i="3"/>
  <c r="M41" i="3"/>
  <c r="K41" i="3"/>
  <c r="F30" i="3"/>
  <c r="AK55" i="3"/>
  <c r="AJ24" i="3"/>
  <c r="G14" i="3"/>
  <c r="AJ20" i="3"/>
  <c r="I58" i="3"/>
  <c r="AJ56" i="3"/>
  <c r="I44" i="3"/>
  <c r="AL12" i="3"/>
  <c r="AL39" i="3"/>
  <c r="K57" i="3"/>
  <c r="K16" i="3"/>
  <c r="AJ10" i="3"/>
  <c r="AG20" i="3"/>
  <c r="AG57" i="3"/>
  <c r="AG29" i="3"/>
  <c r="I28" i="3"/>
  <c r="G10" i="3"/>
  <c r="AL50" i="3"/>
  <c r="AK43" i="3"/>
  <c r="K19" i="3"/>
  <c r="AL32" i="3"/>
  <c r="AI32" i="3"/>
  <c r="G51" i="3"/>
  <c r="AL37" i="3"/>
  <c r="AK56" i="3"/>
  <c r="K40" i="3"/>
  <c r="AH37" i="3"/>
  <c r="AJ33" i="3"/>
  <c r="AL60" i="3"/>
  <c r="AI55" i="3"/>
  <c r="F40" i="3"/>
  <c r="AG50" i="3"/>
  <c r="AJ21" i="3"/>
  <c r="K13" i="3"/>
  <c r="AH28" i="3"/>
  <c r="AI38" i="3"/>
  <c r="K49" i="3"/>
  <c r="AH13" i="3"/>
  <c r="AI19" i="3"/>
  <c r="AI15" i="3"/>
  <c r="K21" i="3"/>
  <c r="K17" i="3"/>
  <c r="F60" i="3"/>
  <c r="AA48" i="3"/>
  <c r="AK22" i="3"/>
  <c r="AJ32" i="3"/>
  <c r="I41" i="3"/>
  <c r="M12" i="3"/>
  <c r="AJ19" i="3"/>
  <c r="AJ29" i="3"/>
  <c r="AI21" i="3"/>
  <c r="AJ55" i="3"/>
  <c r="AJ43" i="3"/>
  <c r="N58" i="3"/>
  <c r="AH30" i="3"/>
  <c r="AH58" i="3"/>
  <c r="AJ50" i="3"/>
  <c r="AK38" i="3"/>
  <c r="AI53" i="3"/>
  <c r="AF19" i="3"/>
  <c r="AF11" i="3"/>
  <c r="AF17" i="3"/>
  <c r="AK10" i="3"/>
  <c r="AA42" i="3"/>
  <c r="AL59" i="3"/>
  <c r="AK42" i="3"/>
  <c r="AA33" i="3"/>
  <c r="AL13" i="3"/>
  <c r="AL35" i="3"/>
  <c r="AI42" i="3"/>
  <c r="AJ40" i="3"/>
  <c r="AI51" i="3"/>
  <c r="AF60" i="3"/>
  <c r="AF12" i="3"/>
  <c r="AL42" i="3"/>
  <c r="N13" i="3"/>
  <c r="F15" i="3"/>
  <c r="AI56" i="3"/>
  <c r="AH41" i="3"/>
  <c r="AK28" i="3"/>
  <c r="AF43" i="3"/>
  <c r="AK15" i="3"/>
  <c r="G53" i="3"/>
  <c r="I19" i="3"/>
  <c r="K39" i="3"/>
  <c r="AK35" i="3"/>
  <c r="AF16" i="3"/>
  <c r="AI49" i="3"/>
  <c r="N44" i="3"/>
  <c r="AI33" i="3"/>
  <c r="AH23" i="3"/>
  <c r="AI28" i="3"/>
  <c r="M20" i="3"/>
  <c r="AA28" i="3"/>
  <c r="AI11" i="3"/>
  <c r="M19" i="3"/>
  <c r="AJ11" i="3"/>
  <c r="AF59" i="3"/>
  <c r="AL23" i="3"/>
  <c r="AL20" i="3"/>
  <c r="AL14" i="3"/>
  <c r="AF48" i="3"/>
  <c r="K30" i="3"/>
  <c r="AH49" i="3"/>
  <c r="AJ60" i="3"/>
  <c r="G32" i="3"/>
  <c r="AH35" i="3"/>
  <c r="F35" i="3"/>
  <c r="G56" i="3"/>
  <c r="AH48" i="3"/>
  <c r="AI52" i="3"/>
  <c r="F24" i="3"/>
  <c r="N38" i="3"/>
  <c r="AG19" i="3"/>
  <c r="K37" i="3"/>
  <c r="N16" i="3"/>
  <c r="G34" i="3"/>
  <c r="AI20" i="3"/>
  <c r="I20" i="3"/>
  <c r="AA12" i="3"/>
  <c r="AL22" i="3"/>
  <c r="N22" i="3"/>
  <c r="AH56" i="3"/>
  <c r="AH60" i="3"/>
  <c r="G50" i="3"/>
  <c r="N14" i="3"/>
  <c r="F32" i="3"/>
  <c r="AG39" i="3"/>
  <c r="AG11" i="3"/>
  <c r="AK58" i="3"/>
  <c r="AL19" i="3"/>
  <c r="K23" i="3"/>
  <c r="I11" i="3"/>
  <c r="AG28" i="3"/>
  <c r="M48" i="3"/>
  <c r="AG53" i="3"/>
  <c r="F20" i="3"/>
  <c r="AG17" i="3"/>
  <c r="AK12" i="3"/>
  <c r="AA58" i="3"/>
  <c r="F21" i="3"/>
  <c r="AK30" i="3"/>
  <c r="AI35" i="3"/>
  <c r="AH44" i="3"/>
  <c r="K59" i="3"/>
  <c r="G60" i="3"/>
  <c r="G41" i="3"/>
  <c r="F38" i="3"/>
  <c r="I17" i="3"/>
  <c r="I60" i="3"/>
  <c r="AI31" i="3"/>
  <c r="F10" i="3"/>
  <c r="AG31" i="3"/>
  <c r="AI43" i="3"/>
  <c r="AA49" i="3"/>
  <c r="M31" i="3"/>
  <c r="AG51" i="3"/>
  <c r="G28" i="3"/>
  <c r="M42" i="3"/>
  <c r="AF33" i="3"/>
  <c r="K11" i="3"/>
  <c r="AJ34" i="3"/>
  <c r="K15" i="3"/>
  <c r="AG35" i="3"/>
  <c r="M43" i="3"/>
  <c r="AF40" i="3"/>
  <c r="F43" i="3"/>
  <c r="AG42" i="3"/>
  <c r="AI39" i="3"/>
  <c r="AK37" i="3"/>
  <c r="AA53" i="3"/>
  <c r="N10" i="3"/>
  <c r="K42" i="3"/>
  <c r="K22" i="3"/>
  <c r="F33" i="3"/>
  <c r="AI40" i="3"/>
  <c r="N28" i="3"/>
  <c r="AH11" i="3"/>
  <c r="AA44" i="3"/>
  <c r="N52" i="3"/>
  <c r="AF37" i="3"/>
  <c r="G44" i="3"/>
  <c r="AF58" i="3"/>
  <c r="AA13" i="3"/>
  <c r="AF29" i="3"/>
  <c r="AG34" i="3"/>
  <c r="AJ52" i="3"/>
  <c r="N24" i="3"/>
  <c r="F55" i="3"/>
  <c r="AG58" i="3"/>
  <c r="G20" i="3"/>
  <c r="N49" i="3"/>
  <c r="AA35" i="3"/>
  <c r="AG23" i="3"/>
  <c r="I52" i="3"/>
  <c r="F48" i="3"/>
  <c r="K10" i="3"/>
  <c r="AG21" i="3"/>
  <c r="I56" i="3"/>
  <c r="AH24" i="3"/>
  <c r="G24" i="3"/>
  <c r="F19" i="3"/>
  <c r="I42" i="3"/>
  <c r="AF39" i="3"/>
  <c r="AA50" i="3"/>
  <c r="AA23" i="3"/>
  <c r="AH51" i="3"/>
  <c r="AI60" i="3"/>
  <c r="AL31" i="3"/>
  <c r="AL34" i="3"/>
  <c r="AL49" i="3"/>
  <c r="AL57" i="3"/>
  <c r="AF51" i="3"/>
  <c r="F57" i="3"/>
  <c r="AA19" i="3"/>
  <c r="I43" i="3"/>
  <c r="AF35" i="3"/>
  <c r="F41" i="3"/>
  <c r="F11" i="3"/>
  <c r="I24" i="3"/>
  <c r="AA10" i="3"/>
  <c r="F56" i="3"/>
  <c r="K55" i="3"/>
  <c r="AF34" i="3"/>
  <c r="K29" i="3"/>
  <c r="AL10" i="3"/>
  <c r="G58" i="3"/>
  <c r="AF44" i="3"/>
  <c r="AG22" i="3"/>
  <c r="AG12" i="3"/>
  <c r="M11" i="3"/>
  <c r="G31" i="3"/>
  <c r="AG40" i="3"/>
  <c r="M14" i="3"/>
  <c r="AA15" i="3"/>
  <c r="K12" i="3"/>
  <c r="AL58" i="3"/>
  <c r="AI34" i="3"/>
  <c r="G11" i="3"/>
  <c r="K24" i="3"/>
  <c r="AF14" i="3"/>
  <c r="AA57" i="3"/>
  <c r="N35" i="3"/>
  <c r="M13" i="3"/>
  <c r="I40" i="3"/>
  <c r="I21" i="3"/>
  <c r="AF22" i="3"/>
  <c r="AK41" i="3"/>
  <c r="M35" i="3"/>
  <c r="N51" i="3"/>
  <c r="AG37" i="3"/>
  <c r="AH20" i="3"/>
  <c r="F37" i="3"/>
  <c r="M28" i="3"/>
  <c r="N31" i="3"/>
  <c r="AF21" i="3"/>
  <c r="AJ23" i="3"/>
  <c r="AG15" i="3"/>
  <c r="N41" i="3"/>
  <c r="F28" i="3"/>
  <c r="I33" i="3"/>
  <c r="AF28" i="3"/>
  <c r="K56" i="3"/>
  <c r="N20" i="3"/>
  <c r="AA29" i="3"/>
  <c r="G30" i="3"/>
  <c r="AL15" i="3"/>
  <c r="AA52" i="3"/>
  <c r="AH17" i="3"/>
  <c r="F13" i="3"/>
  <c r="AL55" i="3"/>
  <c r="AL53" i="3"/>
  <c r="AL17" i="3"/>
  <c r="AF53" i="3"/>
  <c r="M50" i="3"/>
  <c r="AF55" i="3"/>
  <c r="M57" i="3"/>
  <c r="K48" i="3"/>
  <c r="M40" i="3"/>
  <c r="G17" i="3"/>
  <c r="AH38" i="3"/>
  <c r="AK31" i="3"/>
  <c r="M53" i="3"/>
  <c r="AL48" i="3"/>
  <c r="AK51" i="3"/>
  <c r="N29" i="3"/>
  <c r="AL40" i="3"/>
  <c r="AK16" i="3"/>
  <c r="M39" i="3"/>
  <c r="AL51" i="3"/>
  <c r="AJ58" i="3"/>
  <c r="I51" i="3"/>
  <c r="AA34" i="3"/>
  <c r="N59" i="3"/>
  <c r="F31" i="3"/>
  <c r="AI44" i="3"/>
  <c r="AA59" i="3"/>
  <c r="AK32" i="3"/>
  <c r="G35" i="3"/>
  <c r="K50" i="3"/>
  <c r="AH39" i="3"/>
  <c r="M15" i="3"/>
  <c r="AH59" i="3"/>
  <c r="K35" i="3"/>
  <c r="AH32" i="3"/>
  <c r="AH40" i="3"/>
  <c r="AH14" i="3"/>
  <c r="AH15" i="3"/>
  <c r="N32" i="3"/>
  <c r="AF56" i="3"/>
  <c r="I23" i="3"/>
  <c r="N17" i="3"/>
  <c r="N48" i="3"/>
  <c r="G52" i="3"/>
  <c r="F51" i="3"/>
  <c r="AK59" i="3"/>
  <c r="N21" i="3"/>
  <c r="AL56" i="3"/>
  <c r="AK53" i="3"/>
  <c r="AA31" i="3"/>
  <c r="M22" i="3"/>
  <c r="AK33" i="3"/>
  <c r="M24" i="3"/>
  <c r="AH55" i="3"/>
  <c r="AJ57" i="3"/>
  <c r="N57" i="3"/>
  <c r="AA41" i="3"/>
  <c r="K38" i="3"/>
  <c r="I53" i="3"/>
  <c r="K33" i="3"/>
  <c r="N34" i="3"/>
  <c r="AJ39" i="3"/>
  <c r="AH42" i="3"/>
  <c r="AJ12" i="3"/>
  <c r="AJ30" i="3"/>
  <c r="M56" i="3"/>
  <c r="I13" i="3"/>
  <c r="M58" i="3"/>
  <c r="AF41" i="3"/>
  <c r="AA21" i="3"/>
  <c r="G40" i="3"/>
  <c r="AH33" i="3"/>
  <c r="K32" i="3"/>
  <c r="AA38" i="3"/>
  <c r="AA11" i="3"/>
  <c r="AH57" i="3"/>
  <c r="I29" i="3"/>
  <c r="G16" i="3"/>
  <c r="AA51" i="3"/>
  <c r="AL29" i="3"/>
  <c r="K14" i="3"/>
  <c r="F39" i="3"/>
  <c r="M17" i="3"/>
  <c r="N19" i="3"/>
  <c r="M51" i="3"/>
  <c r="AH10" i="3"/>
  <c r="K52" i="3"/>
  <c r="G37" i="3"/>
  <c r="AG55" i="3"/>
  <c r="K58" i="3"/>
  <c r="AI59" i="3"/>
  <c r="N37" i="3"/>
  <c r="AL11" i="3"/>
  <c r="I50" i="3"/>
  <c r="AL43" i="3"/>
  <c r="AA20" i="3"/>
  <c r="M29" i="3"/>
  <c r="K43" i="3"/>
  <c r="G43" i="3"/>
  <c r="G55" i="3"/>
  <c r="K20" i="3"/>
  <c r="AA24" i="3"/>
  <c r="M49" i="3"/>
  <c r="AJ31" i="3"/>
  <c r="AI58" i="3"/>
  <c r="AJ37" i="3"/>
  <c r="K34" i="3"/>
  <c r="AH43" i="3"/>
  <c r="AJ42" i="3"/>
  <c r="F29" i="3"/>
  <c r="AK60" i="3"/>
  <c r="AJ38" i="3"/>
  <c r="K44" i="3"/>
  <c r="N12" i="3"/>
  <c r="AI16" i="3"/>
  <c r="M21" i="3"/>
  <c r="I16" i="3"/>
  <c r="N33" i="3"/>
  <c r="N40" i="3"/>
  <c r="G13" i="3"/>
  <c r="AI22" i="3"/>
  <c r="F52" i="3"/>
  <c r="F12" i="3"/>
  <c r="M16" i="3"/>
  <c r="N55" i="3"/>
  <c r="G57" i="3"/>
  <c r="AH21" i="3"/>
  <c r="F23" i="3"/>
  <c r="AA40" i="3"/>
  <c r="I59" i="3"/>
  <c r="M33" i="3"/>
  <c r="AA16" i="3"/>
  <c r="I49" i="3"/>
  <c r="N30" i="3"/>
  <c r="I35" i="3"/>
  <c r="AG24" i="3"/>
  <c r="AL44" i="3"/>
  <c r="AI41" i="3"/>
  <c r="N43" i="3"/>
  <c r="AH19" i="3"/>
  <c r="AI13" i="3"/>
  <c r="AJ35" i="3"/>
  <c r="AF13" i="3"/>
  <c r="AI29" i="3"/>
  <c r="K53" i="3"/>
  <c r="M52" i="3"/>
  <c r="AG13" i="3"/>
  <c r="I15" i="3"/>
  <c r="AJ17" i="3"/>
  <c r="AK57" i="3"/>
  <c r="AI48" i="3"/>
  <c r="AG33" i="3"/>
  <c r="I57" i="3"/>
  <c r="AG30" i="3"/>
  <c r="G21" i="3"/>
  <c r="F59" i="3"/>
  <c r="N56" i="3"/>
  <c r="AA37" i="3"/>
  <c r="I39" i="3"/>
  <c r="AA30" i="3"/>
  <c r="AG38" i="3"/>
  <c r="AA22" i="3"/>
  <c r="G22" i="3"/>
  <c r="AK13" i="3"/>
  <c r="AK50" i="3"/>
  <c r="AK44" i="3"/>
  <c r="AH29" i="3"/>
  <c r="I12" i="3"/>
  <c r="AG41" i="3"/>
  <c r="F42" i="3"/>
  <c r="N39" i="3"/>
  <c r="AG52" i="3"/>
  <c r="AA56" i="3"/>
  <c r="G23" i="3"/>
  <c r="AG10" i="3"/>
  <c r="F44" i="3"/>
  <c r="AA14" i="3"/>
  <c r="AF57" i="3"/>
  <c r="N50" i="3"/>
  <c r="AJ14" i="3"/>
  <c r="AL16" i="3"/>
  <c r="M10" i="3"/>
  <c r="AH34" i="3"/>
  <c r="AK40" i="3"/>
  <c r="AK14" i="3"/>
  <c r="M30" i="3"/>
  <c r="N15" i="3"/>
  <c r="AJ16" i="3"/>
  <c r="AJ41" i="3"/>
  <c r="AH53" i="3"/>
  <c r="G29" i="3"/>
  <c r="G49" i="3"/>
  <c r="AJ48" i="3"/>
  <c r="AJ53" i="3"/>
  <c r="AJ59" i="3"/>
  <c r="I32" i="3"/>
  <c r="AA43" i="3"/>
  <c r="AG56" i="3"/>
  <c r="M23" i="3"/>
  <c r="F50" i="3"/>
  <c r="AG48" i="3"/>
  <c r="G42" i="3"/>
  <c r="M55" i="3"/>
  <c r="AG16" i="3"/>
  <c r="F22" i="3"/>
  <c r="M44" i="3"/>
  <c r="AF32" i="3"/>
  <c r="AK52" i="3"/>
  <c r="AI37" i="3"/>
  <c r="I34" i="3"/>
  <c r="AI57" i="3"/>
  <c r="AM50" i="3" l="1"/>
  <c r="AM53" i="3"/>
  <c r="AM55" i="3"/>
  <c r="AM51" i="3"/>
  <c r="AM57" i="3"/>
  <c r="AM60" i="3"/>
  <c r="AM58" i="3"/>
  <c r="AM56" i="3"/>
  <c r="AM48" i="3"/>
  <c r="AM52" i="3"/>
  <c r="AM59" i="3"/>
  <c r="AM49" i="3"/>
  <c r="AM10" i="3"/>
  <c r="AM40" i="3"/>
  <c r="AM37" i="3"/>
  <c r="AM41" i="3"/>
  <c r="AM38" i="3"/>
  <c r="AM43" i="3"/>
  <c r="AM44" i="3"/>
  <c r="AM39" i="3"/>
  <c r="AM42" i="3"/>
  <c r="AM28" i="3"/>
  <c r="AM31" i="3"/>
  <c r="AM29" i="3"/>
  <c r="AM34" i="3"/>
  <c r="AM35" i="3"/>
  <c r="AM30" i="3"/>
  <c r="AM32" i="3"/>
  <c r="AM33" i="3"/>
  <c r="AM24" i="3"/>
  <c r="AM20" i="3"/>
  <c r="AM19" i="3"/>
  <c r="AM23" i="3"/>
  <c r="AM21" i="3"/>
  <c r="AM22" i="3"/>
  <c r="AM12" i="3"/>
  <c r="AM11" i="3"/>
  <c r="AM16" i="3"/>
  <c r="AM13" i="3"/>
  <c r="AM15" i="3"/>
  <c r="AM14" i="3"/>
  <c r="AM17" i="3"/>
  <c r="AE55" i="3"/>
  <c r="AE56" i="3"/>
  <c r="AE57" i="3"/>
  <c r="AE58" i="3"/>
  <c r="AE59" i="3"/>
  <c r="AE60" i="3"/>
  <c r="AE48" i="3"/>
  <c r="AE51" i="3"/>
  <c r="AE49" i="3"/>
  <c r="AE52" i="3"/>
  <c r="AE53" i="3"/>
  <c r="AE50" i="3"/>
  <c r="AI36" i="3"/>
  <c r="AF27" i="3"/>
  <c r="AF9" i="3"/>
  <c r="AG18" i="3"/>
  <c r="AG9" i="3"/>
  <c r="AI18" i="3"/>
  <c r="AH9" i="3"/>
  <c r="AI9" i="3"/>
  <c r="AF36" i="3"/>
  <c r="AF47" i="3"/>
  <c r="AG36" i="3"/>
  <c r="AG47" i="3"/>
  <c r="AI47" i="3"/>
  <c r="AG27" i="3"/>
  <c r="AF18" i="3"/>
  <c r="AH18" i="3"/>
  <c r="AH36" i="3"/>
  <c r="AH47" i="3"/>
  <c r="AF54" i="3"/>
  <c r="AI27" i="3"/>
  <c r="AG54" i="3"/>
  <c r="AH54" i="3"/>
  <c r="AH27" i="3"/>
  <c r="AI54" i="3"/>
  <c r="AK36" i="3"/>
  <c r="AJ18" i="3"/>
  <c r="AK18" i="3"/>
  <c r="AJ9" i="3"/>
  <c r="AJ36" i="3"/>
  <c r="AJ27" i="3"/>
  <c r="AK9" i="3"/>
  <c r="AJ47" i="3"/>
  <c r="AJ54" i="3"/>
  <c r="AK54" i="3"/>
  <c r="AK47" i="3"/>
  <c r="AK27" i="3"/>
  <c r="W10" i="3"/>
  <c r="Z10" i="3"/>
  <c r="Z15" i="3"/>
  <c r="W11" i="3"/>
  <c r="Z11" i="3"/>
  <c r="W12" i="3"/>
  <c r="Y12" i="3"/>
  <c r="Y17" i="3"/>
  <c r="Z12" i="3"/>
  <c r="Z17" i="3"/>
  <c r="W13" i="3"/>
  <c r="Y13" i="3"/>
  <c r="Y15" i="3"/>
  <c r="Y11" i="3"/>
  <c r="Z16" i="3"/>
  <c r="Z13" i="3"/>
  <c r="Y14" i="3"/>
  <c r="Z14" i="3"/>
  <c r="W16" i="3"/>
  <c r="W17" i="3"/>
  <c r="W14" i="3"/>
  <c r="W15" i="3"/>
  <c r="Y16" i="3"/>
  <c r="W23" i="3"/>
  <c r="Y20" i="3"/>
  <c r="Y22" i="3"/>
  <c r="W20" i="3"/>
  <c r="Z20" i="3"/>
  <c r="W21" i="3"/>
  <c r="Y21" i="3"/>
  <c r="Z21" i="3"/>
  <c r="W22" i="3"/>
  <c r="Z22" i="3"/>
  <c r="Y23" i="3"/>
  <c r="Z23" i="3"/>
  <c r="W19" i="3"/>
  <c r="W24" i="3"/>
  <c r="Y19" i="3"/>
  <c r="Y24" i="3"/>
  <c r="Z19" i="3"/>
  <c r="Z24" i="3"/>
  <c r="Y30" i="3"/>
  <c r="Y35" i="3"/>
  <c r="Z35" i="3"/>
  <c r="W30" i="3"/>
  <c r="Z30" i="3"/>
  <c r="W31" i="3"/>
  <c r="Z29" i="3"/>
  <c r="Y31" i="3"/>
  <c r="Z31" i="3"/>
  <c r="W32" i="3"/>
  <c r="Y32" i="3"/>
  <c r="Z32" i="3"/>
  <c r="Y29" i="3"/>
  <c r="W28" i="3"/>
  <c r="W33" i="3"/>
  <c r="Y28" i="3"/>
  <c r="Y33" i="3"/>
  <c r="Z28" i="3"/>
  <c r="Z33" i="3"/>
  <c r="W29" i="3"/>
  <c r="W35" i="3"/>
  <c r="Z37" i="3"/>
  <c r="Z38" i="3"/>
  <c r="Y39" i="3"/>
  <c r="Z39" i="3"/>
  <c r="Z44" i="3"/>
  <c r="W40" i="3"/>
  <c r="Y40" i="3"/>
  <c r="W38" i="3"/>
  <c r="Y44" i="3"/>
  <c r="Y41" i="3"/>
  <c r="Z41" i="3"/>
  <c r="Y37" i="3"/>
  <c r="W43" i="3"/>
  <c r="Y38" i="3"/>
  <c r="W39" i="3"/>
  <c r="Z40" i="3"/>
  <c r="W41" i="3"/>
  <c r="W37" i="3"/>
  <c r="W42" i="3"/>
  <c r="Y42" i="3"/>
  <c r="Z42" i="3"/>
  <c r="Y43" i="3"/>
  <c r="Z43" i="3"/>
  <c r="W44" i="3"/>
  <c r="W34" i="3"/>
  <c r="Y34" i="3"/>
  <c r="Z34" i="3"/>
  <c r="Z51" i="3"/>
  <c r="Z52" i="3"/>
  <c r="Z48" i="3"/>
  <c r="W49" i="3"/>
  <c r="Y49" i="3"/>
  <c r="Z49" i="3"/>
  <c r="Y51" i="3"/>
  <c r="W52" i="3"/>
  <c r="Y52" i="3"/>
  <c r="W48" i="3"/>
  <c r="Y48" i="3"/>
  <c r="W50" i="3"/>
  <c r="Y50" i="3"/>
  <c r="Z50" i="3"/>
  <c r="W51" i="3"/>
  <c r="W53" i="3"/>
  <c r="Y53" i="3"/>
  <c r="Z53" i="3"/>
  <c r="Y55" i="3"/>
  <c r="Y60" i="3"/>
  <c r="Z55" i="3"/>
  <c r="Z60" i="3"/>
  <c r="W56" i="3"/>
  <c r="Y56" i="3"/>
  <c r="Z59" i="3"/>
  <c r="W55" i="3"/>
  <c r="Z56" i="3"/>
  <c r="W57" i="3"/>
  <c r="Y57" i="3"/>
  <c r="Z57" i="3"/>
  <c r="W58" i="3"/>
  <c r="Y59" i="3"/>
  <c r="W60" i="3"/>
  <c r="Y58" i="3"/>
  <c r="Z58" i="3"/>
  <c r="W59" i="3"/>
  <c r="Y10" i="3"/>
  <c r="AE10" i="3"/>
  <c r="AL54" i="3"/>
  <c r="AL36" i="3"/>
  <c r="AL18" i="3"/>
  <c r="AL47" i="3"/>
  <c r="AL27" i="3"/>
  <c r="AL9" i="3"/>
  <c r="AE38" i="3"/>
  <c r="AE39" i="3"/>
  <c r="AE40" i="3"/>
  <c r="AE41" i="3"/>
  <c r="AE43" i="3"/>
  <c r="AE44" i="3"/>
  <c r="AE42" i="3"/>
  <c r="AE37" i="3"/>
  <c r="AE30" i="3"/>
  <c r="AE33" i="3"/>
  <c r="AE31" i="3"/>
  <c r="AE29" i="3"/>
  <c r="AE32" i="3"/>
  <c r="AE34" i="3"/>
  <c r="AE28" i="3"/>
  <c r="AE35" i="3"/>
  <c r="AE22" i="3"/>
  <c r="AE19" i="3"/>
  <c r="AE20" i="3"/>
  <c r="AE21" i="3"/>
  <c r="AE24" i="3"/>
  <c r="AE23" i="3"/>
  <c r="AE15" i="3"/>
  <c r="AE12" i="3"/>
  <c r="AE13" i="3"/>
  <c r="AE14" i="3"/>
  <c r="AE16" i="3"/>
  <c r="AE17" i="3"/>
  <c r="AE11" i="3"/>
  <c r="H34" i="3"/>
  <c r="L34" i="3"/>
  <c r="Q9" i="3"/>
  <c r="Q27" i="3"/>
  <c r="R54" i="3"/>
  <c r="R47" i="3"/>
  <c r="Q47" i="3"/>
  <c r="O18" i="3"/>
  <c r="Q18" i="3"/>
  <c r="Q36" i="3"/>
  <c r="Q54" i="3"/>
  <c r="R27" i="3"/>
  <c r="R18" i="3"/>
  <c r="R36" i="3"/>
  <c r="O9" i="3"/>
  <c r="O36" i="3"/>
  <c r="O47" i="3"/>
  <c r="R9" i="3"/>
  <c r="O27" i="3"/>
  <c r="O54" i="3"/>
  <c r="U27" i="3"/>
  <c r="U54" i="3"/>
  <c r="V27" i="3"/>
  <c r="V54" i="3"/>
  <c r="U18" i="3"/>
  <c r="V18" i="3"/>
  <c r="S36" i="3"/>
  <c r="S47" i="3"/>
  <c r="U36" i="3"/>
  <c r="U47" i="3"/>
  <c r="V36" i="3"/>
  <c r="S18" i="3"/>
  <c r="S9" i="3"/>
  <c r="U9" i="3"/>
  <c r="V9" i="3"/>
  <c r="V47" i="3"/>
  <c r="S27" i="3"/>
  <c r="S54" i="3"/>
  <c r="G27" i="3"/>
  <c r="AA27" i="3"/>
  <c r="H16" i="3"/>
  <c r="AD27" i="3"/>
  <c r="H19" i="3"/>
  <c r="F18" i="3"/>
  <c r="H17" i="3"/>
  <c r="AA9" i="3"/>
  <c r="G18" i="3"/>
  <c r="L52" i="3"/>
  <c r="AD9" i="3"/>
  <c r="I47" i="3"/>
  <c r="N9" i="3"/>
  <c r="H13" i="3"/>
  <c r="H24" i="3"/>
  <c r="H11" i="3"/>
  <c r="AA18" i="3"/>
  <c r="H22" i="3"/>
  <c r="H21" i="3"/>
  <c r="H10" i="3"/>
  <c r="F9" i="3"/>
  <c r="L51" i="3"/>
  <c r="H14" i="3"/>
  <c r="AD18" i="3"/>
  <c r="I36" i="3"/>
  <c r="H12" i="3"/>
  <c r="AD36" i="3"/>
  <c r="H20" i="3"/>
  <c r="H15" i="3"/>
  <c r="H23" i="3"/>
  <c r="H60" i="3"/>
  <c r="AA47" i="3"/>
  <c r="AA36" i="3"/>
  <c r="AD47" i="3"/>
  <c r="H59" i="3"/>
  <c r="H56" i="3"/>
  <c r="H57" i="3"/>
  <c r="H58" i="3"/>
  <c r="H55" i="3"/>
  <c r="F54" i="3"/>
  <c r="G54" i="3"/>
  <c r="H53" i="3"/>
  <c r="L59" i="3"/>
  <c r="L60" i="3"/>
  <c r="I54" i="3"/>
  <c r="L58" i="3"/>
  <c r="H52" i="3"/>
  <c r="H48" i="3"/>
  <c r="F47" i="3"/>
  <c r="H49" i="3"/>
  <c r="H50" i="3"/>
  <c r="H51" i="3"/>
  <c r="L55" i="3"/>
  <c r="K54" i="3"/>
  <c r="L56" i="3"/>
  <c r="L57" i="3"/>
  <c r="F36" i="3"/>
  <c r="H37" i="3"/>
  <c r="H38" i="3"/>
  <c r="H39" i="3"/>
  <c r="H40" i="3"/>
  <c r="H41" i="3"/>
  <c r="H42" i="3"/>
  <c r="H43" i="3"/>
  <c r="H44" i="3"/>
  <c r="G47" i="3"/>
  <c r="F27" i="3"/>
  <c r="H28" i="3"/>
  <c r="H29" i="3"/>
  <c r="H30" i="3"/>
  <c r="H31" i="3"/>
  <c r="H32" i="3"/>
  <c r="H33" i="3"/>
  <c r="H35" i="3"/>
  <c r="G36" i="3"/>
  <c r="L53" i="3"/>
  <c r="M54" i="3"/>
  <c r="N54" i="3"/>
  <c r="G9" i="3"/>
  <c r="I27" i="3"/>
  <c r="L48" i="3"/>
  <c r="K47" i="3"/>
  <c r="L49" i="3"/>
  <c r="L50" i="3"/>
  <c r="I18" i="3"/>
  <c r="I9" i="3"/>
  <c r="L28" i="3"/>
  <c r="K27" i="3"/>
  <c r="L29" i="3"/>
  <c r="L30" i="3"/>
  <c r="L31" i="3"/>
  <c r="L32" i="3"/>
  <c r="L33" i="3"/>
  <c r="L35" i="3"/>
  <c r="M47" i="3"/>
  <c r="L38" i="3"/>
  <c r="L40" i="3"/>
  <c r="L42" i="3"/>
  <c r="L44" i="3"/>
  <c r="L19" i="3"/>
  <c r="K18" i="3"/>
  <c r="L20" i="3"/>
  <c r="L21" i="3"/>
  <c r="L22" i="3"/>
  <c r="L23" i="3"/>
  <c r="L24" i="3"/>
  <c r="M36" i="3"/>
  <c r="N47" i="3"/>
  <c r="AA54" i="3"/>
  <c r="L10" i="3"/>
  <c r="K9" i="3"/>
  <c r="L11" i="3"/>
  <c r="L12" i="3"/>
  <c r="L13" i="3"/>
  <c r="L14" i="3"/>
  <c r="L15" i="3"/>
  <c r="L16" i="3"/>
  <c r="L17" i="3"/>
  <c r="M27" i="3"/>
  <c r="N36" i="3"/>
  <c r="AD54" i="3"/>
  <c r="M18" i="3"/>
  <c r="N27" i="3"/>
  <c r="K36" i="3"/>
  <c r="L37" i="3"/>
  <c r="L39" i="3"/>
  <c r="L41" i="3"/>
  <c r="L43" i="3"/>
  <c r="M9" i="3"/>
  <c r="N18" i="3"/>
  <c r="AN12" i="3" l="1"/>
  <c r="AO43" i="3"/>
  <c r="AO44" i="3"/>
  <c r="AO11" i="3"/>
  <c r="AN24" i="3"/>
  <c r="AN38" i="3"/>
  <c r="AO39" i="3"/>
  <c r="AN20" i="3"/>
  <c r="AN35" i="3"/>
  <c r="AN32" i="3"/>
  <c r="AN19" i="3"/>
  <c r="AN40" i="3"/>
  <c r="AN48" i="3"/>
  <c r="AN28" i="3"/>
  <c r="AN49" i="3"/>
  <c r="AN41" i="3"/>
  <c r="AN52" i="3"/>
  <c r="AN21" i="3"/>
  <c r="AN42" i="3"/>
  <c r="AN55" i="3"/>
  <c r="AN39" i="3"/>
  <c r="AN33" i="3"/>
  <c r="AN56" i="3"/>
  <c r="AN23" i="3"/>
  <c r="AN16" i="3"/>
  <c r="AN57" i="3"/>
  <c r="AN59" i="3"/>
  <c r="AN34" i="3"/>
  <c r="AN13" i="3"/>
  <c r="AN50" i="3"/>
  <c r="AN15" i="3"/>
  <c r="AN10" i="3"/>
  <c r="AN31" i="3"/>
  <c r="AN30" i="3"/>
  <c r="AN60" i="3"/>
  <c r="AN43" i="3"/>
  <c r="AN11" i="3"/>
  <c r="AN22" i="3"/>
  <c r="AN58" i="3"/>
  <c r="AN37" i="3"/>
  <c r="AN51" i="3"/>
  <c r="AN17" i="3"/>
  <c r="AN29" i="3"/>
  <c r="AN53" i="3"/>
  <c r="AN44" i="3"/>
  <c r="AN14" i="3"/>
  <c r="AO10" i="3"/>
  <c r="AR10" i="3"/>
  <c r="AO28" i="3"/>
  <c r="AO40" i="3"/>
  <c r="AO14" i="3"/>
  <c r="AO15" i="3"/>
  <c r="AO13" i="3"/>
  <c r="AO16" i="3"/>
  <c r="AO23" i="3"/>
  <c r="AO49" i="3"/>
  <c r="AO38" i="3"/>
  <c r="AO41" i="3"/>
  <c r="AO22" i="3"/>
  <c r="AO37" i="3"/>
  <c r="AO19" i="3"/>
  <c r="AO59" i="3"/>
  <c r="AO21" i="3"/>
  <c r="AO33" i="3"/>
  <c r="AO32" i="3"/>
  <c r="AO60" i="3"/>
  <c r="AO20" i="3"/>
  <c r="AO24" i="3"/>
  <c r="AO52" i="3"/>
  <c r="AO48" i="3"/>
  <c r="AO56" i="3"/>
  <c r="AO30" i="3"/>
  <c r="AO58" i="3"/>
  <c r="AO34" i="3"/>
  <c r="AO57" i="3"/>
  <c r="AO29" i="3"/>
  <c r="AO51" i="3"/>
  <c r="AO35" i="3"/>
  <c r="AO31" i="3"/>
  <c r="AO55" i="3"/>
  <c r="AO17" i="3"/>
  <c r="AO12" i="3"/>
  <c r="AO53" i="3"/>
  <c r="AO42" i="3"/>
  <c r="AO50" i="3"/>
  <c r="AQ19" i="3"/>
  <c r="AR19" i="3"/>
  <c r="AR22" i="3"/>
  <c r="AQ22" i="3"/>
  <c r="AQ10" i="3"/>
  <c r="AR32" i="3"/>
  <c r="AQ32" i="3"/>
  <c r="AR11" i="3"/>
  <c r="AQ11" i="3"/>
  <c r="AR48" i="3"/>
  <c r="AQ48" i="3"/>
  <c r="AR34" i="3"/>
  <c r="AQ34" i="3"/>
  <c r="AR33" i="3"/>
  <c r="AQ33" i="3"/>
  <c r="AR53" i="3"/>
  <c r="AQ53" i="3"/>
  <c r="AQ30" i="3"/>
  <c r="AR30" i="3"/>
  <c r="AQ37" i="3"/>
  <c r="AR37" i="3"/>
  <c r="AQ49" i="3"/>
  <c r="AR49" i="3"/>
  <c r="AR42" i="3"/>
  <c r="AQ42" i="3"/>
  <c r="AQ14" i="3"/>
  <c r="AR14" i="3"/>
  <c r="AR44" i="3"/>
  <c r="AQ44" i="3"/>
  <c r="AR13" i="3"/>
  <c r="AQ13" i="3"/>
  <c r="AQ43" i="3"/>
  <c r="AR43" i="3"/>
  <c r="AR60" i="3"/>
  <c r="AQ60" i="3"/>
  <c r="AR29" i="3"/>
  <c r="AQ29" i="3"/>
  <c r="AQ50" i="3"/>
  <c r="AR50" i="3"/>
  <c r="AQ51" i="3"/>
  <c r="AR51" i="3"/>
  <c r="AQ58" i="3"/>
  <c r="AR58" i="3"/>
  <c r="AQ35" i="3"/>
  <c r="AR35" i="3"/>
  <c r="AQ31" i="3"/>
  <c r="AR31" i="3"/>
  <c r="AQ17" i="3"/>
  <c r="AR17" i="3"/>
  <c r="AR41" i="3"/>
  <c r="AQ41" i="3"/>
  <c r="AR23" i="3"/>
  <c r="AQ23" i="3"/>
  <c r="AR39" i="3"/>
  <c r="AQ39" i="3"/>
  <c r="AQ57" i="3"/>
  <c r="AR57" i="3"/>
  <c r="AR28" i="3"/>
  <c r="AQ28" i="3"/>
  <c r="AQ24" i="3"/>
  <c r="AR24" i="3"/>
  <c r="AR38" i="3"/>
  <c r="AQ38" i="3"/>
  <c r="AQ56" i="3"/>
  <c r="AR56" i="3"/>
  <c r="AQ52" i="3"/>
  <c r="AR52" i="3"/>
  <c r="AQ16" i="3"/>
  <c r="AR16" i="3"/>
  <c r="AQ59" i="3"/>
  <c r="AR59" i="3"/>
  <c r="AR40" i="3"/>
  <c r="AQ40" i="3"/>
  <c r="AQ21" i="3"/>
  <c r="AR21" i="3"/>
  <c r="AR55" i="3"/>
  <c r="AQ55" i="3"/>
  <c r="AQ12" i="3"/>
  <c r="AR12" i="3"/>
  <c r="AQ15" i="3"/>
  <c r="AR15" i="3"/>
  <c r="AQ20" i="3"/>
  <c r="AR20" i="3"/>
  <c r="AM47" i="3"/>
  <c r="AM54" i="3"/>
  <c r="AP57" i="3"/>
  <c r="AP10" i="3"/>
  <c r="AP30" i="3"/>
  <c r="P54" i="3"/>
  <c r="P18" i="3"/>
  <c r="P36" i="3"/>
  <c r="P47" i="3"/>
  <c r="P27" i="3"/>
  <c r="X10" i="3"/>
  <c r="P9" i="3"/>
  <c r="V26" i="3"/>
  <c r="AP19" i="3"/>
  <c r="AP28" i="3"/>
  <c r="AF46" i="3"/>
  <c r="AM27" i="3"/>
  <c r="AM9" i="3"/>
  <c r="AM36" i="3"/>
  <c r="AG26" i="3"/>
  <c r="AG8" i="3"/>
  <c r="AM18" i="3"/>
  <c r="AJ26" i="3"/>
  <c r="AH26" i="3"/>
  <c r="AH8" i="3"/>
  <c r="AF8" i="3"/>
  <c r="AI26" i="3"/>
  <c r="AH46" i="3"/>
  <c r="AI46" i="3"/>
  <c r="AJ46" i="3"/>
  <c r="AG46" i="3"/>
  <c r="Z36" i="3"/>
  <c r="AP32" i="3"/>
  <c r="AK8" i="3"/>
  <c r="AL26" i="3"/>
  <c r="W9" i="3"/>
  <c r="AJ8" i="3"/>
  <c r="AI8" i="3"/>
  <c r="AP11" i="3"/>
  <c r="AF26" i="3"/>
  <c r="Y36" i="3"/>
  <c r="W47" i="3"/>
  <c r="Z47" i="3"/>
  <c r="AP22" i="3"/>
  <c r="Y9" i="3"/>
  <c r="AP52" i="3"/>
  <c r="W27" i="3"/>
  <c r="AP56" i="3"/>
  <c r="S8" i="3"/>
  <c r="AP39" i="3"/>
  <c r="Z18" i="3"/>
  <c r="AP13" i="3"/>
  <c r="Y18" i="3"/>
  <c r="AK26" i="3"/>
  <c r="Z54" i="3"/>
  <c r="W18" i="3"/>
  <c r="AP55" i="3"/>
  <c r="AP12" i="3"/>
  <c r="AP41" i="3"/>
  <c r="W54" i="3"/>
  <c r="AK46" i="3"/>
  <c r="Y47" i="3"/>
  <c r="Y54" i="3"/>
  <c r="Y27" i="3"/>
  <c r="W36" i="3"/>
  <c r="Z27" i="3"/>
  <c r="X17" i="3"/>
  <c r="X12" i="3"/>
  <c r="X16" i="3"/>
  <c r="X11" i="3"/>
  <c r="X15" i="3"/>
  <c r="X14" i="3"/>
  <c r="X13" i="3"/>
  <c r="X23" i="3"/>
  <c r="X20" i="3"/>
  <c r="X24" i="3"/>
  <c r="X21" i="3"/>
  <c r="X19" i="3"/>
  <c r="X22" i="3"/>
  <c r="X35" i="3"/>
  <c r="X32" i="3"/>
  <c r="X29" i="3"/>
  <c r="X33" i="3"/>
  <c r="X28" i="3"/>
  <c r="X34" i="3"/>
  <c r="X31" i="3"/>
  <c r="X30" i="3"/>
  <c r="X37" i="3"/>
  <c r="X44" i="3"/>
  <c r="X38" i="3"/>
  <c r="X41" i="3"/>
  <c r="X39" i="3"/>
  <c r="X43" i="3"/>
  <c r="X42" i="3"/>
  <c r="X40" i="3"/>
  <c r="X53" i="3"/>
  <c r="X49" i="3"/>
  <c r="X50" i="3"/>
  <c r="X52" i="3"/>
  <c r="X48" i="3"/>
  <c r="X51" i="3"/>
  <c r="X60" i="3"/>
  <c r="X55" i="3"/>
  <c r="X59" i="3"/>
  <c r="X57" i="3"/>
  <c r="X58" i="3"/>
  <c r="X56" i="3"/>
  <c r="Z9" i="3"/>
  <c r="AL8" i="3"/>
  <c r="AP58" i="3"/>
  <c r="AL46" i="3"/>
  <c r="AP53" i="3"/>
  <c r="AP44" i="3"/>
  <c r="AP34" i="3"/>
  <c r="AP15" i="3"/>
  <c r="T54" i="3"/>
  <c r="T47" i="3"/>
  <c r="T36" i="3"/>
  <c r="T27" i="3"/>
  <c r="T18" i="3"/>
  <c r="T9" i="3"/>
  <c r="R26" i="3"/>
  <c r="U26" i="3"/>
  <c r="Q26" i="3"/>
  <c r="O26" i="3"/>
  <c r="R8" i="3"/>
  <c r="O46" i="3"/>
  <c r="AP40" i="3"/>
  <c r="S46" i="3"/>
  <c r="O8" i="3"/>
  <c r="AP24" i="3"/>
  <c r="R46" i="3"/>
  <c r="Q46" i="3"/>
  <c r="Q8" i="3"/>
  <c r="S26" i="3"/>
  <c r="V46" i="3"/>
  <c r="V8" i="3"/>
  <c r="AE36" i="3"/>
  <c r="U8" i="3"/>
  <c r="U46" i="3"/>
  <c r="M26" i="3"/>
  <c r="AP60" i="3"/>
  <c r="AP59" i="3"/>
  <c r="L36" i="3"/>
  <c r="AP29" i="3"/>
  <c r="G26" i="3"/>
  <c r="AE54" i="3"/>
  <c r="H18" i="3"/>
  <c r="AP50" i="3"/>
  <c r="AP49" i="3"/>
  <c r="G8" i="3"/>
  <c r="AP38" i="3"/>
  <c r="AD26" i="3"/>
  <c r="AP48" i="3"/>
  <c r="AP31" i="3"/>
  <c r="H36" i="3"/>
  <c r="AP16" i="3"/>
  <c r="AP37" i="3"/>
  <c r="I8" i="3"/>
  <c r="AP23" i="3"/>
  <c r="AP51" i="3"/>
  <c r="I46" i="3"/>
  <c r="N46" i="3"/>
  <c r="L54" i="3"/>
  <c r="N8" i="3"/>
  <c r="M46" i="3"/>
  <c r="AP21" i="3"/>
  <c r="H54" i="3"/>
  <c r="N26" i="3"/>
  <c r="H27" i="3"/>
  <c r="F26" i="3"/>
  <c r="AP17" i="3"/>
  <c r="AP14" i="3"/>
  <c r="AP20" i="3"/>
  <c r="G46" i="3"/>
  <c r="AA46" i="3"/>
  <c r="AE47" i="3"/>
  <c r="AD8" i="3"/>
  <c r="AP35" i="3"/>
  <c r="AP43" i="3"/>
  <c r="H47" i="3"/>
  <c r="F46" i="3"/>
  <c r="AE27" i="3"/>
  <c r="AA26" i="3"/>
  <c r="I26" i="3"/>
  <c r="AP33" i="3"/>
  <c r="AP42" i="3"/>
  <c r="AE18" i="3"/>
  <c r="F8" i="3"/>
  <c r="H9" i="3"/>
  <c r="L9" i="3"/>
  <c r="K8" i="3"/>
  <c r="L18" i="3"/>
  <c r="L27" i="3"/>
  <c r="K26" i="3"/>
  <c r="AD46" i="3"/>
  <c r="AE9" i="3"/>
  <c r="AA8" i="3"/>
  <c r="M8" i="3"/>
  <c r="L47" i="3"/>
  <c r="K46" i="3"/>
  <c r="AN27" i="3" l="1"/>
  <c r="AN54" i="3"/>
  <c r="AN18" i="3"/>
  <c r="AN9" i="3"/>
  <c r="AN47" i="3"/>
  <c r="AN36" i="3"/>
  <c r="AO36" i="3"/>
  <c r="T46" i="3"/>
  <c r="AO9" i="3"/>
  <c r="AO27" i="3"/>
  <c r="AO18" i="3"/>
  <c r="AO47" i="3"/>
  <c r="AM46" i="3"/>
  <c r="AO54" i="3"/>
  <c r="AQ18" i="3"/>
  <c r="AR18" i="3"/>
  <c r="AQ36" i="3"/>
  <c r="AR36" i="3"/>
  <c r="AQ27" i="3"/>
  <c r="AR27" i="3"/>
  <c r="AR9" i="3"/>
  <c r="AQ9" i="3"/>
  <c r="AQ54" i="3"/>
  <c r="AR54" i="3"/>
  <c r="AQ47" i="3"/>
  <c r="AR47" i="3"/>
  <c r="P26" i="3"/>
  <c r="Y8" i="3"/>
  <c r="P46" i="3"/>
  <c r="W8" i="3"/>
  <c r="Y26" i="3"/>
  <c r="P8" i="3"/>
  <c r="Z46" i="3"/>
  <c r="AM8" i="3"/>
  <c r="AM26" i="3"/>
  <c r="AH5" i="3"/>
  <c r="AJ5" i="3"/>
  <c r="AF5" i="3"/>
  <c r="Z26" i="3"/>
  <c r="AN26" i="3" s="1"/>
  <c r="AG5" i="3"/>
  <c r="W46" i="3"/>
  <c r="Z8" i="3"/>
  <c r="AK5" i="3"/>
  <c r="AP54" i="3"/>
  <c r="Y46" i="3"/>
  <c r="AI5" i="3"/>
  <c r="W26" i="3"/>
  <c r="X54" i="3"/>
  <c r="AP9" i="3"/>
  <c r="AL5" i="3"/>
  <c r="X36" i="3"/>
  <c r="X27" i="3"/>
  <c r="X9" i="3"/>
  <c r="AP36" i="3"/>
  <c r="X47" i="3"/>
  <c r="X18" i="3"/>
  <c r="V5" i="3"/>
  <c r="T26" i="3"/>
  <c r="T8" i="3"/>
  <c r="S5" i="3"/>
  <c r="Q5" i="3"/>
  <c r="O5" i="3"/>
  <c r="R5" i="3"/>
  <c r="U5" i="3"/>
  <c r="AE46" i="3"/>
  <c r="AD5" i="3"/>
  <c r="G5" i="3"/>
  <c r="L46" i="3"/>
  <c r="M5" i="3"/>
  <c r="AE26" i="3"/>
  <c r="H26" i="3"/>
  <c r="AP47" i="3"/>
  <c r="F5" i="3"/>
  <c r="H8" i="3"/>
  <c r="AE8" i="3"/>
  <c r="AA5" i="3"/>
  <c r="H46" i="3"/>
  <c r="AP27" i="3"/>
  <c r="L26" i="3"/>
  <c r="L8" i="3"/>
  <c r="K5" i="3"/>
  <c r="I5" i="3"/>
  <c r="AP18" i="3"/>
  <c r="N5" i="3"/>
  <c r="AN46" i="3" l="1"/>
  <c r="AN8" i="3"/>
  <c r="AO46" i="3"/>
  <c r="AO26" i="3"/>
  <c r="AO8" i="3"/>
  <c r="AR46" i="3"/>
  <c r="AQ46" i="3"/>
  <c r="AR26" i="3"/>
  <c r="AQ26" i="3"/>
  <c r="AQ8" i="3"/>
  <c r="AR8" i="3"/>
  <c r="P5" i="3"/>
  <c r="Y5" i="3"/>
  <c r="W5" i="3"/>
  <c r="Z5" i="3"/>
  <c r="AM5" i="3"/>
  <c r="X46" i="3"/>
  <c r="X26" i="3"/>
  <c r="T5" i="3"/>
  <c r="X8" i="3"/>
  <c r="AP26" i="3"/>
  <c r="AP46" i="3"/>
  <c r="AE5" i="3"/>
  <c r="H5" i="3"/>
  <c r="J5" i="3"/>
  <c r="L5" i="3"/>
  <c r="AP8" i="3"/>
  <c r="AO5" i="3" l="1"/>
  <c r="AN5" i="3"/>
  <c r="AP5" i="3"/>
  <c r="AQ5" i="3"/>
  <c r="AR5" i="3"/>
  <c r="X5"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<sst xmlns="http://schemas.openxmlformats.org/spreadsheetml/2006/main" count="68569" uniqueCount="5346">
  <si>
    <t>Client_reference</t>
  </si>
  <si>
    <t>Location</t>
  </si>
  <si>
    <t>00006-Wolf-Gorczany</t>
  </si>
  <si>
    <t>West Palm Beach</t>
  </si>
  <si>
    <t>Real Estate</t>
  </si>
  <si>
    <t>Partner A</t>
  </si>
  <si>
    <t>EOM_Disb_Avg_WipUnpaid</t>
  </si>
  <si>
    <t>Associate S</t>
  </si>
  <si>
    <t>Other SG&amp;A</t>
  </si>
  <si>
    <t>Secretary Salaries</t>
  </si>
  <si>
    <t>Associate B</t>
  </si>
  <si>
    <t>Support Salaries</t>
  </si>
  <si>
    <t>Employee Benefits</t>
  </si>
  <si>
    <t>Associate R</t>
  </si>
  <si>
    <t>Associate C</t>
  </si>
  <si>
    <t>Associate A</t>
  </si>
  <si>
    <t>Rent Office Expense</t>
  </si>
  <si>
    <t>TTM_Avg_WipUnpaid</t>
  </si>
  <si>
    <t>TTM_Value_Paid</t>
  </si>
  <si>
    <t>TTM_Value_Billed</t>
  </si>
  <si>
    <t>TTM_Billed_Value</t>
  </si>
  <si>
    <t>TTM_Hours_Billed</t>
  </si>
  <si>
    <t>EOM_WorkDay_Hours</t>
  </si>
  <si>
    <t>TTM_Hours_Worked</t>
  </si>
  <si>
    <t>EOM_Avg_WipUnpaid</t>
  </si>
  <si>
    <t>TTM_Hours_Workday</t>
  </si>
  <si>
    <t>Timekeeper Salaries</t>
  </si>
  <si>
    <t>EOM_Value_Billed</t>
  </si>
  <si>
    <t>EOM_Hours_Billed</t>
  </si>
  <si>
    <t>EOM_Hours_Worked</t>
  </si>
  <si>
    <t>EOM_Value_Paid</t>
  </si>
  <si>
    <t>EOM_Billed_Value</t>
  </si>
  <si>
    <t>00007-Walker-Ruecker</t>
  </si>
  <si>
    <t>00008-Keeling Deckow and Braun</t>
  </si>
  <si>
    <t>00009-Graham-Gusikowski</t>
  </si>
  <si>
    <t>00010-Wisozk and Sons</t>
  </si>
  <si>
    <t>00013-Strosin Group</t>
  </si>
  <si>
    <t>Miami</t>
  </si>
  <si>
    <t>Litigation</t>
  </si>
  <si>
    <t>Partner B</t>
  </si>
  <si>
    <t>Associate H</t>
  </si>
  <si>
    <t>Associate Y</t>
  </si>
  <si>
    <t>Associate U</t>
  </si>
  <si>
    <t>Associate T</t>
  </si>
  <si>
    <t>Associate X</t>
  </si>
  <si>
    <t>Associate I</t>
  </si>
  <si>
    <t>Associate G</t>
  </si>
  <si>
    <t>00017-Bruen Inc</t>
  </si>
  <si>
    <t>Legal Library Expense</t>
  </si>
  <si>
    <t>00018-Robel Macejkovic and Hirthe</t>
  </si>
  <si>
    <t>00019-Hessel LLC</t>
  </si>
  <si>
    <t>00020-Yundt-Hahn</t>
  </si>
  <si>
    <t>00023-Nolan-Sauer</t>
  </si>
  <si>
    <t>Partner C</t>
  </si>
  <si>
    <t>Associate K</t>
  </si>
  <si>
    <t>Associate J</t>
  </si>
  <si>
    <t>Associate L</t>
  </si>
  <si>
    <t>00027-Green Group</t>
  </si>
  <si>
    <t>00028-Ondricka Group</t>
  </si>
  <si>
    <t>00029-Carter-Stehr</t>
  </si>
  <si>
    <t>00030-Braun LLC</t>
  </si>
  <si>
    <t>00033-Leuschke</t>
  </si>
  <si>
    <t>Corporate</t>
  </si>
  <si>
    <t>Partner D</t>
  </si>
  <si>
    <t>Associate W</t>
  </si>
  <si>
    <t>Associate O</t>
  </si>
  <si>
    <t>Associate V</t>
  </si>
  <si>
    <t>Associate P</t>
  </si>
  <si>
    <t>Associate Q</t>
  </si>
  <si>
    <t>TTM_Value_Writeoff</t>
  </si>
  <si>
    <t>00034-Quigley</t>
  </si>
  <si>
    <t>00035-Russel</t>
  </si>
  <si>
    <t>00036-Lockman</t>
  </si>
  <si>
    <t>00037-Pacocha</t>
  </si>
  <si>
    <t>00038-Bradtke</t>
  </si>
  <si>
    <t>00039-Runte</t>
  </si>
  <si>
    <t>00040-Schuster</t>
  </si>
  <si>
    <t>00042-Green</t>
  </si>
  <si>
    <t>Partner E</t>
  </si>
  <si>
    <t>Associate D</t>
  </si>
  <si>
    <t>Associate E</t>
  </si>
  <si>
    <t>Associate F</t>
  </si>
  <si>
    <t>00043-Schmidt</t>
  </si>
  <si>
    <t>00044-Rolfson</t>
  </si>
  <si>
    <t>00045-Koss</t>
  </si>
  <si>
    <t>00046-Howe</t>
  </si>
  <si>
    <t>00047-Harris</t>
  </si>
  <si>
    <t>00048-Homenick</t>
  </si>
  <si>
    <t>00049-Ruecker</t>
  </si>
  <si>
    <t>00050-Murazik</t>
  </si>
  <si>
    <t>00051-Davis</t>
  </si>
  <si>
    <t>Partner F</t>
  </si>
  <si>
    <t>00052-Robel</t>
  </si>
  <si>
    <t>00053-Reynolds</t>
  </si>
  <si>
    <t>Associate N</t>
  </si>
  <si>
    <t>Associate Z</t>
  </si>
  <si>
    <t>Associate M</t>
  </si>
  <si>
    <t>TTM_Value_Discounted</t>
  </si>
  <si>
    <t>00054-Powlowski</t>
  </si>
  <si>
    <t>00055-Beier</t>
  </si>
  <si>
    <t>00056-Hettinger</t>
  </si>
  <si>
    <t>00057-Wunsch</t>
  </si>
  <si>
    <t>00058-Fadel</t>
  </si>
  <si>
    <t>00059-D'Amore</t>
  </si>
  <si>
    <t>00060-Hahn</t>
  </si>
  <si>
    <t>TranType</t>
  </si>
  <si>
    <t>Amount</t>
  </si>
  <si>
    <t>Row Labels</t>
  </si>
  <si>
    <t>Grand Total</t>
  </si>
  <si>
    <t>Column Labels</t>
  </si>
  <si>
    <t>Sum of Amount</t>
  </si>
  <si>
    <t>Client Number</t>
  </si>
  <si>
    <t>Practice Area</t>
  </si>
  <si>
    <t>Billing Attorney</t>
  </si>
  <si>
    <t>Timekeeper</t>
  </si>
  <si>
    <t>Law Firm A August TTM Profitability Reporting</t>
  </si>
  <si>
    <t>Time and Billing</t>
  </si>
  <si>
    <t>WIP/AR Avg Balance</t>
  </si>
  <si>
    <t>Profitability Metrics</t>
  </si>
  <si>
    <t>Hours</t>
  </si>
  <si>
    <t>Workday Hours</t>
  </si>
  <si>
    <t>Utilization Rate</t>
  </si>
  <si>
    <t>Billable Amt</t>
  </si>
  <si>
    <t>Discounts</t>
  </si>
  <si>
    <t>Billed Amt</t>
  </si>
  <si>
    <t>Billing Realization</t>
  </si>
  <si>
    <t>Writeoffs</t>
  </si>
  <si>
    <t>Payments</t>
  </si>
  <si>
    <t>Incurred</t>
  </si>
  <si>
    <t>Billed</t>
  </si>
  <si>
    <t>Fees</t>
  </si>
  <si>
    <t>Disburse Fees</t>
  </si>
  <si>
    <t>Total</t>
  </si>
  <si>
    <t>Firm Total:</t>
  </si>
  <si>
    <t>Corporate Total:</t>
  </si>
  <si>
    <t>Partner D Total:</t>
  </si>
  <si>
    <t>Partner F Total:</t>
  </si>
  <si>
    <t>Litigation Total:</t>
  </si>
  <si>
    <t>Partner B Total:</t>
  </si>
  <si>
    <t>Partner C Total:</t>
  </si>
  <si>
    <t>Real Estate Total:</t>
  </si>
  <si>
    <t>Partner A Total:</t>
  </si>
  <si>
    <t>Partner E Total:</t>
  </si>
  <si>
    <t>Soft Cost Disbursements</t>
  </si>
  <si>
    <t>Hard Cost Disbursements</t>
  </si>
  <si>
    <t>Total Disbursements</t>
  </si>
  <si>
    <t>Legal Lib Expense</t>
  </si>
  <si>
    <t>Total Alloc Costs</t>
  </si>
  <si>
    <t>00004-Runolfsson Inc</t>
  </si>
  <si>
    <t>TTM_Hard_DPaid</t>
  </si>
  <si>
    <t>TTM_Soft_DPaid</t>
  </si>
  <si>
    <t>00005-Marvin Inc</t>
  </si>
  <si>
    <t>TTM_SoftDisb_Avg_WipUnpaid</t>
  </si>
  <si>
    <t>TTM_Hard_DVal</t>
  </si>
  <si>
    <t>TTM_Soft_DVal</t>
  </si>
  <si>
    <t>TTM_HardDisb_Avg_WipUnpaid</t>
  </si>
  <si>
    <t>TTM_Hard_DBill</t>
  </si>
  <si>
    <t>TTM_Soft_DBill</t>
  </si>
  <si>
    <t>EOM_Soft_DBill</t>
  </si>
  <si>
    <t>EOM_Hard_DEnt</t>
  </si>
  <si>
    <t>EOM_Hard_DVal</t>
  </si>
  <si>
    <t>EOM_Soft_DEnt</t>
  </si>
  <si>
    <t>EOM_Hard_DBill</t>
  </si>
  <si>
    <t>EOM_Soft_DVal</t>
  </si>
  <si>
    <t>TTM_Hard_DEnt</t>
  </si>
  <si>
    <t>TTM_Soft_DEnt</t>
  </si>
  <si>
    <t>00016-Witting Cruickshank and Raynor</t>
  </si>
  <si>
    <t>00026-Ritchie Inc</t>
  </si>
  <si>
    <t>TTM_Soft_DDisc</t>
  </si>
  <si>
    <t>EOM_Soft_DDisc</t>
  </si>
  <si>
    <t>Include in Alloc Costs</t>
  </si>
  <si>
    <t>TKROI w Costs</t>
  </si>
  <si>
    <t>Hard Costs</t>
  </si>
  <si>
    <t>Soft Costs</t>
  </si>
  <si>
    <t>Hard Disburse</t>
  </si>
  <si>
    <t>Soft Disbure</t>
  </si>
  <si>
    <t>Allocated Costs</t>
  </si>
  <si>
    <t>WIP/AR Turn</t>
  </si>
  <si>
    <t>Profit Margin</t>
  </si>
  <si>
    <t>Include Disbursements</t>
  </si>
  <si>
    <t>Timekeeper ROI</t>
  </si>
  <si>
    <t>West Palm Beach Total:</t>
  </si>
  <si>
    <t>Miami Total:</t>
  </si>
  <si>
    <t>All Locations</t>
  </si>
  <si>
    <t>All Billing Attorneys</t>
  </si>
  <si>
    <t>All Clients</t>
  </si>
  <si>
    <t>All Timekeepers</t>
  </si>
  <si>
    <t>All Practice Areas</t>
  </si>
  <si>
    <t>Client</t>
  </si>
  <si>
    <t>LocationIndex</t>
  </si>
  <si>
    <t>PracticeAreaIndex</t>
  </si>
  <si>
    <t>BillingAttyIndex</t>
  </si>
  <si>
    <t>TimeKeeperIndex</t>
  </si>
  <si>
    <t>Client Index</t>
  </si>
  <si>
    <t>All Practice Areas-All Billing Attorneys-All Timekeepers-All Clients</t>
  </si>
  <si>
    <t>All Locations-All Billing Attorneys-All Timekeepers-All Clients</t>
  </si>
  <si>
    <t>All Locations-All Practice Areas-All Timekeepers-All Clients</t>
  </si>
  <si>
    <t>All Locations-All Practice Areas-All Billing Attorneys-All Clients</t>
  </si>
  <si>
    <t>All Locations-All Practice Areas-All Billing Attorneys-All Timekeepers</t>
  </si>
  <si>
    <t>Litigation-Partner B-Associate G-00013-Strosin Group</t>
  </si>
  <si>
    <t>All Locations-Partner B-Associate G-00013-Strosin Group</t>
  </si>
  <si>
    <t>All Locations-Litigation-Associate G-00013-Strosin Group</t>
  </si>
  <si>
    <t>All Locations-Litigation-Partner B-00013-Strosin Group</t>
  </si>
  <si>
    <t>All Locations-Litigation-Partner B-Associate G</t>
  </si>
  <si>
    <t>Litigation-Partner B-Associate H-00013-Strosin Group</t>
  </si>
  <si>
    <t>All Locations-Partner B-Associate H-00013-Strosin Group</t>
  </si>
  <si>
    <t>All Locations-Litigation-Associate H-00013-Strosin Group</t>
  </si>
  <si>
    <t>All Locations-Litigation-Partner B-Associate H</t>
  </si>
  <si>
    <t>Litigation-Partner B-Associate I-00013-Strosin Group</t>
  </si>
  <si>
    <t>All Locations-Partner B-Associate I-00013-Strosin Group</t>
  </si>
  <si>
    <t>All Locations-Litigation-Associate I-00013-Strosin Group</t>
  </si>
  <si>
    <t>All Locations-Litigation-Partner B-Associate I</t>
  </si>
  <si>
    <t>Litigation-Partner B-Associate T-00013-Strosin Group</t>
  </si>
  <si>
    <t>All Locations-Partner B-Associate T-00013-Strosin Group</t>
  </si>
  <si>
    <t>All Locations-Litigation-Associate T-00013-Strosin Group</t>
  </si>
  <si>
    <t>All Locations-Litigation-Partner B-Associate T</t>
  </si>
  <si>
    <t>Litigation-Partner B-Associate U-00013-Strosin Group</t>
  </si>
  <si>
    <t>All Locations-Partner B-Associate U-00013-Strosin Group</t>
  </si>
  <si>
    <t>All Locations-Litigation-Associate U-00013-Strosin Group</t>
  </si>
  <si>
    <t>All Locations-Litigation-Partner B-Associate U</t>
  </si>
  <si>
    <t>Litigation-Partner B-Associate X-00013-Strosin Group</t>
  </si>
  <si>
    <t>All Locations-Partner B-Associate X-00013-Strosin Group</t>
  </si>
  <si>
    <t>All Locations-Litigation-Associate X-00013-Strosin Group</t>
  </si>
  <si>
    <t>All Locations-Litigation-Partner B-Associate X</t>
  </si>
  <si>
    <t>Litigation-Partner B-Associate Y-00013-Strosin Group</t>
  </si>
  <si>
    <t>All Locations-Partner B-Associate Y-00013-Strosin Group</t>
  </si>
  <si>
    <t>All Locations-Litigation-Associate Y-00013-Strosin Group</t>
  </si>
  <si>
    <t>All Locations-Litigation-Partner B-Associate Y</t>
  </si>
  <si>
    <t>Litigation-Partner B-Partner B-00013-Strosin Group</t>
  </si>
  <si>
    <t>All Locations-Partner B-Partner B-00013-Strosin Group</t>
  </si>
  <si>
    <t>All Locations-Litigation-Partner B-Partner B</t>
  </si>
  <si>
    <t>Litigation-Partner B-Partner B-00016-Witting Cruickshank and Raynor</t>
  </si>
  <si>
    <t>All Locations-Partner B-Partner B-00016-Witting Cruickshank and Raynor</t>
  </si>
  <si>
    <t>All Locations-Litigation-Partner B-00016-Witting Cruickshank and Raynor</t>
  </si>
  <si>
    <t>Litigation-Partner B-Associate G-00017-Bruen Inc</t>
  </si>
  <si>
    <t>All Locations-Partner B-Associate G-00017-Bruen Inc</t>
  </si>
  <si>
    <t>All Locations-Litigation-Associate G-00017-Bruen Inc</t>
  </si>
  <si>
    <t>All Locations-Litigation-Partner B-00017-Bruen Inc</t>
  </si>
  <si>
    <t>Litigation-Partner B-Associate H-00017-Bruen Inc</t>
  </si>
  <si>
    <t>All Locations-Partner B-Associate H-00017-Bruen Inc</t>
  </si>
  <si>
    <t>All Locations-Litigation-Associate H-00017-Bruen Inc</t>
  </si>
  <si>
    <t>Litigation-Partner B-Associate I-00017-Bruen Inc</t>
  </si>
  <si>
    <t>All Locations-Partner B-Associate I-00017-Bruen Inc</t>
  </si>
  <si>
    <t>All Locations-Litigation-Associate I-00017-Bruen Inc</t>
  </si>
  <si>
    <t>Litigation-Partner B-Associate T-00017-Bruen Inc</t>
  </si>
  <si>
    <t>All Locations-Partner B-Associate T-00017-Bruen Inc</t>
  </si>
  <si>
    <t>All Locations-Litigation-Associate T-00017-Bruen Inc</t>
  </si>
  <si>
    <t>Litigation-Partner B-Associate U-00017-Bruen Inc</t>
  </si>
  <si>
    <t>All Locations-Partner B-Associate U-00017-Bruen Inc</t>
  </si>
  <si>
    <t>All Locations-Litigation-Associate U-00017-Bruen Inc</t>
  </si>
  <si>
    <t>Litigation-Partner B-Associate X-00017-Bruen Inc</t>
  </si>
  <si>
    <t>All Locations-Partner B-Associate X-00017-Bruen Inc</t>
  </si>
  <si>
    <t>All Locations-Litigation-Associate X-00017-Bruen Inc</t>
  </si>
  <si>
    <t>Litigation-Partner B-Associate Y-00017-Bruen Inc</t>
  </si>
  <si>
    <t>All Locations-Partner B-Associate Y-00017-Bruen Inc</t>
  </si>
  <si>
    <t>All Locations-Litigation-Associate Y-00017-Bruen Inc</t>
  </si>
  <si>
    <t>Litigation-Partner B-Partner B-00017-Bruen Inc</t>
  </si>
  <si>
    <t>All Locations-Partner B-Partner B-00017-Bruen Inc</t>
  </si>
  <si>
    <t>Litigation-Partner B-Associate G-00018-Robel Macejkovic and Hirthe</t>
  </si>
  <si>
    <t>All Locations-Partner B-Associate G-00018-Robel Macejkovic and Hirthe</t>
  </si>
  <si>
    <t>All Locations-Litigation-Associate G-00018-Robel Macejkovic and Hirthe</t>
  </si>
  <si>
    <t>All Locations-Litigation-Partner B-00018-Robel Macejkovic and Hirthe</t>
  </si>
  <si>
    <t>Litigation-Partner B-Associate H-00018-Robel Macejkovic and Hirthe</t>
  </si>
  <si>
    <t>All Locations-Partner B-Associate H-00018-Robel Macejkovic and Hirthe</t>
  </si>
  <si>
    <t>All Locations-Litigation-Associate H-00018-Robel Macejkovic and Hirthe</t>
  </si>
  <si>
    <t>Litigation-Partner B-Associate I-00018-Robel Macejkovic and Hirthe</t>
  </si>
  <si>
    <t>All Locations-Partner B-Associate I-00018-Robel Macejkovic and Hirthe</t>
  </si>
  <si>
    <t>All Locations-Litigation-Associate I-00018-Robel Macejkovic and Hirthe</t>
  </si>
  <si>
    <t>Litigation-Partner B-Associate T-00018-Robel Macejkovic and Hirthe</t>
  </si>
  <si>
    <t>All Locations-Partner B-Associate T-00018-Robel Macejkovic and Hirthe</t>
  </si>
  <si>
    <t>All Locations-Litigation-Associate T-00018-Robel Macejkovic and Hirthe</t>
  </si>
  <si>
    <t>Litigation-Partner B-Associate U-00018-Robel Macejkovic and Hirthe</t>
  </si>
  <si>
    <t>All Locations-Partner B-Associate U-00018-Robel Macejkovic and Hirthe</t>
  </si>
  <si>
    <t>All Locations-Litigation-Associate U-00018-Robel Macejkovic and Hirthe</t>
  </si>
  <si>
    <t>Litigation-Partner B-Associate X-00018-Robel Macejkovic and Hirthe</t>
  </si>
  <si>
    <t>All Locations-Partner B-Associate X-00018-Robel Macejkovic and Hirthe</t>
  </si>
  <si>
    <t>All Locations-Litigation-Associate X-00018-Robel Macejkovic and Hirthe</t>
  </si>
  <si>
    <t>Litigation-Partner B-Associate Y-00018-Robel Macejkovic and Hirthe</t>
  </si>
  <si>
    <t>All Locations-Partner B-Associate Y-00018-Robel Macejkovic and Hirthe</t>
  </si>
  <si>
    <t>All Locations-Litigation-Associate Y-00018-Robel Macejkovic and Hirthe</t>
  </si>
  <si>
    <t>Litigation-Partner B-Partner B-00018-Robel Macejkovic and Hirthe</t>
  </si>
  <si>
    <t>All Locations-Partner B-Partner B-00018-Robel Macejkovic and Hirthe</t>
  </si>
  <si>
    <t>Litigation-Partner B-Associate G-00019-Hessel LLC</t>
  </si>
  <si>
    <t>All Locations-Partner B-Associate G-00019-Hessel LLC</t>
  </si>
  <si>
    <t>All Locations-Litigation-Associate G-00019-Hessel LLC</t>
  </si>
  <si>
    <t>All Locations-Litigation-Partner B-00019-Hessel LLC</t>
  </si>
  <si>
    <t>Litigation-Partner B-Associate H-00019-Hessel LLC</t>
  </si>
  <si>
    <t>All Locations-Partner B-Associate H-00019-Hessel LLC</t>
  </si>
  <si>
    <t>All Locations-Litigation-Associate H-00019-Hessel LLC</t>
  </si>
  <si>
    <t>Litigation-Partner B-Associate I-00019-Hessel LLC</t>
  </si>
  <si>
    <t>All Locations-Partner B-Associate I-00019-Hessel LLC</t>
  </si>
  <si>
    <t>All Locations-Litigation-Associate I-00019-Hessel LLC</t>
  </si>
  <si>
    <t>Litigation-Partner B-Associate T-00019-Hessel LLC</t>
  </si>
  <si>
    <t>All Locations-Partner B-Associate T-00019-Hessel LLC</t>
  </si>
  <si>
    <t>All Locations-Litigation-Associate T-00019-Hessel LLC</t>
  </si>
  <si>
    <t>Litigation-Partner B-Associate U-00019-Hessel LLC</t>
  </si>
  <si>
    <t>All Locations-Partner B-Associate U-00019-Hessel LLC</t>
  </si>
  <si>
    <t>All Locations-Litigation-Associate U-00019-Hessel LLC</t>
  </si>
  <si>
    <t>Litigation-Partner B-Associate X-00019-Hessel LLC</t>
  </si>
  <si>
    <t>All Locations-Partner B-Associate X-00019-Hessel LLC</t>
  </si>
  <si>
    <t>All Locations-Litigation-Associate X-00019-Hessel LLC</t>
  </si>
  <si>
    <t>Litigation-Partner B-Associate Y-00019-Hessel LLC</t>
  </si>
  <si>
    <t>All Locations-Partner B-Associate Y-00019-Hessel LLC</t>
  </si>
  <si>
    <t>All Locations-Litigation-Associate Y-00019-Hessel LLC</t>
  </si>
  <si>
    <t>Litigation-Partner B-Partner B-00019-Hessel LLC</t>
  </si>
  <si>
    <t>All Locations-Partner B-Partner B-00019-Hessel LLC</t>
  </si>
  <si>
    <t>Litigation-Partner B-Associate G-00020-Yundt-Hahn</t>
  </si>
  <si>
    <t>All Locations-Partner B-Associate G-00020-Yundt-Hahn</t>
  </si>
  <si>
    <t>All Locations-Litigation-Associate G-00020-Yundt-Hahn</t>
  </si>
  <si>
    <t>All Locations-Litigation-Partner B-00020-Yundt-Hahn</t>
  </si>
  <si>
    <t>Litigation-Partner B-Associate H-00020-Yundt-Hahn</t>
  </si>
  <si>
    <t>All Locations-Partner B-Associate H-00020-Yundt-Hahn</t>
  </si>
  <si>
    <t>All Locations-Litigation-Associate H-00020-Yundt-Hahn</t>
  </si>
  <si>
    <t>Litigation-Partner B-Associate I-00020-Yundt-Hahn</t>
  </si>
  <si>
    <t>All Locations-Partner B-Associate I-00020-Yundt-Hahn</t>
  </si>
  <si>
    <t>All Locations-Litigation-Associate I-00020-Yundt-Hahn</t>
  </si>
  <si>
    <t>Litigation-Partner B-Associate T-00020-Yundt-Hahn</t>
  </si>
  <si>
    <t>All Locations-Partner B-Associate T-00020-Yundt-Hahn</t>
  </si>
  <si>
    <t>All Locations-Litigation-Associate T-00020-Yundt-Hahn</t>
  </si>
  <si>
    <t>Litigation-Partner B-Associate U-00020-Yundt-Hahn</t>
  </si>
  <si>
    <t>All Locations-Partner B-Associate U-00020-Yundt-Hahn</t>
  </si>
  <si>
    <t>All Locations-Litigation-Associate U-00020-Yundt-Hahn</t>
  </si>
  <si>
    <t>Litigation-Partner B-Associate X-00020-Yundt-Hahn</t>
  </si>
  <si>
    <t>All Locations-Partner B-Associate X-00020-Yundt-Hahn</t>
  </si>
  <si>
    <t>All Locations-Litigation-Associate X-00020-Yundt-Hahn</t>
  </si>
  <si>
    <t>Litigation-Partner B-Associate Y-00020-Yundt-Hahn</t>
  </si>
  <si>
    <t>All Locations-Partner B-Associate Y-00020-Yundt-Hahn</t>
  </si>
  <si>
    <t>All Locations-Litigation-Associate Y-00020-Yundt-Hahn</t>
  </si>
  <si>
    <t>Litigation-Partner B-Partner B-00020-Yundt-Hahn</t>
  </si>
  <si>
    <t>All Locations-Partner B-Partner B-00020-Yundt-Hahn</t>
  </si>
  <si>
    <t>Litigation-Partner B-Partner B-00042-Green</t>
  </si>
  <si>
    <t>All Locations-Partner B-Partner B-00042-Green</t>
  </si>
  <si>
    <t>All Locations-Litigation-Partner B-00042-Green</t>
  </si>
  <si>
    <t>Litigation-Partner B-Partner B-00043-Schmidt</t>
  </si>
  <si>
    <t>All Locations-Partner B-Partner B-00043-Schmidt</t>
  </si>
  <si>
    <t>All Locations-Litigation-Partner B-00043-Schmidt</t>
  </si>
  <si>
    <t>Litigation-Partner B-Partner B-00044-Rolfson</t>
  </si>
  <si>
    <t>All Locations-Partner B-Partner B-00044-Rolfson</t>
  </si>
  <si>
    <t>All Locations-Litigation-Partner B-00044-Rolfson</t>
  </si>
  <si>
    <t>Litigation-Partner B-Partner B-00045-Koss</t>
  </si>
  <si>
    <t>All Locations-Partner B-Partner B-00045-Koss</t>
  </si>
  <si>
    <t>All Locations-Litigation-Partner B-00045-Koss</t>
  </si>
  <si>
    <t>Litigation-Partner B-Partner B-00046-Howe</t>
  </si>
  <si>
    <t>All Locations-Partner B-Partner B-00046-Howe</t>
  </si>
  <si>
    <t>All Locations-Litigation-Partner B-00046-Howe</t>
  </si>
  <si>
    <t>Litigation-Partner B-Partner B-00047-Harris</t>
  </si>
  <si>
    <t>All Locations-Partner B-Partner B-00047-Harris</t>
  </si>
  <si>
    <t>All Locations-Litigation-Partner B-00047-Harris</t>
  </si>
  <si>
    <t>Litigation-Partner B-Partner B-00048-Homenick</t>
  </si>
  <si>
    <t>All Locations-Partner B-Partner B-00048-Homenick</t>
  </si>
  <si>
    <t>All Locations-Litigation-Partner B-00048-Homenick</t>
  </si>
  <si>
    <t>Litigation-Partner B-Partner B-00049-Ruecker</t>
  </si>
  <si>
    <t>All Locations-Partner B-Partner B-00049-Ruecker</t>
  </si>
  <si>
    <t>All Locations-Litigation-Partner B-00049-Ruecker</t>
  </si>
  <si>
    <t>Litigation-Partner B-Partner B-00050-Murazik</t>
  </si>
  <si>
    <t>All Locations-Partner B-Partner B-00050-Murazik</t>
  </si>
  <si>
    <t>All Locations-Litigation-Partner B-00050-Murazik</t>
  </si>
  <si>
    <t>Litigation-Partner C-Associate J-00023-Nolan-Sauer</t>
  </si>
  <si>
    <t>All Locations-Partner C-Associate J-00023-Nolan-Sauer</t>
  </si>
  <si>
    <t>All Locations-Litigation-Associate J-00023-Nolan-Sauer</t>
  </si>
  <si>
    <t>All Locations-Litigation-Partner C-00023-Nolan-Sauer</t>
  </si>
  <si>
    <t>All Locations-Litigation-Partner C-Associate J</t>
  </si>
  <si>
    <t>Litigation-Partner C-Associate K-00023-Nolan-Sauer</t>
  </si>
  <si>
    <t>All Locations-Partner C-Associate K-00023-Nolan-Sauer</t>
  </si>
  <si>
    <t>All Locations-Litigation-Associate K-00023-Nolan-Sauer</t>
  </si>
  <si>
    <t>All Locations-Litigation-Partner C-Associate K</t>
  </si>
  <si>
    <t>Litigation-Partner C-Associate L-00023-Nolan-Sauer</t>
  </si>
  <si>
    <t>All Locations-Partner C-Associate L-00023-Nolan-Sauer</t>
  </si>
  <si>
    <t>All Locations-Litigation-Associate L-00023-Nolan-Sauer</t>
  </si>
  <si>
    <t>All Locations-Litigation-Partner C-Associate L</t>
  </si>
  <si>
    <t>Litigation-Partner C-Associate T-00023-Nolan-Sauer</t>
  </si>
  <si>
    <t>All Locations-Partner C-Associate T-00023-Nolan-Sauer</t>
  </si>
  <si>
    <t>All Locations-Litigation-Associate T-00023-Nolan-Sauer</t>
  </si>
  <si>
    <t>All Locations-Litigation-Partner C-Associate T</t>
  </si>
  <si>
    <t>Litigation-Partner C-Associate U-00023-Nolan-Sauer</t>
  </si>
  <si>
    <t>All Locations-Partner C-Associate U-00023-Nolan-Sauer</t>
  </si>
  <si>
    <t>All Locations-Litigation-Associate U-00023-Nolan-Sauer</t>
  </si>
  <si>
    <t>All Locations-Litigation-Partner C-Associate U</t>
  </si>
  <si>
    <t>Litigation-Partner C-Associate X-00023-Nolan-Sauer</t>
  </si>
  <si>
    <t>All Locations-Partner C-Associate X-00023-Nolan-Sauer</t>
  </si>
  <si>
    <t>All Locations-Litigation-Associate X-00023-Nolan-Sauer</t>
  </si>
  <si>
    <t>All Locations-Litigation-Partner C-Associate X</t>
  </si>
  <si>
    <t>Litigation-Partner C-Associate Y-00023-Nolan-Sauer</t>
  </si>
  <si>
    <t>All Locations-Partner C-Associate Y-00023-Nolan-Sauer</t>
  </si>
  <si>
    <t>All Locations-Litigation-Associate Y-00023-Nolan-Sauer</t>
  </si>
  <si>
    <t>All Locations-Litigation-Partner C-Associate Y</t>
  </si>
  <si>
    <t>Litigation-Partner C-Partner C-00023-Nolan-Sauer</t>
  </si>
  <si>
    <t>All Locations-Partner C-Partner C-00023-Nolan-Sauer</t>
  </si>
  <si>
    <t>All Locations-Litigation-Partner C-Partner C</t>
  </si>
  <si>
    <t>Litigation-Partner C-Partner C-00026-Ritchie Inc</t>
  </si>
  <si>
    <t>All Locations-Partner C-Partner C-00026-Ritchie Inc</t>
  </si>
  <si>
    <t>All Locations-Litigation-Partner C-00026-Ritchie Inc</t>
  </si>
  <si>
    <t>Litigation-Partner C-Associate J-00027-Green Group</t>
  </si>
  <si>
    <t>All Locations-Partner C-Associate J-00027-Green Group</t>
  </si>
  <si>
    <t>All Locations-Litigation-Associate J-00027-Green Group</t>
  </si>
  <si>
    <t>All Locations-Litigation-Partner C-00027-Green Group</t>
  </si>
  <si>
    <t>Litigation-Partner C-Associate K-00027-Green Group</t>
  </si>
  <si>
    <t>All Locations-Partner C-Associate K-00027-Green Group</t>
  </si>
  <si>
    <t>All Locations-Litigation-Associate K-00027-Green Group</t>
  </si>
  <si>
    <t>Litigation-Partner C-Associate L-00027-Green Group</t>
  </si>
  <si>
    <t>All Locations-Partner C-Associate L-00027-Green Group</t>
  </si>
  <si>
    <t>All Locations-Litigation-Associate L-00027-Green Group</t>
  </si>
  <si>
    <t>Litigation-Partner C-Associate T-00027-Green Group</t>
  </si>
  <si>
    <t>All Locations-Partner C-Associate T-00027-Green Group</t>
  </si>
  <si>
    <t>All Locations-Litigation-Associate T-00027-Green Group</t>
  </si>
  <si>
    <t>Litigation-Partner C-Associate U-00027-Green Group</t>
  </si>
  <si>
    <t>All Locations-Partner C-Associate U-00027-Green Group</t>
  </si>
  <si>
    <t>All Locations-Litigation-Associate U-00027-Green Group</t>
  </si>
  <si>
    <t>Litigation-Partner C-Associate X-00027-Green Group</t>
  </si>
  <si>
    <t>All Locations-Partner C-Associate X-00027-Green Group</t>
  </si>
  <si>
    <t>All Locations-Litigation-Associate X-00027-Green Group</t>
  </si>
  <si>
    <t>Litigation-Partner C-Associate Y-00027-Green Group</t>
  </si>
  <si>
    <t>All Locations-Partner C-Associate Y-00027-Green Group</t>
  </si>
  <si>
    <t>All Locations-Litigation-Associate Y-00027-Green Group</t>
  </si>
  <si>
    <t>Litigation-Partner C-Partner C-00027-Green Group</t>
  </si>
  <si>
    <t>All Locations-Partner C-Partner C-00027-Green Group</t>
  </si>
  <si>
    <t>Litigation-Partner C-Associate J-00028-Ondricka Group</t>
  </si>
  <si>
    <t>All Locations-Partner C-Associate J-00028-Ondricka Group</t>
  </si>
  <si>
    <t>All Locations-Litigation-Associate J-00028-Ondricka Group</t>
  </si>
  <si>
    <t>All Locations-Litigation-Partner C-00028-Ondricka Group</t>
  </si>
  <si>
    <t>Litigation-Partner C-Associate K-00028-Ondricka Group</t>
  </si>
  <si>
    <t>All Locations-Partner C-Associate K-00028-Ondricka Group</t>
  </si>
  <si>
    <t>All Locations-Litigation-Associate K-00028-Ondricka Group</t>
  </si>
  <si>
    <t>Litigation-Partner C-Associate L-00028-Ondricka Group</t>
  </si>
  <si>
    <t>All Locations-Partner C-Associate L-00028-Ondricka Group</t>
  </si>
  <si>
    <t>All Locations-Litigation-Associate L-00028-Ondricka Group</t>
  </si>
  <si>
    <t>Litigation-Partner C-Associate T-00028-Ondricka Group</t>
  </si>
  <si>
    <t>All Locations-Partner C-Associate T-00028-Ondricka Group</t>
  </si>
  <si>
    <t>All Locations-Litigation-Associate T-00028-Ondricka Group</t>
  </si>
  <si>
    <t>Litigation-Partner C-Associate U-00028-Ondricka Group</t>
  </si>
  <si>
    <t>All Locations-Partner C-Associate U-00028-Ondricka Group</t>
  </si>
  <si>
    <t>All Locations-Litigation-Associate U-00028-Ondricka Group</t>
  </si>
  <si>
    <t>Litigation-Partner C-Associate X-00028-Ondricka Group</t>
  </si>
  <si>
    <t>All Locations-Partner C-Associate X-00028-Ondricka Group</t>
  </si>
  <si>
    <t>All Locations-Litigation-Associate X-00028-Ondricka Group</t>
  </si>
  <si>
    <t>Litigation-Partner C-Associate Y-00028-Ondricka Group</t>
  </si>
  <si>
    <t>All Locations-Partner C-Associate Y-00028-Ondricka Group</t>
  </si>
  <si>
    <t>All Locations-Litigation-Associate Y-00028-Ondricka Group</t>
  </si>
  <si>
    <t>Litigation-Partner C-Partner C-00028-Ondricka Group</t>
  </si>
  <si>
    <t>All Locations-Partner C-Partner C-00028-Ondricka Group</t>
  </si>
  <si>
    <t>Litigation-Partner C-Associate J-00029-Carter-Stehr</t>
  </si>
  <si>
    <t>All Locations-Partner C-Associate J-00029-Carter-Stehr</t>
  </si>
  <si>
    <t>All Locations-Litigation-Associate J-00029-Carter-Stehr</t>
  </si>
  <si>
    <t>All Locations-Litigation-Partner C-00029-Carter-Stehr</t>
  </si>
  <si>
    <t>Litigation-Partner C-Associate K-00029-Carter-Stehr</t>
  </si>
  <si>
    <t>All Locations-Partner C-Associate K-00029-Carter-Stehr</t>
  </si>
  <si>
    <t>All Locations-Litigation-Associate K-00029-Carter-Stehr</t>
  </si>
  <si>
    <t>Litigation-Partner C-Associate L-00029-Carter-Stehr</t>
  </si>
  <si>
    <t>All Locations-Partner C-Associate L-00029-Carter-Stehr</t>
  </si>
  <si>
    <t>All Locations-Litigation-Associate L-00029-Carter-Stehr</t>
  </si>
  <si>
    <t>Litigation-Partner C-Associate T-00029-Carter-Stehr</t>
  </si>
  <si>
    <t>All Locations-Partner C-Associate T-00029-Carter-Stehr</t>
  </si>
  <si>
    <t>All Locations-Litigation-Associate T-00029-Carter-Stehr</t>
  </si>
  <si>
    <t>Litigation-Partner C-Associate U-00029-Carter-Stehr</t>
  </si>
  <si>
    <t>All Locations-Partner C-Associate U-00029-Carter-Stehr</t>
  </si>
  <si>
    <t>All Locations-Litigation-Associate U-00029-Carter-Stehr</t>
  </si>
  <si>
    <t>Litigation-Partner C-Associate X-00029-Carter-Stehr</t>
  </si>
  <si>
    <t>All Locations-Partner C-Associate X-00029-Carter-Stehr</t>
  </si>
  <si>
    <t>All Locations-Litigation-Associate X-00029-Carter-Stehr</t>
  </si>
  <si>
    <t>Litigation-Partner C-Associate Y-00029-Carter-Stehr</t>
  </si>
  <si>
    <t>All Locations-Partner C-Associate Y-00029-Carter-Stehr</t>
  </si>
  <si>
    <t>All Locations-Litigation-Associate Y-00029-Carter-Stehr</t>
  </si>
  <si>
    <t>Litigation-Partner C-Partner C-00029-Carter-Stehr</t>
  </si>
  <si>
    <t>All Locations-Partner C-Partner C-00029-Carter-Stehr</t>
  </si>
  <si>
    <t>Litigation-Partner C-Associate J-00030-Braun LLC</t>
  </si>
  <si>
    <t>All Locations-Partner C-Associate J-00030-Braun LLC</t>
  </si>
  <si>
    <t>All Locations-Litigation-Associate J-00030-Braun LLC</t>
  </si>
  <si>
    <t>All Locations-Litigation-Partner C-00030-Braun LLC</t>
  </si>
  <si>
    <t>Litigation-Partner C-Associate K-00030-Braun LLC</t>
  </si>
  <si>
    <t>All Locations-Partner C-Associate K-00030-Braun LLC</t>
  </si>
  <si>
    <t>All Locations-Litigation-Associate K-00030-Braun LLC</t>
  </si>
  <si>
    <t>Litigation-Partner C-Associate L-00030-Braun LLC</t>
  </si>
  <si>
    <t>All Locations-Partner C-Associate L-00030-Braun LLC</t>
  </si>
  <si>
    <t>All Locations-Litigation-Associate L-00030-Braun LLC</t>
  </si>
  <si>
    <t>Litigation-Partner C-Associate T-00030-Braun LLC</t>
  </si>
  <si>
    <t>All Locations-Partner C-Associate T-00030-Braun LLC</t>
  </si>
  <si>
    <t>All Locations-Litigation-Associate T-00030-Braun LLC</t>
  </si>
  <si>
    <t>Litigation-Partner C-Associate U-00030-Braun LLC</t>
  </si>
  <si>
    <t>All Locations-Partner C-Associate U-00030-Braun LLC</t>
  </si>
  <si>
    <t>All Locations-Litigation-Associate U-00030-Braun LLC</t>
  </si>
  <si>
    <t>Litigation-Partner C-Associate X-00030-Braun LLC</t>
  </si>
  <si>
    <t>All Locations-Partner C-Associate X-00030-Braun LLC</t>
  </si>
  <si>
    <t>All Locations-Litigation-Associate X-00030-Braun LLC</t>
  </si>
  <si>
    <t>Litigation-Partner C-Associate Y-00030-Braun LLC</t>
  </si>
  <si>
    <t>All Locations-Partner C-Associate Y-00030-Braun LLC</t>
  </si>
  <si>
    <t>All Locations-Litigation-Associate Y-00030-Braun LLC</t>
  </si>
  <si>
    <t>Litigation-Partner C-Partner C-00030-Braun LLC</t>
  </si>
  <si>
    <t>All Locations-Partner C-Partner C-00030-Braun LLC</t>
  </si>
  <si>
    <t>Real Estate-Partner E-Associate D-00042-Green</t>
  </si>
  <si>
    <t>All Locations-Partner E-Associate D-00042-Green</t>
  </si>
  <si>
    <t>All Locations-Real Estate-Associate D-00042-Green</t>
  </si>
  <si>
    <t>All Locations-Real Estate-Partner E-00042-Green</t>
  </si>
  <si>
    <t>All Locations-Real Estate-Partner E-Associate D</t>
  </si>
  <si>
    <t>Real Estate-Partner E-Associate E-00042-Green</t>
  </si>
  <si>
    <t>All Locations-Partner E-Associate E-00042-Green</t>
  </si>
  <si>
    <t>All Locations-Real Estate-Associate E-00042-Green</t>
  </si>
  <si>
    <t>All Locations-Real Estate-Partner E-Associate E</t>
  </si>
  <si>
    <t>Real Estate-Partner E-Associate F-00042-Green</t>
  </si>
  <si>
    <t>All Locations-Partner E-Associate F-00042-Green</t>
  </si>
  <si>
    <t>All Locations-Real Estate-Associate F-00042-Green</t>
  </si>
  <si>
    <t>All Locations-Real Estate-Partner E-Associate F</t>
  </si>
  <si>
    <t>Real Estate-Partner E-Associate X-00042-Green</t>
  </si>
  <si>
    <t>All Locations-Partner E-Associate X-00042-Green</t>
  </si>
  <si>
    <t>All Locations-Real Estate-Associate X-00042-Green</t>
  </si>
  <si>
    <t>All Locations-Real Estate-Partner E-Associate X</t>
  </si>
  <si>
    <t>Real Estate-Partner E-Associate Y-00042-Green</t>
  </si>
  <si>
    <t>All Locations-Partner E-Associate Y-00042-Green</t>
  </si>
  <si>
    <t>All Locations-Real Estate-Associate Y-00042-Green</t>
  </si>
  <si>
    <t>All Locations-Real Estate-Partner E-Associate Y</t>
  </si>
  <si>
    <t>Real Estate-Partner E-Partner E-00042-Green</t>
  </si>
  <si>
    <t>All Locations-Partner E-Partner E-00042-Green</t>
  </si>
  <si>
    <t>All Locations-Real Estate-Partner E-Partner E</t>
  </si>
  <si>
    <t>Real Estate-Partner E-Associate D-00043-Schmidt</t>
  </si>
  <si>
    <t>All Locations-Partner E-Associate D-00043-Schmidt</t>
  </si>
  <si>
    <t>All Locations-Real Estate-Associate D-00043-Schmidt</t>
  </si>
  <si>
    <t>All Locations-Real Estate-Partner E-00043-Schmidt</t>
  </si>
  <si>
    <t>Real Estate-Partner E-Associate E-00043-Schmidt</t>
  </si>
  <si>
    <t>All Locations-Partner E-Associate E-00043-Schmidt</t>
  </si>
  <si>
    <t>All Locations-Real Estate-Associate E-00043-Schmidt</t>
  </si>
  <si>
    <t>Real Estate-Partner E-Associate F-00043-Schmidt</t>
  </si>
  <si>
    <t>All Locations-Partner E-Associate F-00043-Schmidt</t>
  </si>
  <si>
    <t>All Locations-Real Estate-Associate F-00043-Schmidt</t>
  </si>
  <si>
    <t>Real Estate-Partner E-Associate X-00043-Schmidt</t>
  </si>
  <si>
    <t>All Locations-Partner E-Associate X-00043-Schmidt</t>
  </si>
  <si>
    <t>All Locations-Real Estate-Associate X-00043-Schmidt</t>
  </si>
  <si>
    <t>Real Estate-Partner E-Associate Y-00043-Schmidt</t>
  </si>
  <si>
    <t>All Locations-Partner E-Associate Y-00043-Schmidt</t>
  </si>
  <si>
    <t>All Locations-Real Estate-Associate Y-00043-Schmidt</t>
  </si>
  <si>
    <t>Real Estate-Partner E-Partner E-00043-Schmidt</t>
  </si>
  <si>
    <t>All Locations-Partner E-Partner E-00043-Schmidt</t>
  </si>
  <si>
    <t>Real Estate-Partner E-Associate D-00044-Rolfson</t>
  </si>
  <si>
    <t>All Locations-Partner E-Associate D-00044-Rolfson</t>
  </si>
  <si>
    <t>All Locations-Real Estate-Associate D-00044-Rolfson</t>
  </si>
  <si>
    <t>All Locations-Real Estate-Partner E-00044-Rolfson</t>
  </si>
  <si>
    <t>Real Estate-Partner E-Associate E-00044-Rolfson</t>
  </si>
  <si>
    <t>All Locations-Partner E-Associate E-00044-Rolfson</t>
  </si>
  <si>
    <t>All Locations-Real Estate-Associate E-00044-Rolfson</t>
  </si>
  <si>
    <t>Real Estate-Partner E-Associate F-00044-Rolfson</t>
  </si>
  <si>
    <t>All Locations-Partner E-Associate F-00044-Rolfson</t>
  </si>
  <si>
    <t>All Locations-Real Estate-Associate F-00044-Rolfson</t>
  </si>
  <si>
    <t>Real Estate-Partner E-Associate X-00044-Rolfson</t>
  </si>
  <si>
    <t>All Locations-Partner E-Associate X-00044-Rolfson</t>
  </si>
  <si>
    <t>All Locations-Real Estate-Associate X-00044-Rolfson</t>
  </si>
  <si>
    <t>Real Estate-Partner E-Associate Y-00044-Rolfson</t>
  </si>
  <si>
    <t>All Locations-Partner E-Associate Y-00044-Rolfson</t>
  </si>
  <si>
    <t>All Locations-Real Estate-Associate Y-00044-Rolfson</t>
  </si>
  <si>
    <t>Real Estate-Partner E-Partner E-00044-Rolfson</t>
  </si>
  <si>
    <t>All Locations-Partner E-Partner E-00044-Rolfson</t>
  </si>
  <si>
    <t>Real Estate-Partner E-Associate D-00045-Koss</t>
  </si>
  <si>
    <t>All Locations-Partner E-Associate D-00045-Koss</t>
  </si>
  <si>
    <t>All Locations-Real Estate-Associate D-00045-Koss</t>
  </si>
  <si>
    <t>All Locations-Real Estate-Partner E-00045-Koss</t>
  </si>
  <si>
    <t>Real Estate-Partner E-Associate E-00045-Koss</t>
  </si>
  <si>
    <t>All Locations-Partner E-Associate E-00045-Koss</t>
  </si>
  <si>
    <t>All Locations-Real Estate-Associate E-00045-Koss</t>
  </si>
  <si>
    <t>Real Estate-Partner E-Associate F-00045-Koss</t>
  </si>
  <si>
    <t>All Locations-Partner E-Associate F-00045-Koss</t>
  </si>
  <si>
    <t>All Locations-Real Estate-Associate F-00045-Koss</t>
  </si>
  <si>
    <t>Real Estate-Partner E-Associate X-00045-Koss</t>
  </si>
  <si>
    <t>All Locations-Partner E-Associate X-00045-Koss</t>
  </si>
  <si>
    <t>All Locations-Real Estate-Associate X-00045-Koss</t>
  </si>
  <si>
    <t>Real Estate-Partner E-Associate Y-00045-Koss</t>
  </si>
  <si>
    <t>All Locations-Partner E-Associate Y-00045-Koss</t>
  </si>
  <si>
    <t>All Locations-Real Estate-Associate Y-00045-Koss</t>
  </si>
  <si>
    <t>Real Estate-Partner E-Partner E-00045-Koss</t>
  </si>
  <si>
    <t>All Locations-Partner E-Partner E-00045-Koss</t>
  </si>
  <si>
    <t>Real Estate-Partner E-Associate D-00046-Howe</t>
  </si>
  <si>
    <t>All Locations-Partner E-Associate D-00046-Howe</t>
  </si>
  <si>
    <t>All Locations-Real Estate-Associate D-00046-Howe</t>
  </si>
  <si>
    <t>All Locations-Real Estate-Partner E-00046-Howe</t>
  </si>
  <si>
    <t>Real Estate-Partner E-Associate E-00046-Howe</t>
  </si>
  <si>
    <t>All Locations-Partner E-Associate E-00046-Howe</t>
  </si>
  <si>
    <t>All Locations-Real Estate-Associate E-00046-Howe</t>
  </si>
  <si>
    <t>Real Estate-Partner E-Associate F-00046-Howe</t>
  </si>
  <si>
    <t>All Locations-Partner E-Associate F-00046-Howe</t>
  </si>
  <si>
    <t>All Locations-Real Estate-Associate F-00046-Howe</t>
  </si>
  <si>
    <t>Real Estate-Partner E-Associate X-00046-Howe</t>
  </si>
  <si>
    <t>All Locations-Partner E-Associate X-00046-Howe</t>
  </si>
  <si>
    <t>All Locations-Real Estate-Associate X-00046-Howe</t>
  </si>
  <si>
    <t>Real Estate-Partner E-Associate Y-00046-Howe</t>
  </si>
  <si>
    <t>All Locations-Partner E-Associate Y-00046-Howe</t>
  </si>
  <si>
    <t>All Locations-Real Estate-Associate Y-00046-Howe</t>
  </si>
  <si>
    <t>Real Estate-Partner E-Partner E-00046-Howe</t>
  </si>
  <si>
    <t>All Locations-Partner E-Partner E-00046-Howe</t>
  </si>
  <si>
    <t>Real Estate-Partner E-Associate D-00047-Harris</t>
  </si>
  <si>
    <t>All Locations-Partner E-Associate D-00047-Harris</t>
  </si>
  <si>
    <t>All Locations-Real Estate-Associate D-00047-Harris</t>
  </si>
  <si>
    <t>All Locations-Real Estate-Partner E-00047-Harris</t>
  </si>
  <si>
    <t>Real Estate-Partner E-Associate E-00047-Harris</t>
  </si>
  <si>
    <t>All Locations-Partner E-Associate E-00047-Harris</t>
  </si>
  <si>
    <t>All Locations-Real Estate-Associate E-00047-Harris</t>
  </si>
  <si>
    <t>Real Estate-Partner E-Associate F-00047-Harris</t>
  </si>
  <si>
    <t>All Locations-Partner E-Associate F-00047-Harris</t>
  </si>
  <si>
    <t>All Locations-Real Estate-Associate F-00047-Harris</t>
  </si>
  <si>
    <t>Real Estate-Partner E-Associate X-00047-Harris</t>
  </si>
  <si>
    <t>All Locations-Partner E-Associate X-00047-Harris</t>
  </si>
  <si>
    <t>All Locations-Real Estate-Associate X-00047-Harris</t>
  </si>
  <si>
    <t>Real Estate-Partner E-Associate Y-00047-Harris</t>
  </si>
  <si>
    <t>All Locations-Partner E-Associate Y-00047-Harris</t>
  </si>
  <si>
    <t>All Locations-Real Estate-Associate Y-00047-Harris</t>
  </si>
  <si>
    <t>Real Estate-Partner E-Partner E-00047-Harris</t>
  </si>
  <si>
    <t>All Locations-Partner E-Partner E-00047-Harris</t>
  </si>
  <si>
    <t>Real Estate-Partner E-Associate D-00048-Homenick</t>
  </si>
  <si>
    <t>All Locations-Partner E-Associate D-00048-Homenick</t>
  </si>
  <si>
    <t>All Locations-Real Estate-Associate D-00048-Homenick</t>
  </si>
  <si>
    <t>All Locations-Real Estate-Partner E-00048-Homenick</t>
  </si>
  <si>
    <t>Real Estate-Partner E-Associate E-00048-Homenick</t>
  </si>
  <si>
    <t>All Locations-Partner E-Associate E-00048-Homenick</t>
  </si>
  <si>
    <t>All Locations-Real Estate-Associate E-00048-Homenick</t>
  </si>
  <si>
    <t>Real Estate-Partner E-Associate F-00048-Homenick</t>
  </si>
  <si>
    <t>All Locations-Partner E-Associate F-00048-Homenick</t>
  </si>
  <si>
    <t>All Locations-Real Estate-Associate F-00048-Homenick</t>
  </si>
  <si>
    <t>Real Estate-Partner E-Associate X-00048-Homenick</t>
  </si>
  <si>
    <t>All Locations-Partner E-Associate X-00048-Homenick</t>
  </si>
  <si>
    <t>All Locations-Real Estate-Associate X-00048-Homenick</t>
  </si>
  <si>
    <t>Real Estate-Partner E-Associate Y-00048-Homenick</t>
  </si>
  <si>
    <t>All Locations-Partner E-Associate Y-00048-Homenick</t>
  </si>
  <si>
    <t>All Locations-Real Estate-Associate Y-00048-Homenick</t>
  </si>
  <si>
    <t>Real Estate-Partner E-Partner E-00048-Homenick</t>
  </si>
  <si>
    <t>All Locations-Partner E-Partner E-00048-Homenick</t>
  </si>
  <si>
    <t>Real Estate-Partner E-Associate D-00049-Ruecker</t>
  </si>
  <si>
    <t>All Locations-Partner E-Associate D-00049-Ruecker</t>
  </si>
  <si>
    <t>All Locations-Real Estate-Associate D-00049-Ruecker</t>
  </si>
  <si>
    <t>All Locations-Real Estate-Partner E-00049-Ruecker</t>
  </si>
  <si>
    <t>Real Estate-Partner E-Associate E-00049-Ruecker</t>
  </si>
  <si>
    <t>All Locations-Partner E-Associate E-00049-Ruecker</t>
  </si>
  <si>
    <t>All Locations-Real Estate-Associate E-00049-Ruecker</t>
  </si>
  <si>
    <t>Real Estate-Partner E-Associate F-00049-Ruecker</t>
  </si>
  <si>
    <t>All Locations-Partner E-Associate F-00049-Ruecker</t>
  </si>
  <si>
    <t>All Locations-Real Estate-Associate F-00049-Ruecker</t>
  </si>
  <si>
    <t>Real Estate-Partner E-Associate X-00049-Ruecker</t>
  </si>
  <si>
    <t>All Locations-Partner E-Associate X-00049-Ruecker</t>
  </si>
  <si>
    <t>All Locations-Real Estate-Associate X-00049-Ruecker</t>
  </si>
  <si>
    <t>Real Estate-Partner E-Associate Y-00049-Ruecker</t>
  </si>
  <si>
    <t>All Locations-Partner E-Associate Y-00049-Ruecker</t>
  </si>
  <si>
    <t>All Locations-Real Estate-Associate Y-00049-Ruecker</t>
  </si>
  <si>
    <t>Real Estate-Partner E-Partner E-00049-Ruecker</t>
  </si>
  <si>
    <t>All Locations-Partner E-Partner E-00049-Ruecker</t>
  </si>
  <si>
    <t>Real Estate-Partner E-Associate D-00050-Murazik</t>
  </si>
  <si>
    <t>All Locations-Partner E-Associate D-00050-Murazik</t>
  </si>
  <si>
    <t>All Locations-Real Estate-Associate D-00050-Murazik</t>
  </si>
  <si>
    <t>All Locations-Real Estate-Partner E-00050-Murazik</t>
  </si>
  <si>
    <t>Real Estate-Partner E-Associate E-00050-Murazik</t>
  </si>
  <si>
    <t>All Locations-Partner E-Associate E-00050-Murazik</t>
  </si>
  <si>
    <t>All Locations-Real Estate-Associate E-00050-Murazik</t>
  </si>
  <si>
    <t>Real Estate-Partner E-Associate F-00050-Murazik</t>
  </si>
  <si>
    <t>All Locations-Partner E-Associate F-00050-Murazik</t>
  </si>
  <si>
    <t>All Locations-Real Estate-Associate F-00050-Murazik</t>
  </si>
  <si>
    <t>Real Estate-Partner E-Associate X-00050-Murazik</t>
  </si>
  <si>
    <t>All Locations-Partner E-Associate X-00050-Murazik</t>
  </si>
  <si>
    <t>All Locations-Real Estate-Associate X-00050-Murazik</t>
  </si>
  <si>
    <t>Real Estate-Partner E-Associate Y-00050-Murazik</t>
  </si>
  <si>
    <t>All Locations-Partner E-Associate Y-00050-Murazik</t>
  </si>
  <si>
    <t>All Locations-Real Estate-Associate Y-00050-Murazik</t>
  </si>
  <si>
    <t>Real Estate-Partner E-Partner E-00050-Murazik</t>
  </si>
  <si>
    <t>All Locations-Partner E-Partner E-00050-Murazik</t>
  </si>
  <si>
    <t>Corporate-Partner D-Associate O-00033-Leuschke</t>
  </si>
  <si>
    <t>All Locations-Partner D-Associate O-00033-Leuschke</t>
  </si>
  <si>
    <t>All Locations-Corporate-Associate O-00033-Leuschke</t>
  </si>
  <si>
    <t>All Locations-Corporate-Partner D-00033-Leuschke</t>
  </si>
  <si>
    <t>All Locations-Corporate-Partner D-Associate O</t>
  </si>
  <si>
    <t>Corporate-Partner D-Associate P-00033-Leuschke</t>
  </si>
  <si>
    <t>All Locations-Partner D-Associate P-00033-Leuschke</t>
  </si>
  <si>
    <t>All Locations-Corporate-Associate P-00033-Leuschke</t>
  </si>
  <si>
    <t>All Locations-Corporate-Partner D-Associate P</t>
  </si>
  <si>
    <t>Corporate-Partner D-Associate Q-00033-Leuschke</t>
  </si>
  <si>
    <t>All Locations-Partner D-Associate Q-00033-Leuschke</t>
  </si>
  <si>
    <t>All Locations-Corporate-Associate Q-00033-Leuschke</t>
  </si>
  <si>
    <t>All Locations-Corporate-Partner D-Associate Q</t>
  </si>
  <si>
    <t>Corporate-Partner D-Associate R-00033-Leuschke</t>
  </si>
  <si>
    <t>All Locations-Partner D-Associate R-00033-Leuschke</t>
  </si>
  <si>
    <t>All Locations-Corporate-Associate R-00033-Leuschke</t>
  </si>
  <si>
    <t>All Locations-Corporate-Partner D-Associate R</t>
  </si>
  <si>
    <t>Corporate-Partner D-Associate S-00033-Leuschke</t>
  </si>
  <si>
    <t>All Locations-Partner D-Associate S-00033-Leuschke</t>
  </si>
  <si>
    <t>All Locations-Corporate-Associate S-00033-Leuschke</t>
  </si>
  <si>
    <t>All Locations-Corporate-Partner D-Associate S</t>
  </si>
  <si>
    <t>Corporate-Partner D-Associate V-00033-Leuschke</t>
  </si>
  <si>
    <t>All Locations-Partner D-Associate V-00033-Leuschke</t>
  </si>
  <si>
    <t>All Locations-Corporate-Associate V-00033-Leuschke</t>
  </si>
  <si>
    <t>All Locations-Corporate-Partner D-Associate V</t>
  </si>
  <si>
    <t>Corporate-Partner D-Associate W-00033-Leuschke</t>
  </si>
  <si>
    <t>All Locations-Partner D-Associate W-00033-Leuschke</t>
  </si>
  <si>
    <t>All Locations-Corporate-Associate W-00033-Leuschke</t>
  </si>
  <si>
    <t>All Locations-Corporate-Partner D-Associate W</t>
  </si>
  <si>
    <t>Corporate-Partner D-Partner D-00033-Leuschke</t>
  </si>
  <si>
    <t>All Locations-Partner D-Partner D-00033-Leuschke</t>
  </si>
  <si>
    <t>All Locations-Corporate-Partner D-Partner D</t>
  </si>
  <si>
    <t>Corporate-Partner D-Associate O-00034-Quigley</t>
  </si>
  <si>
    <t>All Locations-Partner D-Associate O-00034-Quigley</t>
  </si>
  <si>
    <t>All Locations-Corporate-Associate O-00034-Quigley</t>
  </si>
  <si>
    <t>All Locations-Corporate-Partner D-00034-Quigley</t>
  </si>
  <si>
    <t>Corporate-Partner D-Associate P-00034-Quigley</t>
  </si>
  <si>
    <t>All Locations-Partner D-Associate P-00034-Quigley</t>
  </si>
  <si>
    <t>All Locations-Corporate-Associate P-00034-Quigley</t>
  </si>
  <si>
    <t>Corporate-Partner D-Associate Q-00034-Quigley</t>
  </si>
  <si>
    <t>All Locations-Partner D-Associate Q-00034-Quigley</t>
  </si>
  <si>
    <t>All Locations-Corporate-Associate Q-00034-Quigley</t>
  </si>
  <si>
    <t>Corporate-Partner D-Associate R-00034-Quigley</t>
  </si>
  <si>
    <t>All Locations-Partner D-Associate R-00034-Quigley</t>
  </si>
  <si>
    <t>All Locations-Corporate-Associate R-00034-Quigley</t>
  </si>
  <si>
    <t>Corporate-Partner D-Associate S-00034-Quigley</t>
  </si>
  <si>
    <t>All Locations-Partner D-Associate S-00034-Quigley</t>
  </si>
  <si>
    <t>All Locations-Corporate-Associate S-00034-Quigley</t>
  </si>
  <si>
    <t>Corporate-Partner D-Associate V-00034-Quigley</t>
  </si>
  <si>
    <t>All Locations-Partner D-Associate V-00034-Quigley</t>
  </si>
  <si>
    <t>All Locations-Corporate-Associate V-00034-Quigley</t>
  </si>
  <si>
    <t>Corporate-Partner D-Associate W-00034-Quigley</t>
  </si>
  <si>
    <t>All Locations-Partner D-Associate W-00034-Quigley</t>
  </si>
  <si>
    <t>All Locations-Corporate-Associate W-00034-Quigley</t>
  </si>
  <si>
    <t>Corporate-Partner D-Partner D-00034-Quigley</t>
  </si>
  <si>
    <t>All Locations-Partner D-Partner D-00034-Quigley</t>
  </si>
  <si>
    <t>Corporate-Partner D-Associate O-00035-Russel</t>
  </si>
  <si>
    <t>All Locations-Partner D-Associate O-00035-Russel</t>
  </si>
  <si>
    <t>All Locations-Corporate-Associate O-00035-Russel</t>
  </si>
  <si>
    <t>All Locations-Corporate-Partner D-00035-Russel</t>
  </si>
  <si>
    <t>Corporate-Partner D-Associate P-00035-Russel</t>
  </si>
  <si>
    <t>All Locations-Partner D-Associate P-00035-Russel</t>
  </si>
  <si>
    <t>All Locations-Corporate-Associate P-00035-Russel</t>
  </si>
  <si>
    <t>Corporate-Partner D-Associate Q-00035-Russel</t>
  </si>
  <si>
    <t>All Locations-Partner D-Associate Q-00035-Russel</t>
  </si>
  <si>
    <t>All Locations-Corporate-Associate Q-00035-Russel</t>
  </si>
  <si>
    <t>Corporate-Partner D-Associate R-00035-Russel</t>
  </si>
  <si>
    <t>All Locations-Partner D-Associate R-00035-Russel</t>
  </si>
  <si>
    <t>All Locations-Corporate-Associate R-00035-Russel</t>
  </si>
  <si>
    <t>Corporate-Partner D-Associate S-00035-Russel</t>
  </si>
  <si>
    <t>All Locations-Partner D-Associate S-00035-Russel</t>
  </si>
  <si>
    <t>All Locations-Corporate-Associate S-00035-Russel</t>
  </si>
  <si>
    <t>Corporate-Partner D-Associate V-00035-Russel</t>
  </si>
  <si>
    <t>All Locations-Partner D-Associate V-00035-Russel</t>
  </si>
  <si>
    <t>All Locations-Corporate-Associate V-00035-Russel</t>
  </si>
  <si>
    <t>Corporate-Partner D-Associate W-00035-Russel</t>
  </si>
  <si>
    <t>All Locations-Partner D-Associate W-00035-Russel</t>
  </si>
  <si>
    <t>All Locations-Corporate-Associate W-00035-Russel</t>
  </si>
  <si>
    <t>Corporate-Partner D-Partner D-00035-Russel</t>
  </si>
  <si>
    <t>All Locations-Partner D-Partner D-00035-Russel</t>
  </si>
  <si>
    <t>Corporate-Partner D-Associate O-00036-Lockman</t>
  </si>
  <si>
    <t>All Locations-Partner D-Associate O-00036-Lockman</t>
  </si>
  <si>
    <t>All Locations-Corporate-Associate O-00036-Lockman</t>
  </si>
  <si>
    <t>All Locations-Corporate-Partner D-00036-Lockman</t>
  </si>
  <si>
    <t>Corporate-Partner D-Associate P-00036-Lockman</t>
  </si>
  <si>
    <t>All Locations-Partner D-Associate P-00036-Lockman</t>
  </si>
  <si>
    <t>All Locations-Corporate-Associate P-00036-Lockman</t>
  </si>
  <si>
    <t>Corporate-Partner D-Associate Q-00036-Lockman</t>
  </si>
  <si>
    <t>All Locations-Partner D-Associate Q-00036-Lockman</t>
  </si>
  <si>
    <t>All Locations-Corporate-Associate Q-00036-Lockman</t>
  </si>
  <si>
    <t>Corporate-Partner D-Associate R-00036-Lockman</t>
  </si>
  <si>
    <t>All Locations-Partner D-Associate R-00036-Lockman</t>
  </si>
  <si>
    <t>All Locations-Corporate-Associate R-00036-Lockman</t>
  </si>
  <si>
    <t>Corporate-Partner D-Associate S-00036-Lockman</t>
  </si>
  <si>
    <t>All Locations-Partner D-Associate S-00036-Lockman</t>
  </si>
  <si>
    <t>All Locations-Corporate-Associate S-00036-Lockman</t>
  </si>
  <si>
    <t>Corporate-Partner D-Associate V-00036-Lockman</t>
  </si>
  <si>
    <t>All Locations-Partner D-Associate V-00036-Lockman</t>
  </si>
  <si>
    <t>All Locations-Corporate-Associate V-00036-Lockman</t>
  </si>
  <si>
    <t>Corporate-Partner D-Associate W-00036-Lockman</t>
  </si>
  <si>
    <t>All Locations-Partner D-Associate W-00036-Lockman</t>
  </si>
  <si>
    <t>All Locations-Corporate-Associate W-00036-Lockman</t>
  </si>
  <si>
    <t>Corporate-Partner D-Partner D-00036-Lockman</t>
  </si>
  <si>
    <t>All Locations-Partner D-Partner D-00036-Lockman</t>
  </si>
  <si>
    <t>Corporate-Partner D-Associate O-00037-Pacocha</t>
  </si>
  <si>
    <t>All Locations-Partner D-Associate O-00037-Pacocha</t>
  </si>
  <si>
    <t>All Locations-Corporate-Associate O-00037-Pacocha</t>
  </si>
  <si>
    <t>All Locations-Corporate-Partner D-00037-Pacocha</t>
  </si>
  <si>
    <t>Corporate-Partner D-Associate P-00037-Pacocha</t>
  </si>
  <si>
    <t>All Locations-Partner D-Associate P-00037-Pacocha</t>
  </si>
  <si>
    <t>All Locations-Corporate-Associate P-00037-Pacocha</t>
  </si>
  <si>
    <t>Corporate-Partner D-Associate Q-00037-Pacocha</t>
  </si>
  <si>
    <t>All Locations-Partner D-Associate Q-00037-Pacocha</t>
  </si>
  <si>
    <t>All Locations-Corporate-Associate Q-00037-Pacocha</t>
  </si>
  <si>
    <t>Corporate-Partner D-Associate R-00037-Pacocha</t>
  </si>
  <si>
    <t>All Locations-Partner D-Associate R-00037-Pacocha</t>
  </si>
  <si>
    <t>All Locations-Corporate-Associate R-00037-Pacocha</t>
  </si>
  <si>
    <t>Corporate-Partner D-Associate S-00037-Pacocha</t>
  </si>
  <si>
    <t>All Locations-Partner D-Associate S-00037-Pacocha</t>
  </si>
  <si>
    <t>All Locations-Corporate-Associate S-00037-Pacocha</t>
  </si>
  <si>
    <t>Corporate-Partner D-Associate V-00037-Pacocha</t>
  </si>
  <si>
    <t>All Locations-Partner D-Associate V-00037-Pacocha</t>
  </si>
  <si>
    <t>All Locations-Corporate-Associate V-00037-Pacocha</t>
  </si>
  <si>
    <t>Corporate-Partner D-Associate W-00037-Pacocha</t>
  </si>
  <si>
    <t>All Locations-Partner D-Associate W-00037-Pacocha</t>
  </si>
  <si>
    <t>All Locations-Corporate-Associate W-00037-Pacocha</t>
  </si>
  <si>
    <t>Corporate-Partner D-Partner D-00037-Pacocha</t>
  </si>
  <si>
    <t>All Locations-Partner D-Partner D-00037-Pacocha</t>
  </si>
  <si>
    <t>Corporate-Partner D-Associate O-00038-Bradtke</t>
  </si>
  <si>
    <t>All Locations-Partner D-Associate O-00038-Bradtke</t>
  </si>
  <si>
    <t>All Locations-Corporate-Associate O-00038-Bradtke</t>
  </si>
  <si>
    <t>All Locations-Corporate-Partner D-00038-Bradtke</t>
  </si>
  <si>
    <t>Corporate-Partner D-Associate P-00038-Bradtke</t>
  </si>
  <si>
    <t>All Locations-Partner D-Associate P-00038-Bradtke</t>
  </si>
  <si>
    <t>All Locations-Corporate-Associate P-00038-Bradtke</t>
  </si>
  <si>
    <t>Corporate-Partner D-Associate Q-00038-Bradtke</t>
  </si>
  <si>
    <t>All Locations-Partner D-Associate Q-00038-Bradtke</t>
  </si>
  <si>
    <t>All Locations-Corporate-Associate Q-00038-Bradtke</t>
  </si>
  <si>
    <t>Corporate-Partner D-Associate R-00038-Bradtke</t>
  </si>
  <si>
    <t>All Locations-Partner D-Associate R-00038-Bradtke</t>
  </si>
  <si>
    <t>All Locations-Corporate-Associate R-00038-Bradtke</t>
  </si>
  <si>
    <t>Corporate-Partner D-Associate S-00038-Bradtke</t>
  </si>
  <si>
    <t>All Locations-Partner D-Associate S-00038-Bradtke</t>
  </si>
  <si>
    <t>All Locations-Corporate-Associate S-00038-Bradtke</t>
  </si>
  <si>
    <t>Corporate-Partner D-Associate V-00038-Bradtke</t>
  </si>
  <si>
    <t>All Locations-Partner D-Associate V-00038-Bradtke</t>
  </si>
  <si>
    <t>All Locations-Corporate-Associate V-00038-Bradtke</t>
  </si>
  <si>
    <t>Corporate-Partner D-Associate W-00038-Bradtke</t>
  </si>
  <si>
    <t>All Locations-Partner D-Associate W-00038-Bradtke</t>
  </si>
  <si>
    <t>All Locations-Corporate-Associate W-00038-Bradtke</t>
  </si>
  <si>
    <t>Corporate-Partner D-Partner D-00038-Bradtke</t>
  </si>
  <si>
    <t>All Locations-Partner D-Partner D-00038-Bradtke</t>
  </si>
  <si>
    <t>Corporate-Partner D-Associate O-00039-Runte</t>
  </si>
  <si>
    <t>All Locations-Partner D-Associate O-00039-Runte</t>
  </si>
  <si>
    <t>All Locations-Corporate-Associate O-00039-Runte</t>
  </si>
  <si>
    <t>All Locations-Corporate-Partner D-00039-Runte</t>
  </si>
  <si>
    <t>Corporate-Partner D-Associate P-00039-Runte</t>
  </si>
  <si>
    <t>All Locations-Partner D-Associate P-00039-Runte</t>
  </si>
  <si>
    <t>All Locations-Corporate-Associate P-00039-Runte</t>
  </si>
  <si>
    <t>Corporate-Partner D-Associate Q-00039-Runte</t>
  </si>
  <si>
    <t>All Locations-Partner D-Associate Q-00039-Runte</t>
  </si>
  <si>
    <t>All Locations-Corporate-Associate Q-00039-Runte</t>
  </si>
  <si>
    <t>Corporate-Partner D-Associate R-00039-Runte</t>
  </si>
  <si>
    <t>All Locations-Partner D-Associate R-00039-Runte</t>
  </si>
  <si>
    <t>All Locations-Corporate-Associate R-00039-Runte</t>
  </si>
  <si>
    <t>Corporate-Partner D-Associate S-00039-Runte</t>
  </si>
  <si>
    <t>All Locations-Partner D-Associate S-00039-Runte</t>
  </si>
  <si>
    <t>All Locations-Corporate-Associate S-00039-Runte</t>
  </si>
  <si>
    <t>Corporate-Partner D-Associate V-00039-Runte</t>
  </si>
  <si>
    <t>All Locations-Partner D-Associate V-00039-Runte</t>
  </si>
  <si>
    <t>All Locations-Corporate-Associate V-00039-Runte</t>
  </si>
  <si>
    <t>Corporate-Partner D-Associate W-00039-Runte</t>
  </si>
  <si>
    <t>All Locations-Partner D-Associate W-00039-Runte</t>
  </si>
  <si>
    <t>All Locations-Corporate-Associate W-00039-Runte</t>
  </si>
  <si>
    <t>Corporate-Partner D-Partner D-00039-Runte</t>
  </si>
  <si>
    <t>All Locations-Partner D-Partner D-00039-Runte</t>
  </si>
  <si>
    <t>Corporate-Partner D-Associate O-00040-Schuster</t>
  </si>
  <si>
    <t>All Locations-Partner D-Associate O-00040-Schuster</t>
  </si>
  <si>
    <t>All Locations-Corporate-Associate O-00040-Schuster</t>
  </si>
  <si>
    <t>All Locations-Corporate-Partner D-00040-Schuster</t>
  </si>
  <si>
    <t>Corporate-Partner D-Associate P-00040-Schuster</t>
  </si>
  <si>
    <t>All Locations-Partner D-Associate P-00040-Schuster</t>
  </si>
  <si>
    <t>All Locations-Corporate-Associate P-00040-Schuster</t>
  </si>
  <si>
    <t>Corporate-Partner D-Associate Q-00040-Schuster</t>
  </si>
  <si>
    <t>All Locations-Partner D-Associate Q-00040-Schuster</t>
  </si>
  <si>
    <t>All Locations-Corporate-Associate Q-00040-Schuster</t>
  </si>
  <si>
    <t>Corporate-Partner D-Associate R-00040-Schuster</t>
  </si>
  <si>
    <t>All Locations-Partner D-Associate R-00040-Schuster</t>
  </si>
  <si>
    <t>All Locations-Corporate-Associate R-00040-Schuster</t>
  </si>
  <si>
    <t>Corporate-Partner D-Associate S-00040-Schuster</t>
  </si>
  <si>
    <t>All Locations-Partner D-Associate S-00040-Schuster</t>
  </si>
  <si>
    <t>All Locations-Corporate-Associate S-00040-Schuster</t>
  </si>
  <si>
    <t>Corporate-Partner D-Associate V-00040-Schuster</t>
  </si>
  <si>
    <t>All Locations-Partner D-Associate V-00040-Schuster</t>
  </si>
  <si>
    <t>All Locations-Corporate-Associate V-00040-Schuster</t>
  </si>
  <si>
    <t>Corporate-Partner D-Associate W-00040-Schuster</t>
  </si>
  <si>
    <t>All Locations-Partner D-Associate W-00040-Schuster</t>
  </si>
  <si>
    <t>All Locations-Corporate-Associate W-00040-Schuster</t>
  </si>
  <si>
    <t>Corporate-Partner D-Partner D-00040-Schuster</t>
  </si>
  <si>
    <t>All Locations-Partner D-Partner D-00040-Schuster</t>
  </si>
  <si>
    <t>Corporate-Partner F-Partner F-00051-Davis</t>
  </si>
  <si>
    <t>All Locations-Partner F-Partner F-00051-Davis</t>
  </si>
  <si>
    <t>All Locations-Corporate-Partner F-00051-Davis</t>
  </si>
  <si>
    <t>All Locations-Corporate-Partner F-Partner F</t>
  </si>
  <si>
    <t>Corporate-Partner F-Partner F-00052-Robel</t>
  </si>
  <si>
    <t>All Locations-Partner F-Partner F-00052-Robel</t>
  </si>
  <si>
    <t>All Locations-Corporate-Partner F-00052-Robel</t>
  </si>
  <si>
    <t>Corporate-Partner F-Associate M-00053-Reynolds</t>
  </si>
  <si>
    <t>All Locations-Partner F-Associate M-00053-Reynolds</t>
  </si>
  <si>
    <t>All Locations-Corporate-Associate M-00053-Reynolds</t>
  </si>
  <si>
    <t>All Locations-Corporate-Partner F-00053-Reynolds</t>
  </si>
  <si>
    <t>All Locations-Corporate-Partner F-Associate M</t>
  </si>
  <si>
    <t>Corporate-Partner F-Associate N-00053-Reynolds</t>
  </si>
  <si>
    <t>All Locations-Partner F-Associate N-00053-Reynolds</t>
  </si>
  <si>
    <t>All Locations-Corporate-Associate N-00053-Reynolds</t>
  </si>
  <si>
    <t>All Locations-Corporate-Partner F-Associate N</t>
  </si>
  <si>
    <t>Corporate-Partner F-Associate V-00053-Reynolds</t>
  </si>
  <si>
    <t>All Locations-Partner F-Associate V-00053-Reynolds</t>
  </si>
  <si>
    <t>All Locations-Corporate-Associate V-00053-Reynolds</t>
  </si>
  <si>
    <t>All Locations-Corporate-Partner F-Associate V</t>
  </si>
  <si>
    <t>Corporate-Partner F-Associate W-00053-Reynolds</t>
  </si>
  <si>
    <t>All Locations-Partner F-Associate W-00053-Reynolds</t>
  </si>
  <si>
    <t>All Locations-Corporate-Associate W-00053-Reynolds</t>
  </si>
  <si>
    <t>All Locations-Corporate-Partner F-Associate W</t>
  </si>
  <si>
    <t>Corporate-Partner F-Associate Z-00053-Reynolds</t>
  </si>
  <si>
    <t>All Locations-Partner F-Associate Z-00053-Reynolds</t>
  </si>
  <si>
    <t>All Locations-Corporate-Associate Z-00053-Reynolds</t>
  </si>
  <si>
    <t>All Locations-Corporate-Partner F-Associate Z</t>
  </si>
  <si>
    <t>Corporate-Partner F-Partner F-00053-Reynolds</t>
  </si>
  <si>
    <t>All Locations-Partner F-Partner F-00053-Reynolds</t>
  </si>
  <si>
    <t>Corporate-Partner F-Associate M-00054-Powlowski</t>
  </si>
  <si>
    <t>All Locations-Partner F-Associate M-00054-Powlowski</t>
  </si>
  <si>
    <t>All Locations-Corporate-Associate M-00054-Powlowski</t>
  </si>
  <si>
    <t>All Locations-Corporate-Partner F-00054-Powlowski</t>
  </si>
  <si>
    <t>Corporate-Partner F-Associate N-00054-Powlowski</t>
  </si>
  <si>
    <t>All Locations-Partner F-Associate N-00054-Powlowski</t>
  </si>
  <si>
    <t>All Locations-Corporate-Associate N-00054-Powlowski</t>
  </si>
  <si>
    <t>Corporate-Partner F-Associate V-00054-Powlowski</t>
  </si>
  <si>
    <t>All Locations-Partner F-Associate V-00054-Powlowski</t>
  </si>
  <si>
    <t>All Locations-Corporate-Associate V-00054-Powlowski</t>
  </si>
  <si>
    <t>Corporate-Partner F-Associate W-00054-Powlowski</t>
  </si>
  <si>
    <t>All Locations-Partner F-Associate W-00054-Powlowski</t>
  </si>
  <si>
    <t>All Locations-Corporate-Associate W-00054-Powlowski</t>
  </si>
  <si>
    <t>Corporate-Partner F-Associate Z-00054-Powlowski</t>
  </si>
  <si>
    <t>All Locations-Partner F-Associate Z-00054-Powlowski</t>
  </si>
  <si>
    <t>All Locations-Corporate-Associate Z-00054-Powlowski</t>
  </si>
  <si>
    <t>Corporate-Partner F-Partner F-00054-Powlowski</t>
  </si>
  <si>
    <t>All Locations-Partner F-Partner F-00054-Powlowski</t>
  </si>
  <si>
    <t>Corporate-Partner F-Associate M-00055-Beier</t>
  </si>
  <si>
    <t>All Locations-Partner F-Associate M-00055-Beier</t>
  </si>
  <si>
    <t>All Locations-Corporate-Associate M-00055-Beier</t>
  </si>
  <si>
    <t>All Locations-Corporate-Partner F-00055-Beier</t>
  </si>
  <si>
    <t>Corporate-Partner F-Associate N-00055-Beier</t>
  </si>
  <si>
    <t>All Locations-Partner F-Associate N-00055-Beier</t>
  </si>
  <si>
    <t>All Locations-Corporate-Associate N-00055-Beier</t>
  </si>
  <si>
    <t>Corporate-Partner F-Associate V-00055-Beier</t>
  </si>
  <si>
    <t>All Locations-Partner F-Associate V-00055-Beier</t>
  </si>
  <si>
    <t>All Locations-Corporate-Associate V-00055-Beier</t>
  </si>
  <si>
    <t>Corporate-Partner F-Associate W-00055-Beier</t>
  </si>
  <si>
    <t>All Locations-Partner F-Associate W-00055-Beier</t>
  </si>
  <si>
    <t>All Locations-Corporate-Associate W-00055-Beier</t>
  </si>
  <si>
    <t>Corporate-Partner F-Associate Z-00055-Beier</t>
  </si>
  <si>
    <t>All Locations-Partner F-Associate Z-00055-Beier</t>
  </si>
  <si>
    <t>All Locations-Corporate-Associate Z-00055-Beier</t>
  </si>
  <si>
    <t>Corporate-Partner F-Partner F-00055-Beier</t>
  </si>
  <si>
    <t>All Locations-Partner F-Partner F-00055-Beier</t>
  </si>
  <si>
    <t>Corporate-Partner F-Associate M-00056-Hettinger</t>
  </si>
  <si>
    <t>All Locations-Partner F-Associate M-00056-Hettinger</t>
  </si>
  <si>
    <t>All Locations-Corporate-Associate M-00056-Hettinger</t>
  </si>
  <si>
    <t>All Locations-Corporate-Partner F-00056-Hettinger</t>
  </si>
  <si>
    <t>Corporate-Partner F-Associate N-00056-Hettinger</t>
  </si>
  <si>
    <t>All Locations-Partner F-Associate N-00056-Hettinger</t>
  </si>
  <si>
    <t>All Locations-Corporate-Associate N-00056-Hettinger</t>
  </si>
  <si>
    <t>Corporate-Partner F-Associate V-00056-Hettinger</t>
  </si>
  <si>
    <t>All Locations-Partner F-Associate V-00056-Hettinger</t>
  </si>
  <si>
    <t>All Locations-Corporate-Associate V-00056-Hettinger</t>
  </si>
  <si>
    <t>Corporate-Partner F-Associate W-00056-Hettinger</t>
  </si>
  <si>
    <t>All Locations-Partner F-Associate W-00056-Hettinger</t>
  </si>
  <si>
    <t>All Locations-Corporate-Associate W-00056-Hettinger</t>
  </si>
  <si>
    <t>Corporate-Partner F-Associate Z-00056-Hettinger</t>
  </si>
  <si>
    <t>All Locations-Partner F-Associate Z-00056-Hettinger</t>
  </si>
  <si>
    <t>All Locations-Corporate-Associate Z-00056-Hettinger</t>
  </si>
  <si>
    <t>Corporate-Partner F-Partner F-00056-Hettinger</t>
  </si>
  <si>
    <t>All Locations-Partner F-Partner F-00056-Hettinger</t>
  </si>
  <si>
    <t>Corporate-Partner F-Associate M-00057-Wunsch</t>
  </si>
  <si>
    <t>All Locations-Partner F-Associate M-00057-Wunsch</t>
  </si>
  <si>
    <t>All Locations-Corporate-Associate M-00057-Wunsch</t>
  </si>
  <si>
    <t>All Locations-Corporate-Partner F-00057-Wunsch</t>
  </si>
  <si>
    <t>Corporate-Partner F-Associate N-00057-Wunsch</t>
  </si>
  <si>
    <t>All Locations-Partner F-Associate N-00057-Wunsch</t>
  </si>
  <si>
    <t>All Locations-Corporate-Associate N-00057-Wunsch</t>
  </si>
  <si>
    <t>Corporate-Partner F-Associate V-00057-Wunsch</t>
  </si>
  <si>
    <t>All Locations-Partner F-Associate V-00057-Wunsch</t>
  </si>
  <si>
    <t>All Locations-Corporate-Associate V-00057-Wunsch</t>
  </si>
  <si>
    <t>Corporate-Partner F-Associate W-00057-Wunsch</t>
  </si>
  <si>
    <t>All Locations-Partner F-Associate W-00057-Wunsch</t>
  </si>
  <si>
    <t>All Locations-Corporate-Associate W-00057-Wunsch</t>
  </si>
  <si>
    <t>Corporate-Partner F-Associate Z-00057-Wunsch</t>
  </si>
  <si>
    <t>All Locations-Partner F-Associate Z-00057-Wunsch</t>
  </si>
  <si>
    <t>All Locations-Corporate-Associate Z-00057-Wunsch</t>
  </si>
  <si>
    <t>Corporate-Partner F-Partner F-00057-Wunsch</t>
  </si>
  <si>
    <t>All Locations-Partner F-Partner F-00057-Wunsch</t>
  </si>
  <si>
    <t>Corporate-Partner F-Associate M-00058-Fadel</t>
  </si>
  <si>
    <t>All Locations-Partner F-Associate M-00058-Fadel</t>
  </si>
  <si>
    <t>All Locations-Corporate-Associate M-00058-Fadel</t>
  </si>
  <si>
    <t>All Locations-Corporate-Partner F-00058-Fadel</t>
  </si>
  <si>
    <t>Corporate-Partner F-Associate N-00058-Fadel</t>
  </si>
  <si>
    <t>All Locations-Partner F-Associate N-00058-Fadel</t>
  </si>
  <si>
    <t>All Locations-Corporate-Associate N-00058-Fadel</t>
  </si>
  <si>
    <t>Corporate-Partner F-Associate V-00058-Fadel</t>
  </si>
  <si>
    <t>All Locations-Partner F-Associate V-00058-Fadel</t>
  </si>
  <si>
    <t>All Locations-Corporate-Associate V-00058-Fadel</t>
  </si>
  <si>
    <t>Corporate-Partner F-Associate W-00058-Fadel</t>
  </si>
  <si>
    <t>All Locations-Partner F-Associate W-00058-Fadel</t>
  </si>
  <si>
    <t>All Locations-Corporate-Associate W-00058-Fadel</t>
  </si>
  <si>
    <t>Corporate-Partner F-Associate Z-00058-Fadel</t>
  </si>
  <si>
    <t>All Locations-Partner F-Associate Z-00058-Fadel</t>
  </si>
  <si>
    <t>All Locations-Corporate-Associate Z-00058-Fadel</t>
  </si>
  <si>
    <t>Corporate-Partner F-Partner F-00058-Fadel</t>
  </si>
  <si>
    <t>All Locations-Partner F-Partner F-00058-Fadel</t>
  </si>
  <si>
    <t>Corporate-Partner F-Associate M-00059-D'Amore</t>
  </si>
  <si>
    <t>All Locations-Partner F-Associate M-00059-D'Amore</t>
  </si>
  <si>
    <t>All Locations-Corporate-Associate M-00059-D'Amore</t>
  </si>
  <si>
    <t>All Locations-Corporate-Partner F-00059-D'Amore</t>
  </si>
  <si>
    <t>Corporate-Partner F-Associate N-00059-D'Amore</t>
  </si>
  <si>
    <t>All Locations-Partner F-Associate N-00059-D'Amore</t>
  </si>
  <si>
    <t>All Locations-Corporate-Associate N-00059-D'Amore</t>
  </si>
  <si>
    <t>Corporate-Partner F-Associate V-00059-D'Amore</t>
  </si>
  <si>
    <t>All Locations-Partner F-Associate V-00059-D'Amore</t>
  </si>
  <si>
    <t>All Locations-Corporate-Associate V-00059-D'Amore</t>
  </si>
  <si>
    <t>Corporate-Partner F-Associate W-00059-D'Amore</t>
  </si>
  <si>
    <t>All Locations-Partner F-Associate W-00059-D'Amore</t>
  </si>
  <si>
    <t>All Locations-Corporate-Associate W-00059-D'Amore</t>
  </si>
  <si>
    <t>Corporate-Partner F-Associate Z-00059-D'Amore</t>
  </si>
  <si>
    <t>All Locations-Partner F-Associate Z-00059-D'Amore</t>
  </si>
  <si>
    <t>All Locations-Corporate-Associate Z-00059-D'Amore</t>
  </si>
  <si>
    <t>Corporate-Partner F-Partner F-00059-D'Amore</t>
  </si>
  <si>
    <t>All Locations-Partner F-Partner F-00059-D'Amore</t>
  </si>
  <si>
    <t>Corporate-Partner F-Associate M-00060-Hahn</t>
  </si>
  <si>
    <t>All Locations-Partner F-Associate M-00060-Hahn</t>
  </si>
  <si>
    <t>All Locations-Corporate-Associate M-00060-Hahn</t>
  </si>
  <si>
    <t>All Locations-Corporate-Partner F-00060-Hahn</t>
  </si>
  <si>
    <t>Corporate-Partner F-Associate N-00060-Hahn</t>
  </si>
  <si>
    <t>All Locations-Partner F-Associate N-00060-Hahn</t>
  </si>
  <si>
    <t>All Locations-Corporate-Associate N-00060-Hahn</t>
  </si>
  <si>
    <t>Corporate-Partner F-Associate V-00060-Hahn</t>
  </si>
  <si>
    <t>All Locations-Partner F-Associate V-00060-Hahn</t>
  </si>
  <si>
    <t>All Locations-Corporate-Associate V-00060-Hahn</t>
  </si>
  <si>
    <t>Corporate-Partner F-Associate W-00060-Hahn</t>
  </si>
  <si>
    <t>All Locations-Partner F-Associate W-00060-Hahn</t>
  </si>
  <si>
    <t>All Locations-Corporate-Associate W-00060-Hahn</t>
  </si>
  <si>
    <t>Corporate-Partner F-Associate Z-00060-Hahn</t>
  </si>
  <si>
    <t>All Locations-Partner F-Associate Z-00060-Hahn</t>
  </si>
  <si>
    <t>All Locations-Corporate-Associate Z-00060-Hahn</t>
  </si>
  <si>
    <t>Corporate-Partner F-Partner F-00060-Hahn</t>
  </si>
  <si>
    <t>All Locations-Partner F-Partner F-00060-Hahn</t>
  </si>
  <si>
    <t>Real Estate-Partner A-Partner A-00004-Runolfsson Inc</t>
  </si>
  <si>
    <t>All Locations-Partner A-Partner A-00004-Runolfsson Inc</t>
  </si>
  <si>
    <t>All Locations-Real Estate-Partner A-00004-Runolfsson Inc</t>
  </si>
  <si>
    <t>All Locations-Real Estate-Partner A-Partner A</t>
  </si>
  <si>
    <t>Real Estate-Partner A-Partner A-00005-Marvin Inc</t>
  </si>
  <si>
    <t>All Locations-Partner A-Partner A-00005-Marvin Inc</t>
  </si>
  <si>
    <t>All Locations-Real Estate-Partner A-00005-Marvin Inc</t>
  </si>
  <si>
    <t>Real Estate-Partner A-Associate A-00006-Wolf-Gorczany</t>
  </si>
  <si>
    <t>All Locations-Partner A-Associate A-00006-Wolf-Gorczany</t>
  </si>
  <si>
    <t>All Locations-Real Estate-Associate A-00006-Wolf-Gorczany</t>
  </si>
  <si>
    <t>All Locations-Real Estate-Partner A-00006-Wolf-Gorczany</t>
  </si>
  <si>
    <t>All Locations-Real Estate-Partner A-Associate A</t>
  </si>
  <si>
    <t>Real Estate-Partner A-Associate B-00006-Wolf-Gorczany</t>
  </si>
  <si>
    <t>All Locations-Partner A-Associate B-00006-Wolf-Gorczany</t>
  </si>
  <si>
    <t>All Locations-Real Estate-Associate B-00006-Wolf-Gorczany</t>
  </si>
  <si>
    <t>All Locations-Real Estate-Partner A-Associate B</t>
  </si>
  <si>
    <t>Real Estate-Partner A-Associate C-00006-Wolf-Gorczany</t>
  </si>
  <si>
    <t>All Locations-Partner A-Associate C-00006-Wolf-Gorczany</t>
  </si>
  <si>
    <t>All Locations-Real Estate-Associate C-00006-Wolf-Gorczany</t>
  </si>
  <si>
    <t>All Locations-Real Estate-Partner A-Associate C</t>
  </si>
  <si>
    <t>Real Estate-Partner A-Associate R-00006-Wolf-Gorczany</t>
  </si>
  <si>
    <t>All Locations-Partner A-Associate R-00006-Wolf-Gorczany</t>
  </si>
  <si>
    <t>All Locations-Real Estate-Associate R-00006-Wolf-Gorczany</t>
  </si>
  <si>
    <t>All Locations-Real Estate-Partner A-Associate R</t>
  </si>
  <si>
    <t>Real Estate-Partner A-Associate S-00006-Wolf-Gorczany</t>
  </si>
  <si>
    <t>All Locations-Partner A-Associate S-00006-Wolf-Gorczany</t>
  </si>
  <si>
    <t>All Locations-Real Estate-Associate S-00006-Wolf-Gorczany</t>
  </si>
  <si>
    <t>All Locations-Real Estate-Partner A-Associate S</t>
  </si>
  <si>
    <t>Real Estate-Partner A-Partner A-00006-Wolf-Gorczany</t>
  </si>
  <si>
    <t>All Locations-Partner A-Partner A-00006-Wolf-Gorczany</t>
  </si>
  <si>
    <t>Real Estate-Partner A-Associate A-00007-Walker-Ruecker</t>
  </si>
  <si>
    <t>All Locations-Partner A-Associate A-00007-Walker-Ruecker</t>
  </si>
  <si>
    <t>All Locations-Real Estate-Associate A-00007-Walker-Ruecker</t>
  </si>
  <si>
    <t>All Locations-Real Estate-Partner A-00007-Walker-Ruecker</t>
  </si>
  <si>
    <t>Real Estate-Partner A-Associate B-00007-Walker-Ruecker</t>
  </si>
  <si>
    <t>All Locations-Partner A-Associate B-00007-Walker-Ruecker</t>
  </si>
  <si>
    <t>All Locations-Real Estate-Associate B-00007-Walker-Ruecker</t>
  </si>
  <si>
    <t>Real Estate-Partner A-Associate C-00007-Walker-Ruecker</t>
  </si>
  <si>
    <t>All Locations-Partner A-Associate C-00007-Walker-Ruecker</t>
  </si>
  <si>
    <t>All Locations-Real Estate-Associate C-00007-Walker-Ruecker</t>
  </si>
  <si>
    <t>Real Estate-Partner A-Associate R-00007-Walker-Ruecker</t>
  </si>
  <si>
    <t>All Locations-Partner A-Associate R-00007-Walker-Ruecker</t>
  </si>
  <si>
    <t>All Locations-Real Estate-Associate R-00007-Walker-Ruecker</t>
  </si>
  <si>
    <t>Real Estate-Partner A-Associate S-00007-Walker-Ruecker</t>
  </si>
  <si>
    <t>All Locations-Partner A-Associate S-00007-Walker-Ruecker</t>
  </si>
  <si>
    <t>All Locations-Real Estate-Associate S-00007-Walker-Ruecker</t>
  </si>
  <si>
    <t>Real Estate-Partner A-Partner A-00007-Walker-Ruecker</t>
  </si>
  <si>
    <t>All Locations-Partner A-Partner A-00007-Walker-Ruecker</t>
  </si>
  <si>
    <t>Real Estate-Partner A-Associate A-00008-Keeling Deckow and Braun</t>
  </si>
  <si>
    <t>All Locations-Partner A-Associate A-00008-Keeling Deckow and Braun</t>
  </si>
  <si>
    <t>All Locations-Real Estate-Associate A-00008-Keeling Deckow and Braun</t>
  </si>
  <si>
    <t>All Locations-Real Estate-Partner A-00008-Keeling Deckow and Braun</t>
  </si>
  <si>
    <t>Real Estate-Partner A-Associate B-00008-Keeling Deckow and Braun</t>
  </si>
  <si>
    <t>All Locations-Partner A-Associate B-00008-Keeling Deckow and Braun</t>
  </si>
  <si>
    <t>All Locations-Real Estate-Associate B-00008-Keeling Deckow and Braun</t>
  </si>
  <si>
    <t>Real Estate-Partner A-Associate C-00008-Keeling Deckow and Braun</t>
  </si>
  <si>
    <t>All Locations-Partner A-Associate C-00008-Keeling Deckow and Braun</t>
  </si>
  <si>
    <t>All Locations-Real Estate-Associate C-00008-Keeling Deckow and Braun</t>
  </si>
  <si>
    <t>Real Estate-Partner A-Associate R-00008-Keeling Deckow and Braun</t>
  </si>
  <si>
    <t>All Locations-Partner A-Associate R-00008-Keeling Deckow and Braun</t>
  </si>
  <si>
    <t>All Locations-Real Estate-Associate R-00008-Keeling Deckow and Braun</t>
  </si>
  <si>
    <t>Real Estate-Partner A-Associate S-00008-Keeling Deckow and Braun</t>
  </si>
  <si>
    <t>All Locations-Partner A-Associate S-00008-Keeling Deckow and Braun</t>
  </si>
  <si>
    <t>All Locations-Real Estate-Associate S-00008-Keeling Deckow and Braun</t>
  </si>
  <si>
    <t>Real Estate-Partner A-Partner A-00008-Keeling Deckow and Braun</t>
  </si>
  <si>
    <t>All Locations-Partner A-Partner A-00008-Keeling Deckow and Braun</t>
  </si>
  <si>
    <t>Real Estate-Partner A-Associate A-00009-Graham-Gusikowski</t>
  </si>
  <si>
    <t>All Locations-Partner A-Associate A-00009-Graham-Gusikowski</t>
  </si>
  <si>
    <t>All Locations-Real Estate-Associate A-00009-Graham-Gusikowski</t>
  </si>
  <si>
    <t>All Locations-Real Estate-Partner A-00009-Graham-Gusikowski</t>
  </si>
  <si>
    <t>Real Estate-Partner A-Associate B-00009-Graham-Gusikowski</t>
  </si>
  <si>
    <t>All Locations-Partner A-Associate B-00009-Graham-Gusikowski</t>
  </si>
  <si>
    <t>All Locations-Real Estate-Associate B-00009-Graham-Gusikowski</t>
  </si>
  <si>
    <t>Real Estate-Partner A-Associate C-00009-Graham-Gusikowski</t>
  </si>
  <si>
    <t>All Locations-Partner A-Associate C-00009-Graham-Gusikowski</t>
  </si>
  <si>
    <t>All Locations-Real Estate-Associate C-00009-Graham-Gusikowski</t>
  </si>
  <si>
    <t>Real Estate-Partner A-Associate R-00009-Graham-Gusikowski</t>
  </si>
  <si>
    <t>All Locations-Partner A-Associate R-00009-Graham-Gusikowski</t>
  </si>
  <si>
    <t>All Locations-Real Estate-Associate R-00009-Graham-Gusikowski</t>
  </si>
  <si>
    <t>Real Estate-Partner A-Associate S-00009-Graham-Gusikowski</t>
  </si>
  <si>
    <t>All Locations-Partner A-Associate S-00009-Graham-Gusikowski</t>
  </si>
  <si>
    <t>All Locations-Real Estate-Associate S-00009-Graham-Gusikowski</t>
  </si>
  <si>
    <t>Real Estate-Partner A-Partner A-00009-Graham-Gusikowski</t>
  </si>
  <si>
    <t>All Locations-Partner A-Partner A-00009-Graham-Gusikowski</t>
  </si>
  <si>
    <t>Real Estate-Partner A-Associate A-00010-Wisozk and Sons</t>
  </si>
  <si>
    <t>All Locations-Partner A-Associate A-00010-Wisozk and Sons</t>
  </si>
  <si>
    <t>All Locations-Real Estate-Associate A-00010-Wisozk and Sons</t>
  </si>
  <si>
    <t>All Locations-Real Estate-Partner A-00010-Wisozk and Sons</t>
  </si>
  <si>
    <t>Real Estate-Partner A-Associate B-00010-Wisozk and Sons</t>
  </si>
  <si>
    <t>All Locations-Partner A-Associate B-00010-Wisozk and Sons</t>
  </si>
  <si>
    <t>All Locations-Real Estate-Associate B-00010-Wisozk and Sons</t>
  </si>
  <si>
    <t>Real Estate-Partner A-Associate C-00010-Wisozk and Sons</t>
  </si>
  <si>
    <t>All Locations-Partner A-Associate C-00010-Wisozk and Sons</t>
  </si>
  <si>
    <t>All Locations-Real Estate-Associate C-00010-Wisozk and Sons</t>
  </si>
  <si>
    <t>Real Estate-Partner A-Associate R-00010-Wisozk and Sons</t>
  </si>
  <si>
    <t>All Locations-Partner A-Associate R-00010-Wisozk and Sons</t>
  </si>
  <si>
    <t>All Locations-Real Estate-Associate R-00010-Wisozk and Sons</t>
  </si>
  <si>
    <t>Real Estate-Partner A-Associate S-00010-Wisozk and Sons</t>
  </si>
  <si>
    <t>All Locations-Partner A-Associate S-00010-Wisozk and Sons</t>
  </si>
  <si>
    <t>All Locations-Real Estate-Associate S-00010-Wisozk and Sons</t>
  </si>
  <si>
    <t>Real Estate-Partner A-Partner A-00010-Wisozk and Sons</t>
  </si>
  <si>
    <t>All Locations-Partner A-Partner A-00010-Wisozk and Sons</t>
  </si>
  <si>
    <t>All Practice Areas-Partner B-Associate G-00013-Strosin Group</t>
  </si>
  <si>
    <t>All Locations-All Practice Areas-Associate G-00013-Strosin Group</t>
  </si>
  <si>
    <t>All Locations-All Practice Areas-Partner B-00013-Strosin Group</t>
  </si>
  <si>
    <t>All Locations-All Practice Areas-Partner B-Associate G</t>
  </si>
  <si>
    <t>All Practice Areas-Partner B-Associate H-00013-Strosin Group</t>
  </si>
  <si>
    <t>All Locations-All Practice Areas-Associate H-00013-Strosin Group</t>
  </si>
  <si>
    <t>All Locations-All Practice Areas-Partner B-Associate H</t>
  </si>
  <si>
    <t>All Practice Areas-Partner B-Associate I-00013-Strosin Group</t>
  </si>
  <si>
    <t>All Locations-All Practice Areas-Associate I-00013-Strosin Group</t>
  </si>
  <si>
    <t>All Locations-All Practice Areas-Partner B-Associate I</t>
  </si>
  <si>
    <t>All Practice Areas-Partner B-Associate T-00013-Strosin Group</t>
  </si>
  <si>
    <t>All Locations-All Practice Areas-Associate T-00013-Strosin Group</t>
  </si>
  <si>
    <t>All Locations-All Practice Areas-Partner B-Associate T</t>
  </si>
  <si>
    <t>All Practice Areas-Partner B-Associate U-00013-Strosin Group</t>
  </si>
  <si>
    <t>All Locations-All Practice Areas-Associate U-00013-Strosin Group</t>
  </si>
  <si>
    <t>All Locations-All Practice Areas-Partner B-Associate U</t>
  </si>
  <si>
    <t>All Practice Areas-Partner B-Associate X-00013-Strosin Group</t>
  </si>
  <si>
    <t>All Locations-All Practice Areas-Associate X-00013-Strosin Group</t>
  </si>
  <si>
    <t>All Locations-All Practice Areas-Partner B-Associate X</t>
  </si>
  <si>
    <t>All Practice Areas-Partner B-Associate Y-00013-Strosin Group</t>
  </si>
  <si>
    <t>All Locations-All Practice Areas-Associate Y-00013-Strosin Group</t>
  </si>
  <si>
    <t>All Locations-All Practice Areas-Partner B-Associate Y</t>
  </si>
  <si>
    <t>All Practice Areas-Partner B-Partner B-00013-Strosin Group</t>
  </si>
  <si>
    <t>All Locations-All Practice Areas-Partner B-Partner B</t>
  </si>
  <si>
    <t>All Practice Areas-Partner B-Partner B-00016-Witting Cruickshank and Raynor</t>
  </si>
  <si>
    <t>All Locations-All Practice Areas-Partner B-00016-Witting Cruickshank and Raynor</t>
  </si>
  <si>
    <t>All Practice Areas-Partner B-Associate G-00017-Bruen Inc</t>
  </si>
  <si>
    <t>All Locations-All Practice Areas-Associate G-00017-Bruen Inc</t>
  </si>
  <si>
    <t>All Locations-All Practice Areas-Partner B-00017-Bruen Inc</t>
  </si>
  <si>
    <t>All Practice Areas-Partner B-Associate H-00017-Bruen Inc</t>
  </si>
  <si>
    <t>All Locations-All Practice Areas-Associate H-00017-Bruen Inc</t>
  </si>
  <si>
    <t>All Practice Areas-Partner B-Associate I-00017-Bruen Inc</t>
  </si>
  <si>
    <t>All Locations-All Practice Areas-Associate I-00017-Bruen Inc</t>
  </si>
  <si>
    <t>All Practice Areas-Partner B-Associate T-00017-Bruen Inc</t>
  </si>
  <si>
    <t>All Locations-All Practice Areas-Associate T-00017-Bruen Inc</t>
  </si>
  <si>
    <t>All Practice Areas-Partner B-Associate U-00017-Bruen Inc</t>
  </si>
  <si>
    <t>All Locations-All Practice Areas-Associate U-00017-Bruen Inc</t>
  </si>
  <si>
    <t>All Practice Areas-Partner B-Associate X-00017-Bruen Inc</t>
  </si>
  <si>
    <t>All Locations-All Practice Areas-Associate X-00017-Bruen Inc</t>
  </si>
  <si>
    <t>All Practice Areas-Partner B-Associate Y-00017-Bruen Inc</t>
  </si>
  <si>
    <t>All Locations-All Practice Areas-Associate Y-00017-Bruen Inc</t>
  </si>
  <si>
    <t>All Practice Areas-Partner B-Partner B-00017-Bruen Inc</t>
  </si>
  <si>
    <t>All Practice Areas-Partner B-Associate G-00018-Robel Macejkovic and Hirthe</t>
  </si>
  <si>
    <t>All Locations-All Practice Areas-Associate G-00018-Robel Macejkovic and Hirthe</t>
  </si>
  <si>
    <t>All Locations-All Practice Areas-Partner B-00018-Robel Macejkovic and Hirthe</t>
  </si>
  <si>
    <t>All Practice Areas-Partner B-Associate H-00018-Robel Macejkovic and Hirthe</t>
  </si>
  <si>
    <t>All Locations-All Practice Areas-Associate H-00018-Robel Macejkovic and Hirthe</t>
  </si>
  <si>
    <t>All Practice Areas-Partner B-Associate I-00018-Robel Macejkovic and Hirthe</t>
  </si>
  <si>
    <t>All Locations-All Practice Areas-Associate I-00018-Robel Macejkovic and Hirthe</t>
  </si>
  <si>
    <t>All Practice Areas-Partner B-Associate T-00018-Robel Macejkovic and Hirthe</t>
  </si>
  <si>
    <t>All Locations-All Practice Areas-Associate T-00018-Robel Macejkovic and Hirthe</t>
  </si>
  <si>
    <t>All Practice Areas-Partner B-Associate U-00018-Robel Macejkovic and Hirthe</t>
  </si>
  <si>
    <t>All Locations-All Practice Areas-Associate U-00018-Robel Macejkovic and Hirthe</t>
  </si>
  <si>
    <t>All Practice Areas-Partner B-Associate X-00018-Robel Macejkovic and Hirthe</t>
  </si>
  <si>
    <t>All Locations-All Practice Areas-Associate X-00018-Robel Macejkovic and Hirthe</t>
  </si>
  <si>
    <t>All Practice Areas-Partner B-Associate Y-00018-Robel Macejkovic and Hirthe</t>
  </si>
  <si>
    <t>All Locations-All Practice Areas-Associate Y-00018-Robel Macejkovic and Hirthe</t>
  </si>
  <si>
    <t>All Practice Areas-Partner B-Partner B-00018-Robel Macejkovic and Hirthe</t>
  </si>
  <si>
    <t>All Practice Areas-Partner B-Associate G-00019-Hessel LLC</t>
  </si>
  <si>
    <t>All Locations-All Practice Areas-Associate G-00019-Hessel LLC</t>
  </si>
  <si>
    <t>All Locations-All Practice Areas-Partner B-00019-Hessel LLC</t>
  </si>
  <si>
    <t>All Practice Areas-Partner B-Associate H-00019-Hessel LLC</t>
  </si>
  <si>
    <t>All Locations-All Practice Areas-Associate H-00019-Hessel LLC</t>
  </si>
  <si>
    <t>All Practice Areas-Partner B-Associate I-00019-Hessel LLC</t>
  </si>
  <si>
    <t>All Locations-All Practice Areas-Associate I-00019-Hessel LLC</t>
  </si>
  <si>
    <t>All Practice Areas-Partner B-Associate T-00019-Hessel LLC</t>
  </si>
  <si>
    <t>All Locations-All Practice Areas-Associate T-00019-Hessel LLC</t>
  </si>
  <si>
    <t>All Practice Areas-Partner B-Associate U-00019-Hessel LLC</t>
  </si>
  <si>
    <t>All Locations-All Practice Areas-Associate U-00019-Hessel LLC</t>
  </si>
  <si>
    <t>All Practice Areas-Partner B-Associate X-00019-Hessel LLC</t>
  </si>
  <si>
    <t>All Locations-All Practice Areas-Associate X-00019-Hessel LLC</t>
  </si>
  <si>
    <t>All Practice Areas-Partner B-Associate Y-00019-Hessel LLC</t>
  </si>
  <si>
    <t>All Locations-All Practice Areas-Associate Y-00019-Hessel LLC</t>
  </si>
  <si>
    <t>All Practice Areas-Partner B-Partner B-00019-Hessel LLC</t>
  </si>
  <si>
    <t>All Practice Areas-Partner B-Associate G-00020-Yundt-Hahn</t>
  </si>
  <si>
    <t>All Locations-All Practice Areas-Associate G-00020-Yundt-Hahn</t>
  </si>
  <si>
    <t>All Locations-All Practice Areas-Partner B-00020-Yundt-Hahn</t>
  </si>
  <si>
    <t>All Practice Areas-Partner B-Associate H-00020-Yundt-Hahn</t>
  </si>
  <si>
    <t>All Locations-All Practice Areas-Associate H-00020-Yundt-Hahn</t>
  </si>
  <si>
    <t>All Practice Areas-Partner B-Associate I-00020-Yundt-Hahn</t>
  </si>
  <si>
    <t>All Locations-All Practice Areas-Associate I-00020-Yundt-Hahn</t>
  </si>
  <si>
    <t>All Practice Areas-Partner B-Associate T-00020-Yundt-Hahn</t>
  </si>
  <si>
    <t>All Locations-All Practice Areas-Associate T-00020-Yundt-Hahn</t>
  </si>
  <si>
    <t>All Practice Areas-Partner B-Associate U-00020-Yundt-Hahn</t>
  </si>
  <si>
    <t>All Locations-All Practice Areas-Associate U-00020-Yundt-Hahn</t>
  </si>
  <si>
    <t>All Practice Areas-Partner B-Associate X-00020-Yundt-Hahn</t>
  </si>
  <si>
    <t>All Locations-All Practice Areas-Associate X-00020-Yundt-Hahn</t>
  </si>
  <si>
    <t>All Practice Areas-Partner B-Associate Y-00020-Yundt-Hahn</t>
  </si>
  <si>
    <t>All Locations-All Practice Areas-Associate Y-00020-Yundt-Hahn</t>
  </si>
  <si>
    <t>All Practice Areas-Partner B-Partner B-00020-Yundt-Hahn</t>
  </si>
  <si>
    <t>All Practice Areas-Partner B-Partner B-00042-Green</t>
  </si>
  <si>
    <t>All Locations-All Practice Areas-Partner B-00042-Green</t>
  </si>
  <si>
    <t>All Practice Areas-Partner B-Partner B-00043-Schmidt</t>
  </si>
  <si>
    <t>All Locations-All Practice Areas-Partner B-00043-Schmidt</t>
  </si>
  <si>
    <t>All Practice Areas-Partner B-Partner B-00044-Rolfson</t>
  </si>
  <si>
    <t>All Locations-All Practice Areas-Partner B-00044-Rolfson</t>
  </si>
  <si>
    <t>All Practice Areas-Partner B-Partner B-00045-Koss</t>
  </si>
  <si>
    <t>All Locations-All Practice Areas-Partner B-00045-Koss</t>
  </si>
  <si>
    <t>All Practice Areas-Partner B-Partner B-00046-Howe</t>
  </si>
  <si>
    <t>All Locations-All Practice Areas-Partner B-00046-Howe</t>
  </si>
  <si>
    <t>All Practice Areas-Partner B-Partner B-00047-Harris</t>
  </si>
  <si>
    <t>All Locations-All Practice Areas-Partner B-00047-Harris</t>
  </si>
  <si>
    <t>All Practice Areas-Partner B-Partner B-00048-Homenick</t>
  </si>
  <si>
    <t>All Locations-All Practice Areas-Partner B-00048-Homenick</t>
  </si>
  <si>
    <t>All Practice Areas-Partner B-Partner B-00049-Ruecker</t>
  </si>
  <si>
    <t>All Locations-All Practice Areas-Partner B-00049-Ruecker</t>
  </si>
  <si>
    <t>All Practice Areas-Partner B-Partner B-00050-Murazik</t>
  </si>
  <si>
    <t>All Locations-All Practice Areas-Partner B-00050-Murazik</t>
  </si>
  <si>
    <t>All Practice Areas-Partner C-Associate J-00023-Nolan-Sauer</t>
  </si>
  <si>
    <t>All Locations-All Practice Areas-Associate J-00023-Nolan-Sauer</t>
  </si>
  <si>
    <t>All Locations-All Practice Areas-Partner C-00023-Nolan-Sauer</t>
  </si>
  <si>
    <t>All Locations-All Practice Areas-Partner C-Associate J</t>
  </si>
  <si>
    <t>All Practice Areas-Partner C-Associate K-00023-Nolan-Sauer</t>
  </si>
  <si>
    <t>All Locations-All Practice Areas-Associate K-00023-Nolan-Sauer</t>
  </si>
  <si>
    <t>All Locations-All Practice Areas-Partner C-Associate K</t>
  </si>
  <si>
    <t>All Practice Areas-Partner C-Associate L-00023-Nolan-Sauer</t>
  </si>
  <si>
    <t>All Locations-All Practice Areas-Associate L-00023-Nolan-Sauer</t>
  </si>
  <si>
    <t>All Locations-All Practice Areas-Partner C-Associate L</t>
  </si>
  <si>
    <t>All Practice Areas-Partner C-Associate T-00023-Nolan-Sauer</t>
  </si>
  <si>
    <t>All Locations-All Practice Areas-Associate T-00023-Nolan-Sauer</t>
  </si>
  <si>
    <t>All Locations-All Practice Areas-Partner C-Associate T</t>
  </si>
  <si>
    <t>All Practice Areas-Partner C-Associate U-00023-Nolan-Sauer</t>
  </si>
  <si>
    <t>All Locations-All Practice Areas-Associate U-00023-Nolan-Sauer</t>
  </si>
  <si>
    <t>All Locations-All Practice Areas-Partner C-Associate U</t>
  </si>
  <si>
    <t>All Practice Areas-Partner C-Associate X-00023-Nolan-Sauer</t>
  </si>
  <si>
    <t>All Locations-All Practice Areas-Associate X-00023-Nolan-Sauer</t>
  </si>
  <si>
    <t>All Locations-All Practice Areas-Partner C-Associate X</t>
  </si>
  <si>
    <t>All Practice Areas-Partner C-Associate Y-00023-Nolan-Sauer</t>
  </si>
  <si>
    <t>All Locations-All Practice Areas-Associate Y-00023-Nolan-Sauer</t>
  </si>
  <si>
    <t>All Locations-All Practice Areas-Partner C-Associate Y</t>
  </si>
  <si>
    <t>All Practice Areas-Partner C-Partner C-00023-Nolan-Sauer</t>
  </si>
  <si>
    <t>All Locations-All Practice Areas-Partner C-Partner C</t>
  </si>
  <si>
    <t>All Practice Areas-Partner C-Partner C-00026-Ritchie Inc</t>
  </si>
  <si>
    <t>All Locations-All Practice Areas-Partner C-00026-Ritchie Inc</t>
  </si>
  <si>
    <t>All Practice Areas-Partner C-Associate J-00027-Green Group</t>
  </si>
  <si>
    <t>All Locations-All Practice Areas-Associate J-00027-Green Group</t>
  </si>
  <si>
    <t>All Locations-All Practice Areas-Partner C-00027-Green Group</t>
  </si>
  <si>
    <t>All Practice Areas-Partner C-Associate K-00027-Green Group</t>
  </si>
  <si>
    <t>All Locations-All Practice Areas-Associate K-00027-Green Group</t>
  </si>
  <si>
    <t>All Practice Areas-Partner C-Associate L-00027-Green Group</t>
  </si>
  <si>
    <t>All Locations-All Practice Areas-Associate L-00027-Green Group</t>
  </si>
  <si>
    <t>All Practice Areas-Partner C-Associate T-00027-Green Group</t>
  </si>
  <si>
    <t>All Locations-All Practice Areas-Associate T-00027-Green Group</t>
  </si>
  <si>
    <t>All Practice Areas-Partner C-Associate U-00027-Green Group</t>
  </si>
  <si>
    <t>All Locations-All Practice Areas-Associate U-00027-Green Group</t>
  </si>
  <si>
    <t>All Practice Areas-Partner C-Associate X-00027-Green Group</t>
  </si>
  <si>
    <t>All Locations-All Practice Areas-Associate X-00027-Green Group</t>
  </si>
  <si>
    <t>All Practice Areas-Partner C-Associate Y-00027-Green Group</t>
  </si>
  <si>
    <t>All Locations-All Practice Areas-Associate Y-00027-Green Group</t>
  </si>
  <si>
    <t>All Practice Areas-Partner C-Partner C-00027-Green Group</t>
  </si>
  <si>
    <t>All Practice Areas-Partner C-Associate J-00028-Ondricka Group</t>
  </si>
  <si>
    <t>All Locations-All Practice Areas-Associate J-00028-Ondricka Group</t>
  </si>
  <si>
    <t>All Locations-All Practice Areas-Partner C-00028-Ondricka Group</t>
  </si>
  <si>
    <t>All Practice Areas-Partner C-Associate K-00028-Ondricka Group</t>
  </si>
  <si>
    <t>All Locations-All Practice Areas-Associate K-00028-Ondricka Group</t>
  </si>
  <si>
    <t>All Practice Areas-Partner C-Associate L-00028-Ondricka Group</t>
  </si>
  <si>
    <t>All Locations-All Practice Areas-Associate L-00028-Ondricka Group</t>
  </si>
  <si>
    <t>All Practice Areas-Partner C-Associate T-00028-Ondricka Group</t>
  </si>
  <si>
    <t>All Locations-All Practice Areas-Associate T-00028-Ondricka Group</t>
  </si>
  <si>
    <t>All Practice Areas-Partner C-Associate U-00028-Ondricka Group</t>
  </si>
  <si>
    <t>All Locations-All Practice Areas-Associate U-00028-Ondricka Group</t>
  </si>
  <si>
    <t>All Practice Areas-Partner C-Associate X-00028-Ondricka Group</t>
  </si>
  <si>
    <t>All Locations-All Practice Areas-Associate X-00028-Ondricka Group</t>
  </si>
  <si>
    <t>All Practice Areas-Partner C-Associate Y-00028-Ondricka Group</t>
  </si>
  <si>
    <t>All Locations-All Practice Areas-Associate Y-00028-Ondricka Group</t>
  </si>
  <si>
    <t>All Practice Areas-Partner C-Partner C-00028-Ondricka Group</t>
  </si>
  <si>
    <t>All Practice Areas-Partner C-Associate J-00029-Carter-Stehr</t>
  </si>
  <si>
    <t>All Locations-All Practice Areas-Associate J-00029-Carter-Stehr</t>
  </si>
  <si>
    <t>All Locations-All Practice Areas-Partner C-00029-Carter-Stehr</t>
  </si>
  <si>
    <t>All Practice Areas-Partner C-Associate K-00029-Carter-Stehr</t>
  </si>
  <si>
    <t>All Locations-All Practice Areas-Associate K-00029-Carter-Stehr</t>
  </si>
  <si>
    <t>All Practice Areas-Partner C-Associate L-00029-Carter-Stehr</t>
  </si>
  <si>
    <t>All Locations-All Practice Areas-Associate L-00029-Carter-Stehr</t>
  </si>
  <si>
    <t>All Practice Areas-Partner C-Associate T-00029-Carter-Stehr</t>
  </si>
  <si>
    <t>All Locations-All Practice Areas-Associate T-00029-Carter-Stehr</t>
  </si>
  <si>
    <t>All Practice Areas-Partner C-Associate U-00029-Carter-Stehr</t>
  </si>
  <si>
    <t>All Locations-All Practice Areas-Associate U-00029-Carter-Stehr</t>
  </si>
  <si>
    <t>All Practice Areas-Partner C-Associate X-00029-Carter-Stehr</t>
  </si>
  <si>
    <t>All Locations-All Practice Areas-Associate X-00029-Carter-Stehr</t>
  </si>
  <si>
    <t>All Practice Areas-Partner C-Associate Y-00029-Carter-Stehr</t>
  </si>
  <si>
    <t>All Locations-All Practice Areas-Associate Y-00029-Carter-Stehr</t>
  </si>
  <si>
    <t>All Practice Areas-Partner C-Partner C-00029-Carter-Stehr</t>
  </si>
  <si>
    <t>All Practice Areas-Partner C-Associate J-00030-Braun LLC</t>
  </si>
  <si>
    <t>All Locations-All Practice Areas-Associate J-00030-Braun LLC</t>
  </si>
  <si>
    <t>All Locations-All Practice Areas-Partner C-00030-Braun LLC</t>
  </si>
  <si>
    <t>All Practice Areas-Partner C-Associate K-00030-Braun LLC</t>
  </si>
  <si>
    <t>All Locations-All Practice Areas-Associate K-00030-Braun LLC</t>
  </si>
  <si>
    <t>All Practice Areas-Partner C-Associate L-00030-Braun LLC</t>
  </si>
  <si>
    <t>All Locations-All Practice Areas-Associate L-00030-Braun LLC</t>
  </si>
  <si>
    <t>All Practice Areas-Partner C-Associate T-00030-Braun LLC</t>
  </si>
  <si>
    <t>All Locations-All Practice Areas-Associate T-00030-Braun LLC</t>
  </si>
  <si>
    <t>All Practice Areas-Partner C-Associate U-00030-Braun LLC</t>
  </si>
  <si>
    <t>All Locations-All Practice Areas-Associate U-00030-Braun LLC</t>
  </si>
  <si>
    <t>All Practice Areas-Partner C-Associate X-00030-Braun LLC</t>
  </si>
  <si>
    <t>All Locations-All Practice Areas-Associate X-00030-Braun LLC</t>
  </si>
  <si>
    <t>All Practice Areas-Partner C-Associate Y-00030-Braun LLC</t>
  </si>
  <si>
    <t>All Locations-All Practice Areas-Associate Y-00030-Braun LLC</t>
  </si>
  <si>
    <t>All Practice Areas-Partner C-Partner C-00030-Braun LLC</t>
  </si>
  <si>
    <t>All Practice Areas-Partner E-Associate D-00042-Green</t>
  </si>
  <si>
    <t>All Locations-All Practice Areas-Associate D-00042-Green</t>
  </si>
  <si>
    <t>All Locations-All Practice Areas-Partner E-00042-Green</t>
  </si>
  <si>
    <t>All Locations-All Practice Areas-Partner E-Associate D</t>
  </si>
  <si>
    <t>All Practice Areas-Partner E-Associate E-00042-Green</t>
  </si>
  <si>
    <t>All Locations-All Practice Areas-Associate E-00042-Green</t>
  </si>
  <si>
    <t>All Locations-All Practice Areas-Partner E-Associate E</t>
  </si>
  <si>
    <t>All Practice Areas-Partner E-Associate F-00042-Green</t>
  </si>
  <si>
    <t>All Locations-All Practice Areas-Associate F-00042-Green</t>
  </si>
  <si>
    <t>All Locations-All Practice Areas-Partner E-Associate F</t>
  </si>
  <si>
    <t>All Practice Areas-Partner E-Associate X-00042-Green</t>
  </si>
  <si>
    <t>All Locations-All Practice Areas-Associate X-00042-Green</t>
  </si>
  <si>
    <t>All Locations-All Practice Areas-Partner E-Associate X</t>
  </si>
  <si>
    <t>All Practice Areas-Partner E-Associate Y-00042-Green</t>
  </si>
  <si>
    <t>All Locations-All Practice Areas-Associate Y-00042-Green</t>
  </si>
  <si>
    <t>All Locations-All Practice Areas-Partner E-Associate Y</t>
  </si>
  <si>
    <t>All Practice Areas-Partner E-Partner E-00042-Green</t>
  </si>
  <si>
    <t>All Locations-All Practice Areas-Partner E-Partner E</t>
  </si>
  <si>
    <t>All Practice Areas-Partner E-Associate D-00043-Schmidt</t>
  </si>
  <si>
    <t>All Locations-All Practice Areas-Associate D-00043-Schmidt</t>
  </si>
  <si>
    <t>All Locations-All Practice Areas-Partner E-00043-Schmidt</t>
  </si>
  <si>
    <t>All Practice Areas-Partner E-Associate E-00043-Schmidt</t>
  </si>
  <si>
    <t>All Locations-All Practice Areas-Associate E-00043-Schmidt</t>
  </si>
  <si>
    <t>All Practice Areas-Partner E-Associate F-00043-Schmidt</t>
  </si>
  <si>
    <t>All Locations-All Practice Areas-Associate F-00043-Schmidt</t>
  </si>
  <si>
    <t>All Practice Areas-Partner E-Associate X-00043-Schmidt</t>
  </si>
  <si>
    <t>All Locations-All Practice Areas-Associate X-00043-Schmidt</t>
  </si>
  <si>
    <t>All Practice Areas-Partner E-Associate Y-00043-Schmidt</t>
  </si>
  <si>
    <t>All Locations-All Practice Areas-Associate Y-00043-Schmidt</t>
  </si>
  <si>
    <t>All Practice Areas-Partner E-Partner E-00043-Schmidt</t>
  </si>
  <si>
    <t>All Practice Areas-Partner E-Associate D-00044-Rolfson</t>
  </si>
  <si>
    <t>All Locations-All Practice Areas-Associate D-00044-Rolfson</t>
  </si>
  <si>
    <t>All Locations-All Practice Areas-Partner E-00044-Rolfson</t>
  </si>
  <si>
    <t>All Practice Areas-Partner E-Associate E-00044-Rolfson</t>
  </si>
  <si>
    <t>All Locations-All Practice Areas-Associate E-00044-Rolfson</t>
  </si>
  <si>
    <t>All Practice Areas-Partner E-Associate F-00044-Rolfson</t>
  </si>
  <si>
    <t>All Locations-All Practice Areas-Associate F-00044-Rolfson</t>
  </si>
  <si>
    <t>All Practice Areas-Partner E-Associate X-00044-Rolfson</t>
  </si>
  <si>
    <t>All Locations-All Practice Areas-Associate X-00044-Rolfson</t>
  </si>
  <si>
    <t>All Practice Areas-Partner E-Associate Y-00044-Rolfson</t>
  </si>
  <si>
    <t>All Locations-All Practice Areas-Associate Y-00044-Rolfson</t>
  </si>
  <si>
    <t>All Practice Areas-Partner E-Partner E-00044-Rolfson</t>
  </si>
  <si>
    <t>All Practice Areas-Partner E-Associate D-00045-Koss</t>
  </si>
  <si>
    <t>All Locations-All Practice Areas-Associate D-00045-Koss</t>
  </si>
  <si>
    <t>All Locations-All Practice Areas-Partner E-00045-Koss</t>
  </si>
  <si>
    <t>All Practice Areas-Partner E-Associate E-00045-Koss</t>
  </si>
  <si>
    <t>All Locations-All Practice Areas-Associate E-00045-Koss</t>
  </si>
  <si>
    <t>All Practice Areas-Partner E-Associate F-00045-Koss</t>
  </si>
  <si>
    <t>All Locations-All Practice Areas-Associate F-00045-Koss</t>
  </si>
  <si>
    <t>All Practice Areas-Partner E-Associate X-00045-Koss</t>
  </si>
  <si>
    <t>All Locations-All Practice Areas-Associate X-00045-Koss</t>
  </si>
  <si>
    <t>All Practice Areas-Partner E-Associate Y-00045-Koss</t>
  </si>
  <si>
    <t>All Locations-All Practice Areas-Associate Y-00045-Koss</t>
  </si>
  <si>
    <t>All Practice Areas-Partner E-Partner E-00045-Koss</t>
  </si>
  <si>
    <t>All Practice Areas-Partner E-Associate D-00046-Howe</t>
  </si>
  <si>
    <t>All Locations-All Practice Areas-Associate D-00046-Howe</t>
  </si>
  <si>
    <t>All Locations-All Practice Areas-Partner E-00046-Howe</t>
  </si>
  <si>
    <t>All Practice Areas-Partner E-Associate E-00046-Howe</t>
  </si>
  <si>
    <t>All Locations-All Practice Areas-Associate E-00046-Howe</t>
  </si>
  <si>
    <t>All Practice Areas-Partner E-Associate F-00046-Howe</t>
  </si>
  <si>
    <t>All Locations-All Practice Areas-Associate F-00046-Howe</t>
  </si>
  <si>
    <t>All Practice Areas-Partner E-Associate X-00046-Howe</t>
  </si>
  <si>
    <t>All Locations-All Practice Areas-Associate X-00046-Howe</t>
  </si>
  <si>
    <t>All Practice Areas-Partner E-Associate Y-00046-Howe</t>
  </si>
  <si>
    <t>All Locations-All Practice Areas-Associate Y-00046-Howe</t>
  </si>
  <si>
    <t>All Practice Areas-Partner E-Partner E-00046-Howe</t>
  </si>
  <si>
    <t>All Practice Areas-Partner E-Associate D-00047-Harris</t>
  </si>
  <si>
    <t>All Locations-All Practice Areas-Associate D-00047-Harris</t>
  </si>
  <si>
    <t>All Locations-All Practice Areas-Partner E-00047-Harris</t>
  </si>
  <si>
    <t>All Practice Areas-Partner E-Associate E-00047-Harris</t>
  </si>
  <si>
    <t>All Locations-All Practice Areas-Associate E-00047-Harris</t>
  </si>
  <si>
    <t>All Practice Areas-Partner E-Associate F-00047-Harris</t>
  </si>
  <si>
    <t>All Locations-All Practice Areas-Associate F-00047-Harris</t>
  </si>
  <si>
    <t>All Practice Areas-Partner E-Associate X-00047-Harris</t>
  </si>
  <si>
    <t>All Locations-All Practice Areas-Associate X-00047-Harris</t>
  </si>
  <si>
    <t>All Practice Areas-Partner E-Associate Y-00047-Harris</t>
  </si>
  <si>
    <t>All Locations-All Practice Areas-Associate Y-00047-Harris</t>
  </si>
  <si>
    <t>All Practice Areas-Partner E-Partner E-00047-Harris</t>
  </si>
  <si>
    <t>All Practice Areas-Partner E-Associate D-00048-Homenick</t>
  </si>
  <si>
    <t>All Locations-All Practice Areas-Associate D-00048-Homenick</t>
  </si>
  <si>
    <t>All Locations-All Practice Areas-Partner E-00048-Homenick</t>
  </si>
  <si>
    <t>All Practice Areas-Partner E-Associate E-00048-Homenick</t>
  </si>
  <si>
    <t>All Locations-All Practice Areas-Associate E-00048-Homenick</t>
  </si>
  <si>
    <t>All Practice Areas-Partner E-Associate F-00048-Homenick</t>
  </si>
  <si>
    <t>All Locations-All Practice Areas-Associate F-00048-Homenick</t>
  </si>
  <si>
    <t>All Practice Areas-Partner E-Associate X-00048-Homenick</t>
  </si>
  <si>
    <t>All Locations-All Practice Areas-Associate X-00048-Homenick</t>
  </si>
  <si>
    <t>All Practice Areas-Partner E-Associate Y-00048-Homenick</t>
  </si>
  <si>
    <t>All Locations-All Practice Areas-Associate Y-00048-Homenick</t>
  </si>
  <si>
    <t>All Practice Areas-Partner E-Partner E-00048-Homenick</t>
  </si>
  <si>
    <t>All Practice Areas-Partner E-Associate D-00049-Ruecker</t>
  </si>
  <si>
    <t>All Locations-All Practice Areas-Associate D-00049-Ruecker</t>
  </si>
  <si>
    <t>All Locations-All Practice Areas-Partner E-00049-Ruecker</t>
  </si>
  <si>
    <t>All Practice Areas-Partner E-Associate E-00049-Ruecker</t>
  </si>
  <si>
    <t>All Locations-All Practice Areas-Associate E-00049-Ruecker</t>
  </si>
  <si>
    <t>All Practice Areas-Partner E-Associate F-00049-Ruecker</t>
  </si>
  <si>
    <t>All Locations-All Practice Areas-Associate F-00049-Ruecker</t>
  </si>
  <si>
    <t>All Practice Areas-Partner E-Associate X-00049-Ruecker</t>
  </si>
  <si>
    <t>All Locations-All Practice Areas-Associate X-00049-Ruecker</t>
  </si>
  <si>
    <t>All Practice Areas-Partner E-Associate Y-00049-Ruecker</t>
  </si>
  <si>
    <t>All Locations-All Practice Areas-Associate Y-00049-Ruecker</t>
  </si>
  <si>
    <t>All Practice Areas-Partner E-Partner E-00049-Ruecker</t>
  </si>
  <si>
    <t>All Practice Areas-Partner E-Associate D-00050-Murazik</t>
  </si>
  <si>
    <t>All Locations-All Practice Areas-Associate D-00050-Murazik</t>
  </si>
  <si>
    <t>All Locations-All Practice Areas-Partner E-00050-Murazik</t>
  </si>
  <si>
    <t>All Practice Areas-Partner E-Associate E-00050-Murazik</t>
  </si>
  <si>
    <t>All Locations-All Practice Areas-Associate E-00050-Murazik</t>
  </si>
  <si>
    <t>All Practice Areas-Partner E-Associate F-00050-Murazik</t>
  </si>
  <si>
    <t>All Locations-All Practice Areas-Associate F-00050-Murazik</t>
  </si>
  <si>
    <t>All Practice Areas-Partner E-Associate X-00050-Murazik</t>
  </si>
  <si>
    <t>All Locations-All Practice Areas-Associate X-00050-Murazik</t>
  </si>
  <si>
    <t>All Practice Areas-Partner E-Associate Y-00050-Murazik</t>
  </si>
  <si>
    <t>All Locations-All Practice Areas-Associate Y-00050-Murazik</t>
  </si>
  <si>
    <t>All Practice Areas-Partner E-Partner E-00050-Murazik</t>
  </si>
  <si>
    <t>All Practice Areas-Partner D-Associate O-00033-Leuschke</t>
  </si>
  <si>
    <t>All Locations-All Practice Areas-Associate O-00033-Leuschke</t>
  </si>
  <si>
    <t>All Locations-All Practice Areas-Partner D-00033-Leuschke</t>
  </si>
  <si>
    <t>All Locations-All Practice Areas-Partner D-Associate O</t>
  </si>
  <si>
    <t>All Practice Areas-Partner D-Associate P-00033-Leuschke</t>
  </si>
  <si>
    <t>All Locations-All Practice Areas-Associate P-00033-Leuschke</t>
  </si>
  <si>
    <t>All Locations-All Practice Areas-Partner D-Associate P</t>
  </si>
  <si>
    <t>All Practice Areas-Partner D-Associate Q-00033-Leuschke</t>
  </si>
  <si>
    <t>All Locations-All Practice Areas-Associate Q-00033-Leuschke</t>
  </si>
  <si>
    <t>All Locations-All Practice Areas-Partner D-Associate Q</t>
  </si>
  <si>
    <t>All Practice Areas-Partner D-Associate R-00033-Leuschke</t>
  </si>
  <si>
    <t>All Locations-All Practice Areas-Associate R-00033-Leuschke</t>
  </si>
  <si>
    <t>All Locations-All Practice Areas-Partner D-Associate R</t>
  </si>
  <si>
    <t>All Practice Areas-Partner D-Associate S-00033-Leuschke</t>
  </si>
  <si>
    <t>All Locations-All Practice Areas-Associate S-00033-Leuschke</t>
  </si>
  <si>
    <t>All Locations-All Practice Areas-Partner D-Associate S</t>
  </si>
  <si>
    <t>All Practice Areas-Partner D-Associate V-00033-Leuschke</t>
  </si>
  <si>
    <t>All Locations-All Practice Areas-Associate V-00033-Leuschke</t>
  </si>
  <si>
    <t>All Locations-All Practice Areas-Partner D-Associate V</t>
  </si>
  <si>
    <t>All Practice Areas-Partner D-Associate W-00033-Leuschke</t>
  </si>
  <si>
    <t>All Locations-All Practice Areas-Associate W-00033-Leuschke</t>
  </si>
  <si>
    <t>All Locations-All Practice Areas-Partner D-Associate W</t>
  </si>
  <si>
    <t>All Practice Areas-Partner D-Partner D-00033-Leuschke</t>
  </si>
  <si>
    <t>All Locations-All Practice Areas-Partner D-Partner D</t>
  </si>
  <si>
    <t>All Practice Areas-Partner D-Associate O-00034-Quigley</t>
  </si>
  <si>
    <t>All Locations-All Practice Areas-Associate O-00034-Quigley</t>
  </si>
  <si>
    <t>All Locations-All Practice Areas-Partner D-00034-Quigley</t>
  </si>
  <si>
    <t>All Practice Areas-Partner D-Associate P-00034-Quigley</t>
  </si>
  <si>
    <t>All Locations-All Practice Areas-Associate P-00034-Quigley</t>
  </si>
  <si>
    <t>All Practice Areas-Partner D-Associate Q-00034-Quigley</t>
  </si>
  <si>
    <t>All Locations-All Practice Areas-Associate Q-00034-Quigley</t>
  </si>
  <si>
    <t>All Practice Areas-Partner D-Associate R-00034-Quigley</t>
  </si>
  <si>
    <t>All Locations-All Practice Areas-Associate R-00034-Quigley</t>
  </si>
  <si>
    <t>All Practice Areas-Partner D-Associate S-00034-Quigley</t>
  </si>
  <si>
    <t>All Locations-All Practice Areas-Associate S-00034-Quigley</t>
  </si>
  <si>
    <t>All Practice Areas-Partner D-Associate V-00034-Quigley</t>
  </si>
  <si>
    <t>All Locations-All Practice Areas-Associate V-00034-Quigley</t>
  </si>
  <si>
    <t>All Practice Areas-Partner D-Associate W-00034-Quigley</t>
  </si>
  <si>
    <t>All Locations-All Practice Areas-Associate W-00034-Quigley</t>
  </si>
  <si>
    <t>All Practice Areas-Partner D-Partner D-00034-Quigley</t>
  </si>
  <si>
    <t>All Practice Areas-Partner D-Associate O-00035-Russel</t>
  </si>
  <si>
    <t>All Locations-All Practice Areas-Associate O-00035-Russel</t>
  </si>
  <si>
    <t>All Locations-All Practice Areas-Partner D-00035-Russel</t>
  </si>
  <si>
    <t>All Practice Areas-Partner D-Associate P-00035-Russel</t>
  </si>
  <si>
    <t>All Locations-All Practice Areas-Associate P-00035-Russel</t>
  </si>
  <si>
    <t>All Practice Areas-Partner D-Associate Q-00035-Russel</t>
  </si>
  <si>
    <t>All Locations-All Practice Areas-Associate Q-00035-Russel</t>
  </si>
  <si>
    <t>All Practice Areas-Partner D-Associate R-00035-Russel</t>
  </si>
  <si>
    <t>All Locations-All Practice Areas-Associate R-00035-Russel</t>
  </si>
  <si>
    <t>All Practice Areas-Partner D-Associate S-00035-Russel</t>
  </si>
  <si>
    <t>All Locations-All Practice Areas-Associate S-00035-Russel</t>
  </si>
  <si>
    <t>All Practice Areas-Partner D-Associate V-00035-Russel</t>
  </si>
  <si>
    <t>All Locations-All Practice Areas-Associate V-00035-Russel</t>
  </si>
  <si>
    <t>All Practice Areas-Partner D-Associate W-00035-Russel</t>
  </si>
  <si>
    <t>All Locations-All Practice Areas-Associate W-00035-Russel</t>
  </si>
  <si>
    <t>All Practice Areas-Partner D-Partner D-00035-Russel</t>
  </si>
  <si>
    <t>All Practice Areas-Partner D-Associate O-00036-Lockman</t>
  </si>
  <si>
    <t>All Locations-All Practice Areas-Associate O-00036-Lockman</t>
  </si>
  <si>
    <t>All Locations-All Practice Areas-Partner D-00036-Lockman</t>
  </si>
  <si>
    <t>All Practice Areas-Partner D-Associate P-00036-Lockman</t>
  </si>
  <si>
    <t>All Locations-All Practice Areas-Associate P-00036-Lockman</t>
  </si>
  <si>
    <t>All Practice Areas-Partner D-Associate Q-00036-Lockman</t>
  </si>
  <si>
    <t>All Locations-All Practice Areas-Associate Q-00036-Lockman</t>
  </si>
  <si>
    <t>All Practice Areas-Partner D-Associate R-00036-Lockman</t>
  </si>
  <si>
    <t>All Locations-All Practice Areas-Associate R-00036-Lockman</t>
  </si>
  <si>
    <t>All Practice Areas-Partner D-Associate S-00036-Lockman</t>
  </si>
  <si>
    <t>All Locations-All Practice Areas-Associate S-00036-Lockman</t>
  </si>
  <si>
    <t>All Practice Areas-Partner D-Associate V-00036-Lockman</t>
  </si>
  <si>
    <t>All Locations-All Practice Areas-Associate V-00036-Lockman</t>
  </si>
  <si>
    <t>All Practice Areas-Partner D-Associate W-00036-Lockman</t>
  </si>
  <si>
    <t>All Locations-All Practice Areas-Associate W-00036-Lockman</t>
  </si>
  <si>
    <t>All Practice Areas-Partner D-Partner D-00036-Lockman</t>
  </si>
  <si>
    <t>All Practice Areas-Partner D-Associate O-00037-Pacocha</t>
  </si>
  <si>
    <t>All Locations-All Practice Areas-Associate O-00037-Pacocha</t>
  </si>
  <si>
    <t>All Locations-All Practice Areas-Partner D-00037-Pacocha</t>
  </si>
  <si>
    <t>All Practice Areas-Partner D-Associate P-00037-Pacocha</t>
  </si>
  <si>
    <t>All Locations-All Practice Areas-Associate P-00037-Pacocha</t>
  </si>
  <si>
    <t>All Practice Areas-Partner D-Associate Q-00037-Pacocha</t>
  </si>
  <si>
    <t>All Locations-All Practice Areas-Associate Q-00037-Pacocha</t>
  </si>
  <si>
    <t>All Practice Areas-Partner D-Associate R-00037-Pacocha</t>
  </si>
  <si>
    <t>All Locations-All Practice Areas-Associate R-00037-Pacocha</t>
  </si>
  <si>
    <t>All Practice Areas-Partner D-Associate S-00037-Pacocha</t>
  </si>
  <si>
    <t>All Locations-All Practice Areas-Associate S-00037-Pacocha</t>
  </si>
  <si>
    <t>All Practice Areas-Partner D-Associate V-00037-Pacocha</t>
  </si>
  <si>
    <t>All Locations-All Practice Areas-Associate V-00037-Pacocha</t>
  </si>
  <si>
    <t>All Practice Areas-Partner D-Associate W-00037-Pacocha</t>
  </si>
  <si>
    <t>All Locations-All Practice Areas-Associate W-00037-Pacocha</t>
  </si>
  <si>
    <t>All Practice Areas-Partner D-Partner D-00037-Pacocha</t>
  </si>
  <si>
    <t>All Practice Areas-Partner D-Associate O-00038-Bradtke</t>
  </si>
  <si>
    <t>All Locations-All Practice Areas-Associate O-00038-Bradtke</t>
  </si>
  <si>
    <t>All Locations-All Practice Areas-Partner D-00038-Bradtke</t>
  </si>
  <si>
    <t>All Practice Areas-Partner D-Associate P-00038-Bradtke</t>
  </si>
  <si>
    <t>All Locations-All Practice Areas-Associate P-00038-Bradtke</t>
  </si>
  <si>
    <t>All Practice Areas-Partner D-Associate Q-00038-Bradtke</t>
  </si>
  <si>
    <t>All Locations-All Practice Areas-Associate Q-00038-Bradtke</t>
  </si>
  <si>
    <t>All Practice Areas-Partner D-Associate R-00038-Bradtke</t>
  </si>
  <si>
    <t>All Locations-All Practice Areas-Associate R-00038-Bradtke</t>
  </si>
  <si>
    <t>All Practice Areas-Partner D-Associate S-00038-Bradtke</t>
  </si>
  <si>
    <t>All Locations-All Practice Areas-Associate S-00038-Bradtke</t>
  </si>
  <si>
    <t>All Practice Areas-Partner D-Associate V-00038-Bradtke</t>
  </si>
  <si>
    <t>All Locations-All Practice Areas-Associate V-00038-Bradtke</t>
  </si>
  <si>
    <t>All Practice Areas-Partner D-Associate W-00038-Bradtke</t>
  </si>
  <si>
    <t>All Locations-All Practice Areas-Associate W-00038-Bradtke</t>
  </si>
  <si>
    <t>All Practice Areas-Partner D-Partner D-00038-Bradtke</t>
  </si>
  <si>
    <t>All Practice Areas-Partner D-Associate O-00039-Runte</t>
  </si>
  <si>
    <t>All Locations-All Practice Areas-Associate O-00039-Runte</t>
  </si>
  <si>
    <t>All Locations-All Practice Areas-Partner D-00039-Runte</t>
  </si>
  <si>
    <t>All Practice Areas-Partner D-Associate P-00039-Runte</t>
  </si>
  <si>
    <t>All Locations-All Practice Areas-Associate P-00039-Runte</t>
  </si>
  <si>
    <t>All Practice Areas-Partner D-Associate Q-00039-Runte</t>
  </si>
  <si>
    <t>All Locations-All Practice Areas-Associate Q-00039-Runte</t>
  </si>
  <si>
    <t>All Practice Areas-Partner D-Associate R-00039-Runte</t>
  </si>
  <si>
    <t>All Locations-All Practice Areas-Associate R-00039-Runte</t>
  </si>
  <si>
    <t>All Practice Areas-Partner D-Associate S-00039-Runte</t>
  </si>
  <si>
    <t>All Locations-All Practice Areas-Associate S-00039-Runte</t>
  </si>
  <si>
    <t>All Practice Areas-Partner D-Associate V-00039-Runte</t>
  </si>
  <si>
    <t>All Locations-All Practice Areas-Associate V-00039-Runte</t>
  </si>
  <si>
    <t>All Practice Areas-Partner D-Associate W-00039-Runte</t>
  </si>
  <si>
    <t>All Locations-All Practice Areas-Associate W-00039-Runte</t>
  </si>
  <si>
    <t>All Practice Areas-Partner D-Partner D-00039-Runte</t>
  </si>
  <si>
    <t>All Practice Areas-Partner D-Associate O-00040-Schuster</t>
  </si>
  <si>
    <t>All Locations-All Practice Areas-Associate O-00040-Schuster</t>
  </si>
  <si>
    <t>All Locations-All Practice Areas-Partner D-00040-Schuster</t>
  </si>
  <si>
    <t>All Practice Areas-Partner D-Associate P-00040-Schuster</t>
  </si>
  <si>
    <t>All Locations-All Practice Areas-Associate P-00040-Schuster</t>
  </si>
  <si>
    <t>All Practice Areas-Partner D-Associate Q-00040-Schuster</t>
  </si>
  <si>
    <t>All Locations-All Practice Areas-Associate Q-00040-Schuster</t>
  </si>
  <si>
    <t>All Practice Areas-Partner D-Associate R-00040-Schuster</t>
  </si>
  <si>
    <t>All Locations-All Practice Areas-Associate R-00040-Schuster</t>
  </si>
  <si>
    <t>All Practice Areas-Partner D-Associate S-00040-Schuster</t>
  </si>
  <si>
    <t>All Locations-All Practice Areas-Associate S-00040-Schuster</t>
  </si>
  <si>
    <t>All Practice Areas-Partner D-Associate V-00040-Schuster</t>
  </si>
  <si>
    <t>All Locations-All Practice Areas-Associate V-00040-Schuster</t>
  </si>
  <si>
    <t>All Practice Areas-Partner D-Associate W-00040-Schuster</t>
  </si>
  <si>
    <t>All Locations-All Practice Areas-Associate W-00040-Schuster</t>
  </si>
  <si>
    <t>All Practice Areas-Partner D-Partner D-00040-Schuster</t>
  </si>
  <si>
    <t>All Practice Areas-Partner F-Partner F-00051-Davis</t>
  </si>
  <si>
    <t>All Locations-All Practice Areas-Partner F-00051-Davis</t>
  </si>
  <si>
    <t>All Locations-All Practice Areas-Partner F-Partner F</t>
  </si>
  <si>
    <t>All Practice Areas-Partner F-Partner F-00052-Robel</t>
  </si>
  <si>
    <t>All Locations-All Practice Areas-Partner F-00052-Robel</t>
  </si>
  <si>
    <t>All Practice Areas-Partner F-Associate M-00053-Reynolds</t>
  </si>
  <si>
    <t>All Locations-All Practice Areas-Associate M-00053-Reynolds</t>
  </si>
  <si>
    <t>All Locations-All Practice Areas-Partner F-00053-Reynolds</t>
  </si>
  <si>
    <t>All Locations-All Practice Areas-Partner F-Associate M</t>
  </si>
  <si>
    <t>All Practice Areas-Partner F-Associate N-00053-Reynolds</t>
  </si>
  <si>
    <t>All Locations-All Practice Areas-Associate N-00053-Reynolds</t>
  </si>
  <si>
    <t>All Locations-All Practice Areas-Partner F-Associate N</t>
  </si>
  <si>
    <t>All Practice Areas-Partner F-Associate V-00053-Reynolds</t>
  </si>
  <si>
    <t>All Locations-All Practice Areas-Associate V-00053-Reynolds</t>
  </si>
  <si>
    <t>All Locations-All Practice Areas-Partner F-Associate V</t>
  </si>
  <si>
    <t>All Practice Areas-Partner F-Associate W-00053-Reynolds</t>
  </si>
  <si>
    <t>All Locations-All Practice Areas-Associate W-00053-Reynolds</t>
  </si>
  <si>
    <t>All Locations-All Practice Areas-Partner F-Associate W</t>
  </si>
  <si>
    <t>All Practice Areas-Partner F-Associate Z-00053-Reynolds</t>
  </si>
  <si>
    <t>All Locations-All Practice Areas-Associate Z-00053-Reynolds</t>
  </si>
  <si>
    <t>All Locations-All Practice Areas-Partner F-Associate Z</t>
  </si>
  <si>
    <t>All Practice Areas-Partner F-Partner F-00053-Reynolds</t>
  </si>
  <si>
    <t>All Practice Areas-Partner F-Associate M-00054-Powlowski</t>
  </si>
  <si>
    <t>All Locations-All Practice Areas-Associate M-00054-Powlowski</t>
  </si>
  <si>
    <t>All Locations-All Practice Areas-Partner F-00054-Powlowski</t>
  </si>
  <si>
    <t>All Practice Areas-Partner F-Associate N-00054-Powlowski</t>
  </si>
  <si>
    <t>All Locations-All Practice Areas-Associate N-00054-Powlowski</t>
  </si>
  <si>
    <t>All Practice Areas-Partner F-Associate V-00054-Powlowski</t>
  </si>
  <si>
    <t>All Locations-All Practice Areas-Associate V-00054-Powlowski</t>
  </si>
  <si>
    <t>All Practice Areas-Partner F-Associate W-00054-Powlowski</t>
  </si>
  <si>
    <t>All Locations-All Practice Areas-Associate W-00054-Powlowski</t>
  </si>
  <si>
    <t>All Practice Areas-Partner F-Associate Z-00054-Powlowski</t>
  </si>
  <si>
    <t>All Locations-All Practice Areas-Associate Z-00054-Powlowski</t>
  </si>
  <si>
    <t>All Practice Areas-Partner F-Partner F-00054-Powlowski</t>
  </si>
  <si>
    <t>All Practice Areas-Partner F-Associate M-00055-Beier</t>
  </si>
  <si>
    <t>All Locations-All Practice Areas-Associate M-00055-Beier</t>
  </si>
  <si>
    <t>All Locations-All Practice Areas-Partner F-00055-Beier</t>
  </si>
  <si>
    <t>All Practice Areas-Partner F-Associate N-00055-Beier</t>
  </si>
  <si>
    <t>All Locations-All Practice Areas-Associate N-00055-Beier</t>
  </si>
  <si>
    <t>All Practice Areas-Partner F-Associate V-00055-Beier</t>
  </si>
  <si>
    <t>All Locations-All Practice Areas-Associate V-00055-Beier</t>
  </si>
  <si>
    <t>All Practice Areas-Partner F-Associate W-00055-Beier</t>
  </si>
  <si>
    <t>All Locations-All Practice Areas-Associate W-00055-Beier</t>
  </si>
  <si>
    <t>All Practice Areas-Partner F-Associate Z-00055-Beier</t>
  </si>
  <si>
    <t>All Locations-All Practice Areas-Associate Z-00055-Beier</t>
  </si>
  <si>
    <t>All Practice Areas-Partner F-Partner F-00055-Beier</t>
  </si>
  <si>
    <t>All Practice Areas-Partner F-Associate M-00056-Hettinger</t>
  </si>
  <si>
    <t>All Locations-All Practice Areas-Associate M-00056-Hettinger</t>
  </si>
  <si>
    <t>All Locations-All Practice Areas-Partner F-00056-Hettinger</t>
  </si>
  <si>
    <t>All Practice Areas-Partner F-Associate N-00056-Hettinger</t>
  </si>
  <si>
    <t>All Locations-All Practice Areas-Associate N-00056-Hettinger</t>
  </si>
  <si>
    <t>All Practice Areas-Partner F-Associate V-00056-Hettinger</t>
  </si>
  <si>
    <t>All Locations-All Practice Areas-Associate V-00056-Hettinger</t>
  </si>
  <si>
    <t>All Practice Areas-Partner F-Associate W-00056-Hettinger</t>
  </si>
  <si>
    <t>All Locations-All Practice Areas-Associate W-00056-Hettinger</t>
  </si>
  <si>
    <t>All Practice Areas-Partner F-Associate Z-00056-Hettinger</t>
  </si>
  <si>
    <t>All Locations-All Practice Areas-Associate Z-00056-Hettinger</t>
  </si>
  <si>
    <t>All Practice Areas-Partner F-Partner F-00056-Hettinger</t>
  </si>
  <si>
    <t>All Practice Areas-Partner F-Associate M-00057-Wunsch</t>
  </si>
  <si>
    <t>All Locations-All Practice Areas-Associate M-00057-Wunsch</t>
  </si>
  <si>
    <t>All Locations-All Practice Areas-Partner F-00057-Wunsch</t>
  </si>
  <si>
    <t>All Practice Areas-Partner F-Associate N-00057-Wunsch</t>
  </si>
  <si>
    <t>All Locations-All Practice Areas-Associate N-00057-Wunsch</t>
  </si>
  <si>
    <t>All Practice Areas-Partner F-Associate V-00057-Wunsch</t>
  </si>
  <si>
    <t>All Locations-All Practice Areas-Associate V-00057-Wunsch</t>
  </si>
  <si>
    <t>All Practice Areas-Partner F-Associate W-00057-Wunsch</t>
  </si>
  <si>
    <t>All Locations-All Practice Areas-Associate W-00057-Wunsch</t>
  </si>
  <si>
    <t>All Practice Areas-Partner F-Associate Z-00057-Wunsch</t>
  </si>
  <si>
    <t>All Locations-All Practice Areas-Associate Z-00057-Wunsch</t>
  </si>
  <si>
    <t>All Practice Areas-Partner F-Partner F-00057-Wunsch</t>
  </si>
  <si>
    <t>All Practice Areas-Partner F-Associate M-00058-Fadel</t>
  </si>
  <si>
    <t>All Locations-All Practice Areas-Associate M-00058-Fadel</t>
  </si>
  <si>
    <t>All Locations-All Practice Areas-Partner F-00058-Fadel</t>
  </si>
  <si>
    <t>All Practice Areas-Partner F-Associate N-00058-Fadel</t>
  </si>
  <si>
    <t>All Locations-All Practice Areas-Associate N-00058-Fadel</t>
  </si>
  <si>
    <t>All Practice Areas-Partner F-Associate V-00058-Fadel</t>
  </si>
  <si>
    <t>All Locations-All Practice Areas-Associate V-00058-Fadel</t>
  </si>
  <si>
    <t>All Practice Areas-Partner F-Associate W-00058-Fadel</t>
  </si>
  <si>
    <t>All Locations-All Practice Areas-Associate W-00058-Fadel</t>
  </si>
  <si>
    <t>All Practice Areas-Partner F-Associate Z-00058-Fadel</t>
  </si>
  <si>
    <t>All Locations-All Practice Areas-Associate Z-00058-Fadel</t>
  </si>
  <si>
    <t>All Practice Areas-Partner F-Partner F-00058-Fadel</t>
  </si>
  <si>
    <t>All Practice Areas-Partner F-Associate M-00059-D'Amore</t>
  </si>
  <si>
    <t>All Locations-All Practice Areas-Associate M-00059-D'Amore</t>
  </si>
  <si>
    <t>All Locations-All Practice Areas-Partner F-00059-D'Amore</t>
  </si>
  <si>
    <t>All Practice Areas-Partner F-Associate N-00059-D'Amore</t>
  </si>
  <si>
    <t>All Locations-All Practice Areas-Associate N-00059-D'Amore</t>
  </si>
  <si>
    <t>All Practice Areas-Partner F-Associate V-00059-D'Amore</t>
  </si>
  <si>
    <t>All Locations-All Practice Areas-Associate V-00059-D'Amore</t>
  </si>
  <si>
    <t>All Practice Areas-Partner F-Associate W-00059-D'Amore</t>
  </si>
  <si>
    <t>All Locations-All Practice Areas-Associate W-00059-D'Amore</t>
  </si>
  <si>
    <t>All Practice Areas-Partner F-Associate Z-00059-D'Amore</t>
  </si>
  <si>
    <t>All Locations-All Practice Areas-Associate Z-00059-D'Amore</t>
  </si>
  <si>
    <t>All Practice Areas-Partner F-Partner F-00059-D'Amore</t>
  </si>
  <si>
    <t>All Practice Areas-Partner F-Associate M-00060-Hahn</t>
  </si>
  <si>
    <t>All Locations-All Practice Areas-Associate M-00060-Hahn</t>
  </si>
  <si>
    <t>All Locations-All Practice Areas-Partner F-00060-Hahn</t>
  </si>
  <si>
    <t>All Practice Areas-Partner F-Associate N-00060-Hahn</t>
  </si>
  <si>
    <t>All Locations-All Practice Areas-Associate N-00060-Hahn</t>
  </si>
  <si>
    <t>All Practice Areas-Partner F-Associate V-00060-Hahn</t>
  </si>
  <si>
    <t>All Locations-All Practice Areas-Associate V-00060-Hahn</t>
  </si>
  <si>
    <t>All Practice Areas-Partner F-Associate W-00060-Hahn</t>
  </si>
  <si>
    <t>All Locations-All Practice Areas-Associate W-00060-Hahn</t>
  </si>
  <si>
    <t>All Practice Areas-Partner F-Associate Z-00060-Hahn</t>
  </si>
  <si>
    <t>All Locations-All Practice Areas-Associate Z-00060-Hahn</t>
  </si>
  <si>
    <t>All Practice Areas-Partner F-Partner F-00060-Hahn</t>
  </si>
  <si>
    <t>All Practice Areas-Partner A-Partner A-00004-Runolfsson Inc</t>
  </si>
  <si>
    <t>All Locations-All Practice Areas-Partner A-00004-Runolfsson Inc</t>
  </si>
  <si>
    <t>All Locations-All Practice Areas-Partner A-Partner A</t>
  </si>
  <si>
    <t>All Practice Areas-Partner A-Partner A-00005-Marvin Inc</t>
  </si>
  <si>
    <t>All Locations-All Practice Areas-Partner A-00005-Marvin Inc</t>
  </si>
  <si>
    <t>All Practice Areas-Partner A-Associate A-00006-Wolf-Gorczany</t>
  </si>
  <si>
    <t>All Locations-All Practice Areas-Associate A-00006-Wolf-Gorczany</t>
  </si>
  <si>
    <t>All Locations-All Practice Areas-Partner A-00006-Wolf-Gorczany</t>
  </si>
  <si>
    <t>All Locations-All Practice Areas-Partner A-Associate A</t>
  </si>
  <si>
    <t>All Practice Areas-Partner A-Associate B-00006-Wolf-Gorczany</t>
  </si>
  <si>
    <t>All Locations-All Practice Areas-Associate B-00006-Wolf-Gorczany</t>
  </si>
  <si>
    <t>All Locations-All Practice Areas-Partner A-Associate B</t>
  </si>
  <si>
    <t>All Practice Areas-Partner A-Associate C-00006-Wolf-Gorczany</t>
  </si>
  <si>
    <t>All Locations-All Practice Areas-Associate C-00006-Wolf-Gorczany</t>
  </si>
  <si>
    <t>All Locations-All Practice Areas-Partner A-Associate C</t>
  </si>
  <si>
    <t>All Practice Areas-Partner A-Associate R-00006-Wolf-Gorczany</t>
  </si>
  <si>
    <t>All Locations-All Practice Areas-Associate R-00006-Wolf-Gorczany</t>
  </si>
  <si>
    <t>All Locations-All Practice Areas-Partner A-Associate R</t>
  </si>
  <si>
    <t>All Practice Areas-Partner A-Associate S-00006-Wolf-Gorczany</t>
  </si>
  <si>
    <t>All Locations-All Practice Areas-Associate S-00006-Wolf-Gorczany</t>
  </si>
  <si>
    <t>All Locations-All Practice Areas-Partner A-Associate S</t>
  </si>
  <si>
    <t>All Practice Areas-Partner A-Partner A-00006-Wolf-Gorczany</t>
  </si>
  <si>
    <t>All Practice Areas-Partner A-Associate A-00007-Walker-Ruecker</t>
  </si>
  <si>
    <t>All Locations-All Practice Areas-Associate A-00007-Walker-Ruecker</t>
  </si>
  <si>
    <t>All Locations-All Practice Areas-Partner A-00007-Walker-Ruecker</t>
  </si>
  <si>
    <t>All Practice Areas-Partner A-Associate B-00007-Walker-Ruecker</t>
  </si>
  <si>
    <t>All Locations-All Practice Areas-Associate B-00007-Walker-Ruecker</t>
  </si>
  <si>
    <t>All Practice Areas-Partner A-Associate C-00007-Walker-Ruecker</t>
  </si>
  <si>
    <t>All Locations-All Practice Areas-Associate C-00007-Walker-Ruecker</t>
  </si>
  <si>
    <t>All Practice Areas-Partner A-Associate R-00007-Walker-Ruecker</t>
  </si>
  <si>
    <t>All Locations-All Practice Areas-Associate R-00007-Walker-Ruecker</t>
  </si>
  <si>
    <t>All Practice Areas-Partner A-Associate S-00007-Walker-Ruecker</t>
  </si>
  <si>
    <t>All Locations-All Practice Areas-Associate S-00007-Walker-Ruecker</t>
  </si>
  <si>
    <t>All Practice Areas-Partner A-Partner A-00007-Walker-Ruecker</t>
  </si>
  <si>
    <t>All Practice Areas-Partner A-Associate A-00008-Keeling Deckow and Braun</t>
  </si>
  <si>
    <t>All Locations-All Practice Areas-Associate A-00008-Keeling Deckow and Braun</t>
  </si>
  <si>
    <t>All Locations-All Practice Areas-Partner A-00008-Keeling Deckow and Braun</t>
  </si>
  <si>
    <t>All Practice Areas-Partner A-Associate B-00008-Keeling Deckow and Braun</t>
  </si>
  <si>
    <t>All Locations-All Practice Areas-Associate B-00008-Keeling Deckow and Braun</t>
  </si>
  <si>
    <t>All Practice Areas-Partner A-Associate C-00008-Keeling Deckow and Braun</t>
  </si>
  <si>
    <t>All Locations-All Practice Areas-Associate C-00008-Keeling Deckow and Braun</t>
  </si>
  <si>
    <t>All Practice Areas-Partner A-Associate R-00008-Keeling Deckow and Braun</t>
  </si>
  <si>
    <t>All Locations-All Practice Areas-Associate R-00008-Keeling Deckow and Braun</t>
  </si>
  <si>
    <t>All Practice Areas-Partner A-Associate S-00008-Keeling Deckow and Braun</t>
  </si>
  <si>
    <t>All Locations-All Practice Areas-Associate S-00008-Keeling Deckow and Braun</t>
  </si>
  <si>
    <t>All Practice Areas-Partner A-Partner A-00008-Keeling Deckow and Braun</t>
  </si>
  <si>
    <t>All Practice Areas-Partner A-Associate A-00009-Graham-Gusikowski</t>
  </si>
  <si>
    <t>All Locations-All Practice Areas-Associate A-00009-Graham-Gusikowski</t>
  </si>
  <si>
    <t>All Locations-All Practice Areas-Partner A-00009-Graham-Gusikowski</t>
  </si>
  <si>
    <t>All Practice Areas-Partner A-Associate B-00009-Graham-Gusikowski</t>
  </si>
  <si>
    <t>All Locations-All Practice Areas-Associate B-00009-Graham-Gusikowski</t>
  </si>
  <si>
    <t>All Practice Areas-Partner A-Associate C-00009-Graham-Gusikowski</t>
  </si>
  <si>
    <t>All Locations-All Practice Areas-Associate C-00009-Graham-Gusikowski</t>
  </si>
  <si>
    <t>All Practice Areas-Partner A-Associate R-00009-Graham-Gusikowski</t>
  </si>
  <si>
    <t>All Locations-All Practice Areas-Associate R-00009-Graham-Gusikowski</t>
  </si>
  <si>
    <t>All Practice Areas-Partner A-Associate S-00009-Graham-Gusikowski</t>
  </si>
  <si>
    <t>All Locations-All Practice Areas-Associate S-00009-Graham-Gusikowski</t>
  </si>
  <si>
    <t>All Practice Areas-Partner A-Partner A-00009-Graham-Gusikowski</t>
  </si>
  <si>
    <t>All Practice Areas-Partner A-Associate A-00010-Wisozk and Sons</t>
  </si>
  <si>
    <t>All Locations-All Practice Areas-Associate A-00010-Wisozk and Sons</t>
  </si>
  <si>
    <t>All Locations-All Practice Areas-Partner A-00010-Wisozk and Sons</t>
  </si>
  <si>
    <t>All Practice Areas-Partner A-Associate B-00010-Wisozk and Sons</t>
  </si>
  <si>
    <t>All Locations-All Practice Areas-Associate B-00010-Wisozk and Sons</t>
  </si>
  <si>
    <t>All Practice Areas-Partner A-Associate C-00010-Wisozk and Sons</t>
  </si>
  <si>
    <t>All Locations-All Practice Areas-Associate C-00010-Wisozk and Sons</t>
  </si>
  <si>
    <t>All Practice Areas-Partner A-Associate R-00010-Wisozk and Sons</t>
  </si>
  <si>
    <t>All Locations-All Practice Areas-Associate R-00010-Wisozk and Sons</t>
  </si>
  <si>
    <t>All Practice Areas-Partner A-Associate S-00010-Wisozk and Sons</t>
  </si>
  <si>
    <t>All Locations-All Practice Areas-Associate S-00010-Wisozk and Sons</t>
  </si>
  <si>
    <t>All Practice Areas-Partner A-Partner A-00010-Wisozk and Sons</t>
  </si>
  <si>
    <t>All Practice Areas-All Billing Attorneys-Associate G-00013-Strosin Group</t>
  </si>
  <si>
    <t>All Locations-All Billing Attorneys-Associate G-00013-Strosin Group</t>
  </si>
  <si>
    <t>All Locations-All Practice Areas-All Billing Attorneys-00013-Strosin Group</t>
  </si>
  <si>
    <t>All Locations-All Practice Areas-All Billing Attorneys-Associate G</t>
  </si>
  <si>
    <t>All Practice Areas-All Billing Attorneys-Associate H-00013-Strosin Group</t>
  </si>
  <si>
    <t>All Locations-All Billing Attorneys-Associate H-00013-Strosin Group</t>
  </si>
  <si>
    <t>All Locations-All Practice Areas-All Billing Attorneys-Associate H</t>
  </si>
  <si>
    <t>All Practice Areas-All Billing Attorneys-Associate I-00013-Strosin Group</t>
  </si>
  <si>
    <t>All Locations-All Billing Attorneys-Associate I-00013-Strosin Group</t>
  </si>
  <si>
    <t>All Locations-All Practice Areas-All Billing Attorneys-Associate I</t>
  </si>
  <si>
    <t>All Practice Areas-All Billing Attorneys-Associate T-00013-Strosin Group</t>
  </si>
  <si>
    <t>All Locations-All Billing Attorneys-Associate T-00013-Strosin Group</t>
  </si>
  <si>
    <t>All Locations-All Practice Areas-All Billing Attorneys-Associate T</t>
  </si>
  <si>
    <t>All Practice Areas-All Billing Attorneys-Associate U-00013-Strosin Group</t>
  </si>
  <si>
    <t>All Locations-All Billing Attorneys-Associate U-00013-Strosin Group</t>
  </si>
  <si>
    <t>All Locations-All Practice Areas-All Billing Attorneys-Associate U</t>
  </si>
  <si>
    <t>All Practice Areas-All Billing Attorneys-Associate X-00013-Strosin Group</t>
  </si>
  <si>
    <t>All Locations-All Billing Attorneys-Associate X-00013-Strosin Group</t>
  </si>
  <si>
    <t>All Locations-All Practice Areas-All Billing Attorneys-Associate X</t>
  </si>
  <si>
    <t>All Practice Areas-All Billing Attorneys-Associate Y-00013-Strosin Group</t>
  </si>
  <si>
    <t>All Locations-All Billing Attorneys-Associate Y-00013-Strosin Group</t>
  </si>
  <si>
    <t>All Locations-All Practice Areas-All Billing Attorneys-Associate Y</t>
  </si>
  <si>
    <t>All Practice Areas-All Billing Attorneys-Partner B-00013-Strosin Group</t>
  </si>
  <si>
    <t>All Locations-All Billing Attorneys-Partner B-00013-Strosin Group</t>
  </si>
  <si>
    <t>All Locations-All Practice Areas-All Billing Attorneys-Partner B</t>
  </si>
  <si>
    <t>All Practice Areas-All Billing Attorneys-Partner B-00016-Witting Cruickshank and Raynor</t>
  </si>
  <si>
    <t>All Locations-All Billing Attorneys-Partner B-00016-Witting Cruickshank and Raynor</t>
  </si>
  <si>
    <t>All Locations-All Practice Areas-All Billing Attorneys-00016-Witting Cruickshank and Raynor</t>
  </si>
  <si>
    <t>All Practice Areas-All Billing Attorneys-Associate G-00017-Bruen Inc</t>
  </si>
  <si>
    <t>All Locations-All Billing Attorneys-Associate G-00017-Bruen Inc</t>
  </si>
  <si>
    <t>All Locations-All Practice Areas-All Billing Attorneys-00017-Bruen Inc</t>
  </si>
  <si>
    <t>All Practice Areas-All Billing Attorneys-Associate H-00017-Bruen Inc</t>
  </si>
  <si>
    <t>All Locations-All Billing Attorneys-Associate H-00017-Bruen Inc</t>
  </si>
  <si>
    <t>All Practice Areas-All Billing Attorneys-Associate I-00017-Bruen Inc</t>
  </si>
  <si>
    <t>All Locations-All Billing Attorneys-Associate I-00017-Bruen Inc</t>
  </si>
  <si>
    <t>All Practice Areas-All Billing Attorneys-Associate T-00017-Bruen Inc</t>
  </si>
  <si>
    <t>All Locations-All Billing Attorneys-Associate T-00017-Bruen Inc</t>
  </si>
  <si>
    <t>All Practice Areas-All Billing Attorneys-Associate U-00017-Bruen Inc</t>
  </si>
  <si>
    <t>All Locations-All Billing Attorneys-Associate U-00017-Bruen Inc</t>
  </si>
  <si>
    <t>All Practice Areas-All Billing Attorneys-Associate X-00017-Bruen Inc</t>
  </si>
  <si>
    <t>All Locations-All Billing Attorneys-Associate X-00017-Bruen Inc</t>
  </si>
  <si>
    <t>All Practice Areas-All Billing Attorneys-Associate Y-00017-Bruen Inc</t>
  </si>
  <si>
    <t>All Locations-All Billing Attorneys-Associate Y-00017-Bruen Inc</t>
  </si>
  <si>
    <t>All Practice Areas-All Billing Attorneys-Partner B-00017-Bruen Inc</t>
  </si>
  <si>
    <t>All Locations-All Billing Attorneys-Partner B-00017-Bruen Inc</t>
  </si>
  <si>
    <t>All Practice Areas-All Billing Attorneys-Associate G-00018-Robel Macejkovic and Hirthe</t>
  </si>
  <si>
    <t>All Locations-All Billing Attorneys-Associate G-00018-Robel Macejkovic and Hirthe</t>
  </si>
  <si>
    <t>All Locations-All Practice Areas-All Billing Attorneys-00018-Robel Macejkovic and Hirthe</t>
  </si>
  <si>
    <t>All Practice Areas-All Billing Attorneys-Associate H-00018-Robel Macejkovic and Hirthe</t>
  </si>
  <si>
    <t>All Locations-All Billing Attorneys-Associate H-00018-Robel Macejkovic and Hirthe</t>
  </si>
  <si>
    <t>All Practice Areas-All Billing Attorneys-Associate I-00018-Robel Macejkovic and Hirthe</t>
  </si>
  <si>
    <t>All Locations-All Billing Attorneys-Associate I-00018-Robel Macejkovic and Hirthe</t>
  </si>
  <si>
    <t>All Practice Areas-All Billing Attorneys-Associate T-00018-Robel Macejkovic and Hirthe</t>
  </si>
  <si>
    <t>All Locations-All Billing Attorneys-Associate T-00018-Robel Macejkovic and Hirthe</t>
  </si>
  <si>
    <t>All Practice Areas-All Billing Attorneys-Associate U-00018-Robel Macejkovic and Hirthe</t>
  </si>
  <si>
    <t>All Locations-All Billing Attorneys-Associate U-00018-Robel Macejkovic and Hirthe</t>
  </si>
  <si>
    <t>All Practice Areas-All Billing Attorneys-Associate X-00018-Robel Macejkovic and Hirthe</t>
  </si>
  <si>
    <t>All Locations-All Billing Attorneys-Associate X-00018-Robel Macejkovic and Hirthe</t>
  </si>
  <si>
    <t>All Practice Areas-All Billing Attorneys-Associate Y-00018-Robel Macejkovic and Hirthe</t>
  </si>
  <si>
    <t>All Locations-All Billing Attorneys-Associate Y-00018-Robel Macejkovic and Hirthe</t>
  </si>
  <si>
    <t>All Practice Areas-All Billing Attorneys-Partner B-00018-Robel Macejkovic and Hirthe</t>
  </si>
  <si>
    <t>All Locations-All Billing Attorneys-Partner B-00018-Robel Macejkovic and Hirthe</t>
  </si>
  <si>
    <t>All Practice Areas-All Billing Attorneys-Associate G-00019-Hessel LLC</t>
  </si>
  <si>
    <t>All Locations-All Billing Attorneys-Associate G-00019-Hessel LLC</t>
  </si>
  <si>
    <t>All Locations-All Practice Areas-All Billing Attorneys-00019-Hessel LLC</t>
  </si>
  <si>
    <t>All Practice Areas-All Billing Attorneys-Associate H-00019-Hessel LLC</t>
  </si>
  <si>
    <t>All Locations-All Billing Attorneys-Associate H-00019-Hessel LLC</t>
  </si>
  <si>
    <t>All Practice Areas-All Billing Attorneys-Associate I-00019-Hessel LLC</t>
  </si>
  <si>
    <t>All Locations-All Billing Attorneys-Associate I-00019-Hessel LLC</t>
  </si>
  <si>
    <t>All Practice Areas-All Billing Attorneys-Associate T-00019-Hessel LLC</t>
  </si>
  <si>
    <t>All Locations-All Billing Attorneys-Associate T-00019-Hessel LLC</t>
  </si>
  <si>
    <t>All Practice Areas-All Billing Attorneys-Associate U-00019-Hessel LLC</t>
  </si>
  <si>
    <t>All Locations-All Billing Attorneys-Associate U-00019-Hessel LLC</t>
  </si>
  <si>
    <t>All Practice Areas-All Billing Attorneys-Associate X-00019-Hessel LLC</t>
  </si>
  <si>
    <t>All Locations-All Billing Attorneys-Associate X-00019-Hessel LLC</t>
  </si>
  <si>
    <t>All Practice Areas-All Billing Attorneys-Associate Y-00019-Hessel LLC</t>
  </si>
  <si>
    <t>All Locations-All Billing Attorneys-Associate Y-00019-Hessel LLC</t>
  </si>
  <si>
    <t>All Practice Areas-All Billing Attorneys-Partner B-00019-Hessel LLC</t>
  </si>
  <si>
    <t>All Locations-All Billing Attorneys-Partner B-00019-Hessel LLC</t>
  </si>
  <si>
    <t>All Practice Areas-All Billing Attorneys-Associate G-00020-Yundt-Hahn</t>
  </si>
  <si>
    <t>All Locations-All Billing Attorneys-Associate G-00020-Yundt-Hahn</t>
  </si>
  <si>
    <t>All Locations-All Practice Areas-All Billing Attorneys-00020-Yundt-Hahn</t>
  </si>
  <si>
    <t>All Practice Areas-All Billing Attorneys-Associate H-00020-Yundt-Hahn</t>
  </si>
  <si>
    <t>All Locations-All Billing Attorneys-Associate H-00020-Yundt-Hahn</t>
  </si>
  <si>
    <t>All Practice Areas-All Billing Attorneys-Associate I-00020-Yundt-Hahn</t>
  </si>
  <si>
    <t>All Locations-All Billing Attorneys-Associate I-00020-Yundt-Hahn</t>
  </si>
  <si>
    <t>All Practice Areas-All Billing Attorneys-Associate T-00020-Yundt-Hahn</t>
  </si>
  <si>
    <t>All Locations-All Billing Attorneys-Associate T-00020-Yundt-Hahn</t>
  </si>
  <si>
    <t>All Practice Areas-All Billing Attorneys-Associate U-00020-Yundt-Hahn</t>
  </si>
  <si>
    <t>All Locations-All Billing Attorneys-Associate U-00020-Yundt-Hahn</t>
  </si>
  <si>
    <t>All Practice Areas-All Billing Attorneys-Associate X-00020-Yundt-Hahn</t>
  </si>
  <si>
    <t>All Locations-All Billing Attorneys-Associate X-00020-Yundt-Hahn</t>
  </si>
  <si>
    <t>All Practice Areas-All Billing Attorneys-Associate Y-00020-Yundt-Hahn</t>
  </si>
  <si>
    <t>All Locations-All Billing Attorneys-Associate Y-00020-Yundt-Hahn</t>
  </si>
  <si>
    <t>All Practice Areas-All Billing Attorneys-Partner B-00020-Yundt-Hahn</t>
  </si>
  <si>
    <t>All Locations-All Billing Attorneys-Partner B-00020-Yundt-Hahn</t>
  </si>
  <si>
    <t>All Practice Areas-All Billing Attorneys-Partner B-00042-Green</t>
  </si>
  <si>
    <t>All Locations-All Billing Attorneys-Partner B-00042-Green</t>
  </si>
  <si>
    <t>All Locations-All Practice Areas-All Billing Attorneys-00042-Green</t>
  </si>
  <si>
    <t>All Practice Areas-All Billing Attorneys-Partner B-00043-Schmidt</t>
  </si>
  <si>
    <t>All Locations-All Billing Attorneys-Partner B-00043-Schmidt</t>
  </si>
  <si>
    <t>All Locations-All Practice Areas-All Billing Attorneys-00043-Schmidt</t>
  </si>
  <si>
    <t>All Practice Areas-All Billing Attorneys-Partner B-00044-Rolfson</t>
  </si>
  <si>
    <t>All Locations-All Billing Attorneys-Partner B-00044-Rolfson</t>
  </si>
  <si>
    <t>All Locations-All Practice Areas-All Billing Attorneys-00044-Rolfson</t>
  </si>
  <si>
    <t>All Practice Areas-All Billing Attorneys-Partner B-00045-Koss</t>
  </si>
  <si>
    <t>All Locations-All Billing Attorneys-Partner B-00045-Koss</t>
  </si>
  <si>
    <t>All Locations-All Practice Areas-All Billing Attorneys-00045-Koss</t>
  </si>
  <si>
    <t>All Practice Areas-All Billing Attorneys-Partner B-00046-Howe</t>
  </si>
  <si>
    <t>All Locations-All Billing Attorneys-Partner B-00046-Howe</t>
  </si>
  <si>
    <t>All Locations-All Practice Areas-All Billing Attorneys-00046-Howe</t>
  </si>
  <si>
    <t>All Practice Areas-All Billing Attorneys-Partner B-00047-Harris</t>
  </si>
  <si>
    <t>All Locations-All Billing Attorneys-Partner B-00047-Harris</t>
  </si>
  <si>
    <t>All Locations-All Practice Areas-All Billing Attorneys-00047-Harris</t>
  </si>
  <si>
    <t>All Practice Areas-All Billing Attorneys-Partner B-00048-Homenick</t>
  </si>
  <si>
    <t>All Locations-All Billing Attorneys-Partner B-00048-Homenick</t>
  </si>
  <si>
    <t>All Locations-All Practice Areas-All Billing Attorneys-00048-Homenick</t>
  </si>
  <si>
    <t>All Practice Areas-All Billing Attorneys-Partner B-00049-Ruecker</t>
  </si>
  <si>
    <t>All Locations-All Billing Attorneys-Partner B-00049-Ruecker</t>
  </si>
  <si>
    <t>All Locations-All Practice Areas-All Billing Attorneys-00049-Ruecker</t>
  </si>
  <si>
    <t>All Practice Areas-All Billing Attorneys-Partner B-00050-Murazik</t>
  </si>
  <si>
    <t>All Locations-All Billing Attorneys-Partner B-00050-Murazik</t>
  </si>
  <si>
    <t>All Locations-All Practice Areas-All Billing Attorneys-00050-Murazik</t>
  </si>
  <si>
    <t>All Practice Areas-All Billing Attorneys-Associate J-00023-Nolan-Sauer</t>
  </si>
  <si>
    <t>All Locations-All Billing Attorneys-Associate J-00023-Nolan-Sauer</t>
  </si>
  <si>
    <t>All Locations-All Practice Areas-All Billing Attorneys-00023-Nolan-Sauer</t>
  </si>
  <si>
    <t>All Locations-All Practice Areas-All Billing Attorneys-Associate J</t>
  </si>
  <si>
    <t>All Practice Areas-All Billing Attorneys-Associate K-00023-Nolan-Sauer</t>
  </si>
  <si>
    <t>All Locations-All Billing Attorneys-Associate K-00023-Nolan-Sauer</t>
  </si>
  <si>
    <t>All Locations-All Practice Areas-All Billing Attorneys-Associate K</t>
  </si>
  <si>
    <t>All Practice Areas-All Billing Attorneys-Associate L-00023-Nolan-Sauer</t>
  </si>
  <si>
    <t>All Locations-All Billing Attorneys-Associate L-00023-Nolan-Sauer</t>
  </si>
  <si>
    <t>All Locations-All Practice Areas-All Billing Attorneys-Associate L</t>
  </si>
  <si>
    <t>All Practice Areas-All Billing Attorneys-Associate T-00023-Nolan-Sauer</t>
  </si>
  <si>
    <t>All Locations-All Billing Attorneys-Associate T-00023-Nolan-Sauer</t>
  </si>
  <si>
    <t>All Practice Areas-All Billing Attorneys-Associate U-00023-Nolan-Sauer</t>
  </si>
  <si>
    <t>All Locations-All Billing Attorneys-Associate U-00023-Nolan-Sauer</t>
  </si>
  <si>
    <t>All Practice Areas-All Billing Attorneys-Associate X-00023-Nolan-Sauer</t>
  </si>
  <si>
    <t>All Locations-All Billing Attorneys-Associate X-00023-Nolan-Sauer</t>
  </si>
  <si>
    <t>All Practice Areas-All Billing Attorneys-Associate Y-00023-Nolan-Sauer</t>
  </si>
  <si>
    <t>All Locations-All Billing Attorneys-Associate Y-00023-Nolan-Sauer</t>
  </si>
  <si>
    <t>All Practice Areas-All Billing Attorneys-Partner C-00023-Nolan-Sauer</t>
  </si>
  <si>
    <t>All Locations-All Billing Attorneys-Partner C-00023-Nolan-Sauer</t>
  </si>
  <si>
    <t>All Locations-All Practice Areas-All Billing Attorneys-Partner C</t>
  </si>
  <si>
    <t>All Practice Areas-All Billing Attorneys-Partner C-00026-Ritchie Inc</t>
  </si>
  <si>
    <t>All Locations-All Billing Attorneys-Partner C-00026-Ritchie Inc</t>
  </si>
  <si>
    <t>All Locations-All Practice Areas-All Billing Attorneys-00026-Ritchie Inc</t>
  </si>
  <si>
    <t>All Practice Areas-All Billing Attorneys-Associate J-00027-Green Group</t>
  </si>
  <si>
    <t>All Locations-All Billing Attorneys-Associate J-00027-Green Group</t>
  </si>
  <si>
    <t>All Locations-All Practice Areas-All Billing Attorneys-00027-Green Group</t>
  </si>
  <si>
    <t>All Practice Areas-All Billing Attorneys-Associate K-00027-Green Group</t>
  </si>
  <si>
    <t>All Locations-All Billing Attorneys-Associate K-00027-Green Group</t>
  </si>
  <si>
    <t>All Practice Areas-All Billing Attorneys-Associate L-00027-Green Group</t>
  </si>
  <si>
    <t>All Locations-All Billing Attorneys-Associate L-00027-Green Group</t>
  </si>
  <si>
    <t>All Practice Areas-All Billing Attorneys-Associate T-00027-Green Group</t>
  </si>
  <si>
    <t>All Locations-All Billing Attorneys-Associate T-00027-Green Group</t>
  </si>
  <si>
    <t>All Practice Areas-All Billing Attorneys-Associate U-00027-Green Group</t>
  </si>
  <si>
    <t>All Locations-All Billing Attorneys-Associate U-00027-Green Group</t>
  </si>
  <si>
    <t>All Practice Areas-All Billing Attorneys-Associate X-00027-Green Group</t>
  </si>
  <si>
    <t>All Locations-All Billing Attorneys-Associate X-00027-Green Group</t>
  </si>
  <si>
    <t>All Practice Areas-All Billing Attorneys-Associate Y-00027-Green Group</t>
  </si>
  <si>
    <t>All Locations-All Billing Attorneys-Associate Y-00027-Green Group</t>
  </si>
  <si>
    <t>All Practice Areas-All Billing Attorneys-Partner C-00027-Green Group</t>
  </si>
  <si>
    <t>All Locations-All Billing Attorneys-Partner C-00027-Green Group</t>
  </si>
  <si>
    <t>All Practice Areas-All Billing Attorneys-Associate J-00028-Ondricka Group</t>
  </si>
  <si>
    <t>All Locations-All Billing Attorneys-Associate J-00028-Ondricka Group</t>
  </si>
  <si>
    <t>All Locations-All Practice Areas-All Billing Attorneys-00028-Ondricka Group</t>
  </si>
  <si>
    <t>All Practice Areas-All Billing Attorneys-Associate K-00028-Ondricka Group</t>
  </si>
  <si>
    <t>All Locations-All Billing Attorneys-Associate K-00028-Ondricka Group</t>
  </si>
  <si>
    <t>All Practice Areas-All Billing Attorneys-Associate L-00028-Ondricka Group</t>
  </si>
  <si>
    <t>All Locations-All Billing Attorneys-Associate L-00028-Ondricka Group</t>
  </si>
  <si>
    <t>All Practice Areas-All Billing Attorneys-Associate T-00028-Ondricka Group</t>
  </si>
  <si>
    <t>All Locations-All Billing Attorneys-Associate T-00028-Ondricka Group</t>
  </si>
  <si>
    <t>All Practice Areas-All Billing Attorneys-Associate U-00028-Ondricka Group</t>
  </si>
  <si>
    <t>All Locations-All Billing Attorneys-Associate U-00028-Ondricka Group</t>
  </si>
  <si>
    <t>All Practice Areas-All Billing Attorneys-Associate X-00028-Ondricka Group</t>
  </si>
  <si>
    <t>All Locations-All Billing Attorneys-Associate X-00028-Ondricka Group</t>
  </si>
  <si>
    <t>All Practice Areas-All Billing Attorneys-Associate Y-00028-Ondricka Group</t>
  </si>
  <si>
    <t>All Locations-All Billing Attorneys-Associate Y-00028-Ondricka Group</t>
  </si>
  <si>
    <t>All Practice Areas-All Billing Attorneys-Partner C-00028-Ondricka Group</t>
  </si>
  <si>
    <t>All Locations-All Billing Attorneys-Partner C-00028-Ondricka Group</t>
  </si>
  <si>
    <t>All Practice Areas-All Billing Attorneys-Associate J-00029-Carter-Stehr</t>
  </si>
  <si>
    <t>All Locations-All Billing Attorneys-Associate J-00029-Carter-Stehr</t>
  </si>
  <si>
    <t>All Locations-All Practice Areas-All Billing Attorneys-00029-Carter-Stehr</t>
  </si>
  <si>
    <t>All Practice Areas-All Billing Attorneys-Associate K-00029-Carter-Stehr</t>
  </si>
  <si>
    <t>All Locations-All Billing Attorneys-Associate K-00029-Carter-Stehr</t>
  </si>
  <si>
    <t>All Practice Areas-All Billing Attorneys-Associate L-00029-Carter-Stehr</t>
  </si>
  <si>
    <t>All Locations-All Billing Attorneys-Associate L-00029-Carter-Stehr</t>
  </si>
  <si>
    <t>All Practice Areas-All Billing Attorneys-Associate T-00029-Carter-Stehr</t>
  </si>
  <si>
    <t>All Locations-All Billing Attorneys-Associate T-00029-Carter-Stehr</t>
  </si>
  <si>
    <t>All Practice Areas-All Billing Attorneys-Associate U-00029-Carter-Stehr</t>
  </si>
  <si>
    <t>All Locations-All Billing Attorneys-Associate U-00029-Carter-Stehr</t>
  </si>
  <si>
    <t>All Practice Areas-All Billing Attorneys-Associate X-00029-Carter-Stehr</t>
  </si>
  <si>
    <t>All Locations-All Billing Attorneys-Associate X-00029-Carter-Stehr</t>
  </si>
  <si>
    <t>All Practice Areas-All Billing Attorneys-Associate Y-00029-Carter-Stehr</t>
  </si>
  <si>
    <t>All Locations-All Billing Attorneys-Associate Y-00029-Carter-Stehr</t>
  </si>
  <si>
    <t>All Practice Areas-All Billing Attorneys-Partner C-00029-Carter-Stehr</t>
  </si>
  <si>
    <t>All Locations-All Billing Attorneys-Partner C-00029-Carter-Stehr</t>
  </si>
  <si>
    <t>All Practice Areas-All Billing Attorneys-Associate J-00030-Braun LLC</t>
  </si>
  <si>
    <t>All Locations-All Billing Attorneys-Associate J-00030-Braun LLC</t>
  </si>
  <si>
    <t>All Locations-All Practice Areas-All Billing Attorneys-00030-Braun LLC</t>
  </si>
  <si>
    <t>All Practice Areas-All Billing Attorneys-Associate K-00030-Braun LLC</t>
  </si>
  <si>
    <t>All Locations-All Billing Attorneys-Associate K-00030-Braun LLC</t>
  </si>
  <si>
    <t>All Practice Areas-All Billing Attorneys-Associate L-00030-Braun LLC</t>
  </si>
  <si>
    <t>All Locations-All Billing Attorneys-Associate L-00030-Braun LLC</t>
  </si>
  <si>
    <t>All Practice Areas-All Billing Attorneys-Associate T-00030-Braun LLC</t>
  </si>
  <si>
    <t>All Locations-All Billing Attorneys-Associate T-00030-Braun LLC</t>
  </si>
  <si>
    <t>All Practice Areas-All Billing Attorneys-Associate U-00030-Braun LLC</t>
  </si>
  <si>
    <t>All Locations-All Billing Attorneys-Associate U-00030-Braun LLC</t>
  </si>
  <si>
    <t>All Practice Areas-All Billing Attorneys-Associate X-00030-Braun LLC</t>
  </si>
  <si>
    <t>All Locations-All Billing Attorneys-Associate X-00030-Braun LLC</t>
  </si>
  <si>
    <t>All Practice Areas-All Billing Attorneys-Associate Y-00030-Braun LLC</t>
  </si>
  <si>
    <t>All Locations-All Billing Attorneys-Associate Y-00030-Braun LLC</t>
  </si>
  <si>
    <t>All Practice Areas-All Billing Attorneys-Partner C-00030-Braun LLC</t>
  </si>
  <si>
    <t>All Locations-All Billing Attorneys-Partner C-00030-Braun LLC</t>
  </si>
  <si>
    <t>All Practice Areas-All Billing Attorneys-Associate D-00042-Green</t>
  </si>
  <si>
    <t>All Locations-All Billing Attorneys-Associate D-00042-Green</t>
  </si>
  <si>
    <t>All Locations-All Practice Areas-All Billing Attorneys-Associate D</t>
  </si>
  <si>
    <t>All Practice Areas-All Billing Attorneys-Associate E-00042-Green</t>
  </si>
  <si>
    <t>All Locations-All Billing Attorneys-Associate E-00042-Green</t>
  </si>
  <si>
    <t>All Locations-All Practice Areas-All Billing Attorneys-Associate E</t>
  </si>
  <si>
    <t>All Practice Areas-All Billing Attorneys-Associate F-00042-Green</t>
  </si>
  <si>
    <t>All Locations-All Billing Attorneys-Associate F-00042-Green</t>
  </si>
  <si>
    <t>All Locations-All Practice Areas-All Billing Attorneys-Associate F</t>
  </si>
  <si>
    <t>All Practice Areas-All Billing Attorneys-Associate X-00042-Green</t>
  </si>
  <si>
    <t>All Locations-All Billing Attorneys-Associate X-00042-Green</t>
  </si>
  <si>
    <t>All Practice Areas-All Billing Attorneys-Associate Y-00042-Green</t>
  </si>
  <si>
    <t>All Locations-All Billing Attorneys-Associate Y-00042-Green</t>
  </si>
  <si>
    <t>All Practice Areas-All Billing Attorneys-Partner E-00042-Green</t>
  </si>
  <si>
    <t>All Locations-All Billing Attorneys-Partner E-00042-Green</t>
  </si>
  <si>
    <t>All Locations-All Practice Areas-All Billing Attorneys-Partner E</t>
  </si>
  <si>
    <t>All Practice Areas-All Billing Attorneys-Associate D-00043-Schmidt</t>
  </si>
  <si>
    <t>All Locations-All Billing Attorneys-Associate D-00043-Schmidt</t>
  </si>
  <si>
    <t>All Practice Areas-All Billing Attorneys-Associate E-00043-Schmidt</t>
  </si>
  <si>
    <t>All Locations-All Billing Attorneys-Associate E-00043-Schmidt</t>
  </si>
  <si>
    <t>All Practice Areas-All Billing Attorneys-Associate F-00043-Schmidt</t>
  </si>
  <si>
    <t>All Locations-All Billing Attorneys-Associate F-00043-Schmidt</t>
  </si>
  <si>
    <t>All Practice Areas-All Billing Attorneys-Associate X-00043-Schmidt</t>
  </si>
  <si>
    <t>All Locations-All Billing Attorneys-Associate X-00043-Schmidt</t>
  </si>
  <si>
    <t>All Practice Areas-All Billing Attorneys-Associate Y-00043-Schmidt</t>
  </si>
  <si>
    <t>All Locations-All Billing Attorneys-Associate Y-00043-Schmidt</t>
  </si>
  <si>
    <t>All Practice Areas-All Billing Attorneys-Partner E-00043-Schmidt</t>
  </si>
  <si>
    <t>All Locations-All Billing Attorneys-Partner E-00043-Schmidt</t>
  </si>
  <si>
    <t>All Practice Areas-All Billing Attorneys-Associate D-00044-Rolfson</t>
  </si>
  <si>
    <t>All Locations-All Billing Attorneys-Associate D-00044-Rolfson</t>
  </si>
  <si>
    <t>All Practice Areas-All Billing Attorneys-Associate E-00044-Rolfson</t>
  </si>
  <si>
    <t>All Locations-All Billing Attorneys-Associate E-00044-Rolfson</t>
  </si>
  <si>
    <t>All Practice Areas-All Billing Attorneys-Associate F-00044-Rolfson</t>
  </si>
  <si>
    <t>All Locations-All Billing Attorneys-Associate F-00044-Rolfson</t>
  </si>
  <si>
    <t>All Practice Areas-All Billing Attorneys-Associate X-00044-Rolfson</t>
  </si>
  <si>
    <t>All Locations-All Billing Attorneys-Associate X-00044-Rolfson</t>
  </si>
  <si>
    <t>All Practice Areas-All Billing Attorneys-Associate Y-00044-Rolfson</t>
  </si>
  <si>
    <t>All Locations-All Billing Attorneys-Associate Y-00044-Rolfson</t>
  </si>
  <si>
    <t>All Practice Areas-All Billing Attorneys-Partner E-00044-Rolfson</t>
  </si>
  <si>
    <t>All Locations-All Billing Attorneys-Partner E-00044-Rolfson</t>
  </si>
  <si>
    <t>All Practice Areas-All Billing Attorneys-Associate D-00045-Koss</t>
  </si>
  <si>
    <t>All Locations-All Billing Attorneys-Associate D-00045-Koss</t>
  </si>
  <si>
    <t>All Practice Areas-All Billing Attorneys-Associate E-00045-Koss</t>
  </si>
  <si>
    <t>All Locations-All Billing Attorneys-Associate E-00045-Koss</t>
  </si>
  <si>
    <t>All Practice Areas-All Billing Attorneys-Associate F-00045-Koss</t>
  </si>
  <si>
    <t>All Locations-All Billing Attorneys-Associate F-00045-Koss</t>
  </si>
  <si>
    <t>All Practice Areas-All Billing Attorneys-Associate X-00045-Koss</t>
  </si>
  <si>
    <t>All Locations-All Billing Attorneys-Associate X-00045-Koss</t>
  </si>
  <si>
    <t>All Practice Areas-All Billing Attorneys-Associate Y-00045-Koss</t>
  </si>
  <si>
    <t>All Locations-All Billing Attorneys-Associate Y-00045-Koss</t>
  </si>
  <si>
    <t>All Practice Areas-All Billing Attorneys-Partner E-00045-Koss</t>
  </si>
  <si>
    <t>All Locations-All Billing Attorneys-Partner E-00045-Koss</t>
  </si>
  <si>
    <t>All Practice Areas-All Billing Attorneys-Associate D-00046-Howe</t>
  </si>
  <si>
    <t>All Locations-All Billing Attorneys-Associate D-00046-Howe</t>
  </si>
  <si>
    <t>All Practice Areas-All Billing Attorneys-Associate E-00046-Howe</t>
  </si>
  <si>
    <t>All Locations-All Billing Attorneys-Associate E-00046-Howe</t>
  </si>
  <si>
    <t>All Practice Areas-All Billing Attorneys-Associate F-00046-Howe</t>
  </si>
  <si>
    <t>All Locations-All Billing Attorneys-Associate F-00046-Howe</t>
  </si>
  <si>
    <t>All Practice Areas-All Billing Attorneys-Associate X-00046-Howe</t>
  </si>
  <si>
    <t>All Locations-All Billing Attorneys-Associate X-00046-Howe</t>
  </si>
  <si>
    <t>All Practice Areas-All Billing Attorneys-Associate Y-00046-Howe</t>
  </si>
  <si>
    <t>All Locations-All Billing Attorneys-Associate Y-00046-Howe</t>
  </si>
  <si>
    <t>All Practice Areas-All Billing Attorneys-Partner E-00046-Howe</t>
  </si>
  <si>
    <t>All Locations-All Billing Attorneys-Partner E-00046-Howe</t>
  </si>
  <si>
    <t>All Practice Areas-All Billing Attorneys-Associate D-00047-Harris</t>
  </si>
  <si>
    <t>All Locations-All Billing Attorneys-Associate D-00047-Harris</t>
  </si>
  <si>
    <t>All Practice Areas-All Billing Attorneys-Associate E-00047-Harris</t>
  </si>
  <si>
    <t>All Locations-All Billing Attorneys-Associate E-00047-Harris</t>
  </si>
  <si>
    <t>All Practice Areas-All Billing Attorneys-Associate F-00047-Harris</t>
  </si>
  <si>
    <t>All Locations-All Billing Attorneys-Associate F-00047-Harris</t>
  </si>
  <si>
    <t>All Practice Areas-All Billing Attorneys-Associate X-00047-Harris</t>
  </si>
  <si>
    <t>All Locations-All Billing Attorneys-Associate X-00047-Harris</t>
  </si>
  <si>
    <t>All Practice Areas-All Billing Attorneys-Associate Y-00047-Harris</t>
  </si>
  <si>
    <t>All Locations-All Billing Attorneys-Associate Y-00047-Harris</t>
  </si>
  <si>
    <t>All Practice Areas-All Billing Attorneys-Partner E-00047-Harris</t>
  </si>
  <si>
    <t>All Locations-All Billing Attorneys-Partner E-00047-Harris</t>
  </si>
  <si>
    <t>All Practice Areas-All Billing Attorneys-Associate D-00048-Homenick</t>
  </si>
  <si>
    <t>All Locations-All Billing Attorneys-Associate D-00048-Homenick</t>
  </si>
  <si>
    <t>All Practice Areas-All Billing Attorneys-Associate E-00048-Homenick</t>
  </si>
  <si>
    <t>All Locations-All Billing Attorneys-Associate E-00048-Homenick</t>
  </si>
  <si>
    <t>All Practice Areas-All Billing Attorneys-Associate F-00048-Homenick</t>
  </si>
  <si>
    <t>All Locations-All Billing Attorneys-Associate F-00048-Homenick</t>
  </si>
  <si>
    <t>All Practice Areas-All Billing Attorneys-Associate X-00048-Homenick</t>
  </si>
  <si>
    <t>All Locations-All Billing Attorneys-Associate X-00048-Homenick</t>
  </si>
  <si>
    <t>All Practice Areas-All Billing Attorneys-Associate Y-00048-Homenick</t>
  </si>
  <si>
    <t>All Locations-All Billing Attorneys-Associate Y-00048-Homenick</t>
  </si>
  <si>
    <t>All Practice Areas-All Billing Attorneys-Partner E-00048-Homenick</t>
  </si>
  <si>
    <t>All Locations-All Billing Attorneys-Partner E-00048-Homenick</t>
  </si>
  <si>
    <t>All Practice Areas-All Billing Attorneys-Associate D-00049-Ruecker</t>
  </si>
  <si>
    <t>All Locations-All Billing Attorneys-Associate D-00049-Ruecker</t>
  </si>
  <si>
    <t>All Practice Areas-All Billing Attorneys-Associate E-00049-Ruecker</t>
  </si>
  <si>
    <t>All Locations-All Billing Attorneys-Associate E-00049-Ruecker</t>
  </si>
  <si>
    <t>All Practice Areas-All Billing Attorneys-Associate F-00049-Ruecker</t>
  </si>
  <si>
    <t>All Locations-All Billing Attorneys-Associate F-00049-Ruecker</t>
  </si>
  <si>
    <t>All Practice Areas-All Billing Attorneys-Associate X-00049-Ruecker</t>
  </si>
  <si>
    <t>All Locations-All Billing Attorneys-Associate X-00049-Ruecker</t>
  </si>
  <si>
    <t>All Practice Areas-All Billing Attorneys-Associate Y-00049-Ruecker</t>
  </si>
  <si>
    <t>All Locations-All Billing Attorneys-Associate Y-00049-Ruecker</t>
  </si>
  <si>
    <t>All Practice Areas-All Billing Attorneys-Partner E-00049-Ruecker</t>
  </si>
  <si>
    <t>All Locations-All Billing Attorneys-Partner E-00049-Ruecker</t>
  </si>
  <si>
    <t>All Practice Areas-All Billing Attorneys-Associate D-00050-Murazik</t>
  </si>
  <si>
    <t>All Locations-All Billing Attorneys-Associate D-00050-Murazik</t>
  </si>
  <si>
    <t>All Practice Areas-All Billing Attorneys-Associate E-00050-Murazik</t>
  </si>
  <si>
    <t>All Locations-All Billing Attorneys-Associate E-00050-Murazik</t>
  </si>
  <si>
    <t>All Practice Areas-All Billing Attorneys-Associate F-00050-Murazik</t>
  </si>
  <si>
    <t>All Locations-All Billing Attorneys-Associate F-00050-Murazik</t>
  </si>
  <si>
    <t>All Practice Areas-All Billing Attorneys-Associate X-00050-Murazik</t>
  </si>
  <si>
    <t>All Locations-All Billing Attorneys-Associate X-00050-Murazik</t>
  </si>
  <si>
    <t>All Practice Areas-All Billing Attorneys-Associate Y-00050-Murazik</t>
  </si>
  <si>
    <t>All Locations-All Billing Attorneys-Associate Y-00050-Murazik</t>
  </si>
  <si>
    <t>All Practice Areas-All Billing Attorneys-Partner E-00050-Murazik</t>
  </si>
  <si>
    <t>All Locations-All Billing Attorneys-Partner E-00050-Murazik</t>
  </si>
  <si>
    <t>All Practice Areas-All Billing Attorneys-Associate O-00033-Leuschke</t>
  </si>
  <si>
    <t>All Locations-All Billing Attorneys-Associate O-00033-Leuschke</t>
  </si>
  <si>
    <t>All Locations-All Practice Areas-All Billing Attorneys-00033-Leuschke</t>
  </si>
  <si>
    <t>All Locations-All Practice Areas-All Billing Attorneys-Associate O</t>
  </si>
  <si>
    <t>All Practice Areas-All Billing Attorneys-Associate P-00033-Leuschke</t>
  </si>
  <si>
    <t>All Locations-All Billing Attorneys-Associate P-00033-Leuschke</t>
  </si>
  <si>
    <t>All Locations-All Practice Areas-All Billing Attorneys-Associate P</t>
  </si>
  <si>
    <t>All Practice Areas-All Billing Attorneys-Associate Q-00033-Leuschke</t>
  </si>
  <si>
    <t>All Locations-All Billing Attorneys-Associate Q-00033-Leuschke</t>
  </si>
  <si>
    <t>All Locations-All Practice Areas-All Billing Attorneys-Associate Q</t>
  </si>
  <si>
    <t>All Practice Areas-All Billing Attorneys-Associate R-00033-Leuschke</t>
  </si>
  <si>
    <t>All Locations-All Billing Attorneys-Associate R-00033-Leuschke</t>
  </si>
  <si>
    <t>All Locations-All Practice Areas-All Billing Attorneys-Associate R</t>
  </si>
  <si>
    <t>All Practice Areas-All Billing Attorneys-Associate S-00033-Leuschke</t>
  </si>
  <si>
    <t>All Locations-All Billing Attorneys-Associate S-00033-Leuschke</t>
  </si>
  <si>
    <t>All Locations-All Practice Areas-All Billing Attorneys-Associate S</t>
  </si>
  <si>
    <t>All Practice Areas-All Billing Attorneys-Associate V-00033-Leuschke</t>
  </si>
  <si>
    <t>All Locations-All Billing Attorneys-Associate V-00033-Leuschke</t>
  </si>
  <si>
    <t>All Locations-All Practice Areas-All Billing Attorneys-Associate V</t>
  </si>
  <si>
    <t>All Practice Areas-All Billing Attorneys-Associate W-00033-Leuschke</t>
  </si>
  <si>
    <t>All Locations-All Billing Attorneys-Associate W-00033-Leuschke</t>
  </si>
  <si>
    <t>All Locations-All Practice Areas-All Billing Attorneys-Associate W</t>
  </si>
  <si>
    <t>All Practice Areas-All Billing Attorneys-Partner D-00033-Leuschke</t>
  </si>
  <si>
    <t>All Locations-All Billing Attorneys-Partner D-00033-Leuschke</t>
  </si>
  <si>
    <t>All Locations-All Practice Areas-All Billing Attorneys-Partner D</t>
  </si>
  <si>
    <t>All Practice Areas-All Billing Attorneys-Associate O-00034-Quigley</t>
  </si>
  <si>
    <t>All Locations-All Billing Attorneys-Associate O-00034-Quigley</t>
  </si>
  <si>
    <t>All Locations-All Practice Areas-All Billing Attorneys-00034-Quigley</t>
  </si>
  <si>
    <t>All Practice Areas-All Billing Attorneys-Associate P-00034-Quigley</t>
  </si>
  <si>
    <t>All Locations-All Billing Attorneys-Associate P-00034-Quigley</t>
  </si>
  <si>
    <t>All Practice Areas-All Billing Attorneys-Associate Q-00034-Quigley</t>
  </si>
  <si>
    <t>All Locations-All Billing Attorneys-Associate Q-00034-Quigley</t>
  </si>
  <si>
    <t>All Practice Areas-All Billing Attorneys-Associate R-00034-Quigley</t>
  </si>
  <si>
    <t>All Locations-All Billing Attorneys-Associate R-00034-Quigley</t>
  </si>
  <si>
    <t>All Practice Areas-All Billing Attorneys-Associate S-00034-Quigley</t>
  </si>
  <si>
    <t>All Locations-All Billing Attorneys-Associate S-00034-Quigley</t>
  </si>
  <si>
    <t>All Practice Areas-All Billing Attorneys-Associate V-00034-Quigley</t>
  </si>
  <si>
    <t>All Locations-All Billing Attorneys-Associate V-00034-Quigley</t>
  </si>
  <si>
    <t>All Practice Areas-All Billing Attorneys-Associate W-00034-Quigley</t>
  </si>
  <si>
    <t>All Locations-All Billing Attorneys-Associate W-00034-Quigley</t>
  </si>
  <si>
    <t>All Practice Areas-All Billing Attorneys-Partner D-00034-Quigley</t>
  </si>
  <si>
    <t>All Locations-All Billing Attorneys-Partner D-00034-Quigley</t>
  </si>
  <si>
    <t>All Practice Areas-All Billing Attorneys-Associate O-00035-Russel</t>
  </si>
  <si>
    <t>All Locations-All Billing Attorneys-Associate O-00035-Russel</t>
  </si>
  <si>
    <t>All Locations-All Practice Areas-All Billing Attorneys-00035-Russel</t>
  </si>
  <si>
    <t>All Practice Areas-All Billing Attorneys-Associate P-00035-Russel</t>
  </si>
  <si>
    <t>All Locations-All Billing Attorneys-Associate P-00035-Russel</t>
  </si>
  <si>
    <t>All Practice Areas-All Billing Attorneys-Associate Q-00035-Russel</t>
  </si>
  <si>
    <t>All Locations-All Billing Attorneys-Associate Q-00035-Russel</t>
  </si>
  <si>
    <t>All Practice Areas-All Billing Attorneys-Associate R-00035-Russel</t>
  </si>
  <si>
    <t>All Locations-All Billing Attorneys-Associate R-00035-Russel</t>
  </si>
  <si>
    <t>All Practice Areas-All Billing Attorneys-Associate S-00035-Russel</t>
  </si>
  <si>
    <t>All Locations-All Billing Attorneys-Associate S-00035-Russel</t>
  </si>
  <si>
    <t>All Practice Areas-All Billing Attorneys-Associate V-00035-Russel</t>
  </si>
  <si>
    <t>All Locations-All Billing Attorneys-Associate V-00035-Russel</t>
  </si>
  <si>
    <t>All Practice Areas-All Billing Attorneys-Associate W-00035-Russel</t>
  </si>
  <si>
    <t>All Locations-All Billing Attorneys-Associate W-00035-Russel</t>
  </si>
  <si>
    <t>All Practice Areas-All Billing Attorneys-Partner D-00035-Russel</t>
  </si>
  <si>
    <t>All Locations-All Billing Attorneys-Partner D-00035-Russel</t>
  </si>
  <si>
    <t>All Practice Areas-All Billing Attorneys-Associate O-00036-Lockman</t>
  </si>
  <si>
    <t>All Locations-All Billing Attorneys-Associate O-00036-Lockman</t>
  </si>
  <si>
    <t>All Locations-All Practice Areas-All Billing Attorneys-00036-Lockman</t>
  </si>
  <si>
    <t>All Practice Areas-All Billing Attorneys-Associate P-00036-Lockman</t>
  </si>
  <si>
    <t>All Locations-All Billing Attorneys-Associate P-00036-Lockman</t>
  </si>
  <si>
    <t>All Practice Areas-All Billing Attorneys-Associate Q-00036-Lockman</t>
  </si>
  <si>
    <t>All Locations-All Billing Attorneys-Associate Q-00036-Lockman</t>
  </si>
  <si>
    <t>All Practice Areas-All Billing Attorneys-Associate R-00036-Lockman</t>
  </si>
  <si>
    <t>All Locations-All Billing Attorneys-Associate R-00036-Lockman</t>
  </si>
  <si>
    <t>All Practice Areas-All Billing Attorneys-Associate S-00036-Lockman</t>
  </si>
  <si>
    <t>All Locations-All Billing Attorneys-Associate S-00036-Lockman</t>
  </si>
  <si>
    <t>All Practice Areas-All Billing Attorneys-Associate V-00036-Lockman</t>
  </si>
  <si>
    <t>All Locations-All Billing Attorneys-Associate V-00036-Lockman</t>
  </si>
  <si>
    <t>All Practice Areas-All Billing Attorneys-Associate W-00036-Lockman</t>
  </si>
  <si>
    <t>All Locations-All Billing Attorneys-Associate W-00036-Lockman</t>
  </si>
  <si>
    <t>All Practice Areas-All Billing Attorneys-Partner D-00036-Lockman</t>
  </si>
  <si>
    <t>All Locations-All Billing Attorneys-Partner D-00036-Lockman</t>
  </si>
  <si>
    <t>All Practice Areas-All Billing Attorneys-Associate O-00037-Pacocha</t>
  </si>
  <si>
    <t>All Locations-All Billing Attorneys-Associate O-00037-Pacocha</t>
  </si>
  <si>
    <t>All Locations-All Practice Areas-All Billing Attorneys-00037-Pacocha</t>
  </si>
  <si>
    <t>All Practice Areas-All Billing Attorneys-Associate P-00037-Pacocha</t>
  </si>
  <si>
    <t>All Locations-All Billing Attorneys-Associate P-00037-Pacocha</t>
  </si>
  <si>
    <t>All Practice Areas-All Billing Attorneys-Associate Q-00037-Pacocha</t>
  </si>
  <si>
    <t>All Locations-All Billing Attorneys-Associate Q-00037-Pacocha</t>
  </si>
  <si>
    <t>All Practice Areas-All Billing Attorneys-Associate R-00037-Pacocha</t>
  </si>
  <si>
    <t>All Locations-All Billing Attorneys-Associate R-00037-Pacocha</t>
  </si>
  <si>
    <t>All Practice Areas-All Billing Attorneys-Associate S-00037-Pacocha</t>
  </si>
  <si>
    <t>All Locations-All Billing Attorneys-Associate S-00037-Pacocha</t>
  </si>
  <si>
    <t>All Practice Areas-All Billing Attorneys-Associate V-00037-Pacocha</t>
  </si>
  <si>
    <t>All Locations-All Billing Attorneys-Associate V-00037-Pacocha</t>
  </si>
  <si>
    <t>All Practice Areas-All Billing Attorneys-Associate W-00037-Pacocha</t>
  </si>
  <si>
    <t>All Locations-All Billing Attorneys-Associate W-00037-Pacocha</t>
  </si>
  <si>
    <t>All Practice Areas-All Billing Attorneys-Partner D-00037-Pacocha</t>
  </si>
  <si>
    <t>All Locations-All Billing Attorneys-Partner D-00037-Pacocha</t>
  </si>
  <si>
    <t>All Practice Areas-All Billing Attorneys-Associate O-00038-Bradtke</t>
  </si>
  <si>
    <t>All Locations-All Billing Attorneys-Associate O-00038-Bradtke</t>
  </si>
  <si>
    <t>All Locations-All Practice Areas-All Billing Attorneys-00038-Bradtke</t>
  </si>
  <si>
    <t>All Practice Areas-All Billing Attorneys-Associate P-00038-Bradtke</t>
  </si>
  <si>
    <t>All Locations-All Billing Attorneys-Associate P-00038-Bradtke</t>
  </si>
  <si>
    <t>All Practice Areas-All Billing Attorneys-Associate Q-00038-Bradtke</t>
  </si>
  <si>
    <t>All Locations-All Billing Attorneys-Associate Q-00038-Bradtke</t>
  </si>
  <si>
    <t>All Practice Areas-All Billing Attorneys-Associate R-00038-Bradtke</t>
  </si>
  <si>
    <t>All Locations-All Billing Attorneys-Associate R-00038-Bradtke</t>
  </si>
  <si>
    <t>All Practice Areas-All Billing Attorneys-Associate S-00038-Bradtke</t>
  </si>
  <si>
    <t>All Locations-All Billing Attorneys-Associate S-00038-Bradtke</t>
  </si>
  <si>
    <t>All Practice Areas-All Billing Attorneys-Associate V-00038-Bradtke</t>
  </si>
  <si>
    <t>All Locations-All Billing Attorneys-Associate V-00038-Bradtke</t>
  </si>
  <si>
    <t>All Practice Areas-All Billing Attorneys-Associate W-00038-Bradtke</t>
  </si>
  <si>
    <t>All Locations-All Billing Attorneys-Associate W-00038-Bradtke</t>
  </si>
  <si>
    <t>All Practice Areas-All Billing Attorneys-Partner D-00038-Bradtke</t>
  </si>
  <si>
    <t>All Locations-All Billing Attorneys-Partner D-00038-Bradtke</t>
  </si>
  <si>
    <t>All Practice Areas-All Billing Attorneys-Associate O-00039-Runte</t>
  </si>
  <si>
    <t>All Locations-All Billing Attorneys-Associate O-00039-Runte</t>
  </si>
  <si>
    <t>All Locations-All Practice Areas-All Billing Attorneys-00039-Runte</t>
  </si>
  <si>
    <t>All Practice Areas-All Billing Attorneys-Associate P-00039-Runte</t>
  </si>
  <si>
    <t>All Locations-All Billing Attorneys-Associate P-00039-Runte</t>
  </si>
  <si>
    <t>All Practice Areas-All Billing Attorneys-Associate Q-00039-Runte</t>
  </si>
  <si>
    <t>All Locations-All Billing Attorneys-Associate Q-00039-Runte</t>
  </si>
  <si>
    <t>All Practice Areas-All Billing Attorneys-Associate R-00039-Runte</t>
  </si>
  <si>
    <t>All Locations-All Billing Attorneys-Associate R-00039-Runte</t>
  </si>
  <si>
    <t>All Practice Areas-All Billing Attorneys-Associate S-00039-Runte</t>
  </si>
  <si>
    <t>All Locations-All Billing Attorneys-Associate S-00039-Runte</t>
  </si>
  <si>
    <t>All Practice Areas-All Billing Attorneys-Associate V-00039-Runte</t>
  </si>
  <si>
    <t>All Locations-All Billing Attorneys-Associate V-00039-Runte</t>
  </si>
  <si>
    <t>All Practice Areas-All Billing Attorneys-Associate W-00039-Runte</t>
  </si>
  <si>
    <t>All Locations-All Billing Attorneys-Associate W-00039-Runte</t>
  </si>
  <si>
    <t>All Practice Areas-All Billing Attorneys-Partner D-00039-Runte</t>
  </si>
  <si>
    <t>All Locations-All Billing Attorneys-Partner D-00039-Runte</t>
  </si>
  <si>
    <t>All Practice Areas-All Billing Attorneys-Associate O-00040-Schuster</t>
  </si>
  <si>
    <t>All Locations-All Billing Attorneys-Associate O-00040-Schuster</t>
  </si>
  <si>
    <t>All Locations-All Practice Areas-All Billing Attorneys-00040-Schuster</t>
  </si>
  <si>
    <t>All Practice Areas-All Billing Attorneys-Associate P-00040-Schuster</t>
  </si>
  <si>
    <t>All Locations-All Billing Attorneys-Associate P-00040-Schuster</t>
  </si>
  <si>
    <t>All Practice Areas-All Billing Attorneys-Associate Q-00040-Schuster</t>
  </si>
  <si>
    <t>All Locations-All Billing Attorneys-Associate Q-00040-Schuster</t>
  </si>
  <si>
    <t>All Practice Areas-All Billing Attorneys-Associate R-00040-Schuster</t>
  </si>
  <si>
    <t>All Locations-All Billing Attorneys-Associate R-00040-Schuster</t>
  </si>
  <si>
    <t>All Practice Areas-All Billing Attorneys-Associate S-00040-Schuster</t>
  </si>
  <si>
    <t>All Locations-All Billing Attorneys-Associate S-00040-Schuster</t>
  </si>
  <si>
    <t>All Practice Areas-All Billing Attorneys-Associate V-00040-Schuster</t>
  </si>
  <si>
    <t>All Locations-All Billing Attorneys-Associate V-00040-Schuster</t>
  </si>
  <si>
    <t>All Practice Areas-All Billing Attorneys-Associate W-00040-Schuster</t>
  </si>
  <si>
    <t>All Locations-All Billing Attorneys-Associate W-00040-Schuster</t>
  </si>
  <si>
    <t>All Practice Areas-All Billing Attorneys-Partner D-00040-Schuster</t>
  </si>
  <si>
    <t>All Locations-All Billing Attorneys-Partner D-00040-Schuster</t>
  </si>
  <si>
    <t>All Practice Areas-All Billing Attorneys-Partner F-00051-Davis</t>
  </si>
  <si>
    <t>All Locations-All Billing Attorneys-Partner F-00051-Davis</t>
  </si>
  <si>
    <t>All Locations-All Practice Areas-All Billing Attorneys-00051-Davis</t>
  </si>
  <si>
    <t>All Locations-All Practice Areas-All Billing Attorneys-Partner F</t>
  </si>
  <si>
    <t>All Practice Areas-All Billing Attorneys-Partner F-00052-Robel</t>
  </si>
  <si>
    <t>All Locations-All Billing Attorneys-Partner F-00052-Robel</t>
  </si>
  <si>
    <t>All Locations-All Practice Areas-All Billing Attorneys-00052-Robel</t>
  </si>
  <si>
    <t>All Practice Areas-All Billing Attorneys-Associate M-00053-Reynolds</t>
  </si>
  <si>
    <t>All Locations-All Billing Attorneys-Associate M-00053-Reynolds</t>
  </si>
  <si>
    <t>All Locations-All Practice Areas-All Billing Attorneys-00053-Reynolds</t>
  </si>
  <si>
    <t>All Locations-All Practice Areas-All Billing Attorneys-Associate M</t>
  </si>
  <si>
    <t>All Practice Areas-All Billing Attorneys-Associate N-00053-Reynolds</t>
  </si>
  <si>
    <t>All Locations-All Billing Attorneys-Associate N-00053-Reynolds</t>
  </si>
  <si>
    <t>All Locations-All Practice Areas-All Billing Attorneys-Associate N</t>
  </si>
  <si>
    <t>All Practice Areas-All Billing Attorneys-Associate V-00053-Reynolds</t>
  </si>
  <si>
    <t>All Locations-All Billing Attorneys-Associate V-00053-Reynolds</t>
  </si>
  <si>
    <t>All Practice Areas-All Billing Attorneys-Associate W-00053-Reynolds</t>
  </si>
  <si>
    <t>All Locations-All Billing Attorneys-Associate W-00053-Reynolds</t>
  </si>
  <si>
    <t>All Practice Areas-All Billing Attorneys-Associate Z-00053-Reynolds</t>
  </si>
  <si>
    <t>All Locations-All Billing Attorneys-Associate Z-00053-Reynolds</t>
  </si>
  <si>
    <t>All Locations-All Practice Areas-All Billing Attorneys-Associate Z</t>
  </si>
  <si>
    <t>All Practice Areas-All Billing Attorneys-Partner F-00053-Reynolds</t>
  </si>
  <si>
    <t>All Locations-All Billing Attorneys-Partner F-00053-Reynolds</t>
  </si>
  <si>
    <t>All Practice Areas-All Billing Attorneys-Associate M-00054-Powlowski</t>
  </si>
  <si>
    <t>All Locations-All Billing Attorneys-Associate M-00054-Powlowski</t>
  </si>
  <si>
    <t>All Locations-All Practice Areas-All Billing Attorneys-00054-Powlowski</t>
  </si>
  <si>
    <t>All Practice Areas-All Billing Attorneys-Associate N-00054-Powlowski</t>
  </si>
  <si>
    <t>All Locations-All Billing Attorneys-Associate N-00054-Powlowski</t>
  </si>
  <si>
    <t>All Practice Areas-All Billing Attorneys-Associate V-00054-Powlowski</t>
  </si>
  <si>
    <t>All Locations-All Billing Attorneys-Associate V-00054-Powlowski</t>
  </si>
  <si>
    <t>All Practice Areas-All Billing Attorneys-Associate W-00054-Powlowski</t>
  </si>
  <si>
    <t>All Locations-All Billing Attorneys-Associate W-00054-Powlowski</t>
  </si>
  <si>
    <t>All Practice Areas-All Billing Attorneys-Associate Z-00054-Powlowski</t>
  </si>
  <si>
    <t>All Locations-All Billing Attorneys-Associate Z-00054-Powlowski</t>
  </si>
  <si>
    <t>All Practice Areas-All Billing Attorneys-Partner F-00054-Powlowski</t>
  </si>
  <si>
    <t>All Locations-All Billing Attorneys-Partner F-00054-Powlowski</t>
  </si>
  <si>
    <t>All Practice Areas-All Billing Attorneys-Associate M-00055-Beier</t>
  </si>
  <si>
    <t>All Locations-All Billing Attorneys-Associate M-00055-Beier</t>
  </si>
  <si>
    <t>All Locations-All Practice Areas-All Billing Attorneys-00055-Beier</t>
  </si>
  <si>
    <t>All Practice Areas-All Billing Attorneys-Associate N-00055-Beier</t>
  </si>
  <si>
    <t>All Locations-All Billing Attorneys-Associate N-00055-Beier</t>
  </si>
  <si>
    <t>All Practice Areas-All Billing Attorneys-Associate V-00055-Beier</t>
  </si>
  <si>
    <t>All Locations-All Billing Attorneys-Associate V-00055-Beier</t>
  </si>
  <si>
    <t>All Practice Areas-All Billing Attorneys-Associate W-00055-Beier</t>
  </si>
  <si>
    <t>All Locations-All Billing Attorneys-Associate W-00055-Beier</t>
  </si>
  <si>
    <t>All Practice Areas-All Billing Attorneys-Associate Z-00055-Beier</t>
  </si>
  <si>
    <t>All Locations-All Billing Attorneys-Associate Z-00055-Beier</t>
  </si>
  <si>
    <t>All Practice Areas-All Billing Attorneys-Partner F-00055-Beier</t>
  </si>
  <si>
    <t>All Locations-All Billing Attorneys-Partner F-00055-Beier</t>
  </si>
  <si>
    <t>All Practice Areas-All Billing Attorneys-Associate M-00056-Hettinger</t>
  </si>
  <si>
    <t>All Locations-All Billing Attorneys-Associate M-00056-Hettinger</t>
  </si>
  <si>
    <t>All Locations-All Practice Areas-All Billing Attorneys-00056-Hettinger</t>
  </si>
  <si>
    <t>All Practice Areas-All Billing Attorneys-Associate N-00056-Hettinger</t>
  </si>
  <si>
    <t>All Locations-All Billing Attorneys-Associate N-00056-Hettinger</t>
  </si>
  <si>
    <t>All Practice Areas-All Billing Attorneys-Associate V-00056-Hettinger</t>
  </si>
  <si>
    <t>All Locations-All Billing Attorneys-Associate V-00056-Hettinger</t>
  </si>
  <si>
    <t>All Practice Areas-All Billing Attorneys-Associate W-00056-Hettinger</t>
  </si>
  <si>
    <t>All Locations-All Billing Attorneys-Associate W-00056-Hettinger</t>
  </si>
  <si>
    <t>All Practice Areas-All Billing Attorneys-Associate Z-00056-Hettinger</t>
  </si>
  <si>
    <t>All Locations-All Billing Attorneys-Associate Z-00056-Hettinger</t>
  </si>
  <si>
    <t>All Practice Areas-All Billing Attorneys-Partner F-00056-Hettinger</t>
  </si>
  <si>
    <t>All Locations-All Billing Attorneys-Partner F-00056-Hettinger</t>
  </si>
  <si>
    <t>All Practice Areas-All Billing Attorneys-Associate M-00057-Wunsch</t>
  </si>
  <si>
    <t>All Locations-All Billing Attorneys-Associate M-00057-Wunsch</t>
  </si>
  <si>
    <t>All Locations-All Practice Areas-All Billing Attorneys-00057-Wunsch</t>
  </si>
  <si>
    <t>All Practice Areas-All Billing Attorneys-Associate N-00057-Wunsch</t>
  </si>
  <si>
    <t>All Locations-All Billing Attorneys-Associate N-00057-Wunsch</t>
  </si>
  <si>
    <t>All Practice Areas-All Billing Attorneys-Associate V-00057-Wunsch</t>
  </si>
  <si>
    <t>All Locations-All Billing Attorneys-Associate V-00057-Wunsch</t>
  </si>
  <si>
    <t>All Practice Areas-All Billing Attorneys-Associate W-00057-Wunsch</t>
  </si>
  <si>
    <t>All Locations-All Billing Attorneys-Associate W-00057-Wunsch</t>
  </si>
  <si>
    <t>All Practice Areas-All Billing Attorneys-Associate Z-00057-Wunsch</t>
  </si>
  <si>
    <t>All Locations-All Billing Attorneys-Associate Z-00057-Wunsch</t>
  </si>
  <si>
    <t>All Practice Areas-All Billing Attorneys-Partner F-00057-Wunsch</t>
  </si>
  <si>
    <t>All Locations-All Billing Attorneys-Partner F-00057-Wunsch</t>
  </si>
  <si>
    <t>All Practice Areas-All Billing Attorneys-Associate M-00058-Fadel</t>
  </si>
  <si>
    <t>All Locations-All Billing Attorneys-Associate M-00058-Fadel</t>
  </si>
  <si>
    <t>All Locations-All Practice Areas-All Billing Attorneys-00058-Fadel</t>
  </si>
  <si>
    <t>All Practice Areas-All Billing Attorneys-Associate N-00058-Fadel</t>
  </si>
  <si>
    <t>All Locations-All Billing Attorneys-Associate N-00058-Fadel</t>
  </si>
  <si>
    <t>All Practice Areas-All Billing Attorneys-Associate V-00058-Fadel</t>
  </si>
  <si>
    <t>All Locations-All Billing Attorneys-Associate V-00058-Fadel</t>
  </si>
  <si>
    <t>All Practice Areas-All Billing Attorneys-Associate W-00058-Fadel</t>
  </si>
  <si>
    <t>All Locations-All Billing Attorneys-Associate W-00058-Fadel</t>
  </si>
  <si>
    <t>All Practice Areas-All Billing Attorneys-Associate Z-00058-Fadel</t>
  </si>
  <si>
    <t>All Locations-All Billing Attorneys-Associate Z-00058-Fadel</t>
  </si>
  <si>
    <t>All Practice Areas-All Billing Attorneys-Partner F-00058-Fadel</t>
  </si>
  <si>
    <t>All Locations-All Billing Attorneys-Partner F-00058-Fadel</t>
  </si>
  <si>
    <t>All Practice Areas-All Billing Attorneys-Associate M-00059-D'Amore</t>
  </si>
  <si>
    <t>All Locations-All Billing Attorneys-Associate M-00059-D'Amore</t>
  </si>
  <si>
    <t>All Locations-All Practice Areas-All Billing Attorneys-00059-D'Amore</t>
  </si>
  <si>
    <t>All Practice Areas-All Billing Attorneys-Associate N-00059-D'Amore</t>
  </si>
  <si>
    <t>All Locations-All Billing Attorneys-Associate N-00059-D'Amore</t>
  </si>
  <si>
    <t>All Practice Areas-All Billing Attorneys-Associate V-00059-D'Amore</t>
  </si>
  <si>
    <t>All Locations-All Billing Attorneys-Associate V-00059-D'Amore</t>
  </si>
  <si>
    <t>All Practice Areas-All Billing Attorneys-Associate W-00059-D'Amore</t>
  </si>
  <si>
    <t>All Locations-All Billing Attorneys-Associate W-00059-D'Amore</t>
  </si>
  <si>
    <t>All Practice Areas-All Billing Attorneys-Associate Z-00059-D'Amore</t>
  </si>
  <si>
    <t>All Locations-All Billing Attorneys-Associate Z-00059-D'Amore</t>
  </si>
  <si>
    <t>All Practice Areas-All Billing Attorneys-Partner F-00059-D'Amore</t>
  </si>
  <si>
    <t>All Locations-All Billing Attorneys-Partner F-00059-D'Amore</t>
  </si>
  <si>
    <t>All Practice Areas-All Billing Attorneys-Associate M-00060-Hahn</t>
  </si>
  <si>
    <t>All Locations-All Billing Attorneys-Associate M-00060-Hahn</t>
  </si>
  <si>
    <t>All Locations-All Practice Areas-All Billing Attorneys-00060-Hahn</t>
  </si>
  <si>
    <t>All Practice Areas-All Billing Attorneys-Associate N-00060-Hahn</t>
  </si>
  <si>
    <t>All Locations-All Billing Attorneys-Associate N-00060-Hahn</t>
  </si>
  <si>
    <t>All Practice Areas-All Billing Attorneys-Associate V-00060-Hahn</t>
  </si>
  <si>
    <t>All Locations-All Billing Attorneys-Associate V-00060-Hahn</t>
  </si>
  <si>
    <t>All Practice Areas-All Billing Attorneys-Associate W-00060-Hahn</t>
  </si>
  <si>
    <t>All Locations-All Billing Attorneys-Associate W-00060-Hahn</t>
  </si>
  <si>
    <t>All Practice Areas-All Billing Attorneys-Associate Z-00060-Hahn</t>
  </si>
  <si>
    <t>All Locations-All Billing Attorneys-Associate Z-00060-Hahn</t>
  </si>
  <si>
    <t>All Practice Areas-All Billing Attorneys-Partner F-00060-Hahn</t>
  </si>
  <si>
    <t>All Locations-All Billing Attorneys-Partner F-00060-Hahn</t>
  </si>
  <si>
    <t>All Practice Areas-All Billing Attorneys-Partner A-00004-Runolfsson Inc</t>
  </si>
  <si>
    <t>All Locations-All Billing Attorneys-Partner A-00004-Runolfsson Inc</t>
  </si>
  <si>
    <t>All Locations-All Practice Areas-All Billing Attorneys-00004-Runolfsson Inc</t>
  </si>
  <si>
    <t>All Locations-All Practice Areas-All Billing Attorneys-Partner A</t>
  </si>
  <si>
    <t>All Practice Areas-All Billing Attorneys-Partner A-00005-Marvin Inc</t>
  </si>
  <si>
    <t>All Locations-All Billing Attorneys-Partner A-00005-Marvin Inc</t>
  </si>
  <si>
    <t>All Locations-All Practice Areas-All Billing Attorneys-00005-Marvin Inc</t>
  </si>
  <si>
    <t>All Practice Areas-All Billing Attorneys-Associate A-00006-Wolf-Gorczany</t>
  </si>
  <si>
    <t>All Locations-All Billing Attorneys-Associate A-00006-Wolf-Gorczany</t>
  </si>
  <si>
    <t>All Locations-All Practice Areas-All Billing Attorneys-00006-Wolf-Gorczany</t>
  </si>
  <si>
    <t>All Locations-All Practice Areas-All Billing Attorneys-Associate A</t>
  </si>
  <si>
    <t>All Practice Areas-All Billing Attorneys-Associate B-00006-Wolf-Gorczany</t>
  </si>
  <si>
    <t>All Locations-All Billing Attorneys-Associate B-00006-Wolf-Gorczany</t>
  </si>
  <si>
    <t>All Locations-All Practice Areas-All Billing Attorneys-Associate B</t>
  </si>
  <si>
    <t>All Practice Areas-All Billing Attorneys-Associate C-00006-Wolf-Gorczany</t>
  </si>
  <si>
    <t>All Locations-All Billing Attorneys-Associate C-00006-Wolf-Gorczany</t>
  </si>
  <si>
    <t>All Locations-All Practice Areas-All Billing Attorneys-Associate C</t>
  </si>
  <si>
    <t>All Practice Areas-All Billing Attorneys-Associate R-00006-Wolf-Gorczany</t>
  </si>
  <si>
    <t>All Locations-All Billing Attorneys-Associate R-00006-Wolf-Gorczany</t>
  </si>
  <si>
    <t>All Practice Areas-All Billing Attorneys-Associate S-00006-Wolf-Gorczany</t>
  </si>
  <si>
    <t>All Locations-All Billing Attorneys-Associate S-00006-Wolf-Gorczany</t>
  </si>
  <si>
    <t>All Practice Areas-All Billing Attorneys-Partner A-00006-Wolf-Gorczany</t>
  </si>
  <si>
    <t>All Locations-All Billing Attorneys-Partner A-00006-Wolf-Gorczany</t>
  </si>
  <si>
    <t>All Practice Areas-All Billing Attorneys-Associate A-00007-Walker-Ruecker</t>
  </si>
  <si>
    <t>All Locations-All Billing Attorneys-Associate A-00007-Walker-Ruecker</t>
  </si>
  <si>
    <t>All Locations-All Practice Areas-All Billing Attorneys-00007-Walker-Ruecker</t>
  </si>
  <si>
    <t>All Practice Areas-All Billing Attorneys-Associate B-00007-Walker-Ruecker</t>
  </si>
  <si>
    <t>All Locations-All Billing Attorneys-Associate B-00007-Walker-Ruecker</t>
  </si>
  <si>
    <t>All Practice Areas-All Billing Attorneys-Associate C-00007-Walker-Ruecker</t>
  </si>
  <si>
    <t>All Locations-All Billing Attorneys-Associate C-00007-Walker-Ruecker</t>
  </si>
  <si>
    <t>All Practice Areas-All Billing Attorneys-Associate R-00007-Walker-Ruecker</t>
  </si>
  <si>
    <t>All Locations-All Billing Attorneys-Associate R-00007-Walker-Ruecker</t>
  </si>
  <si>
    <t>All Practice Areas-All Billing Attorneys-Associate S-00007-Walker-Ruecker</t>
  </si>
  <si>
    <t>All Locations-All Billing Attorneys-Associate S-00007-Walker-Ruecker</t>
  </si>
  <si>
    <t>All Practice Areas-All Billing Attorneys-Partner A-00007-Walker-Ruecker</t>
  </si>
  <si>
    <t>All Locations-All Billing Attorneys-Partner A-00007-Walker-Ruecker</t>
  </si>
  <si>
    <t>All Practice Areas-All Billing Attorneys-Associate A-00008-Keeling Deckow and Braun</t>
  </si>
  <si>
    <t>All Locations-All Billing Attorneys-Associate A-00008-Keeling Deckow and Braun</t>
  </si>
  <si>
    <t>All Locations-All Practice Areas-All Billing Attorneys-00008-Keeling Deckow and Braun</t>
  </si>
  <si>
    <t>All Practice Areas-All Billing Attorneys-Associate B-00008-Keeling Deckow and Braun</t>
  </si>
  <si>
    <t>All Locations-All Billing Attorneys-Associate B-00008-Keeling Deckow and Braun</t>
  </si>
  <si>
    <t>All Practice Areas-All Billing Attorneys-Associate C-00008-Keeling Deckow and Braun</t>
  </si>
  <si>
    <t>All Locations-All Billing Attorneys-Associate C-00008-Keeling Deckow and Braun</t>
  </si>
  <si>
    <t>All Practice Areas-All Billing Attorneys-Associate R-00008-Keeling Deckow and Braun</t>
  </si>
  <si>
    <t>All Locations-All Billing Attorneys-Associate R-00008-Keeling Deckow and Braun</t>
  </si>
  <si>
    <t>All Practice Areas-All Billing Attorneys-Associate S-00008-Keeling Deckow and Braun</t>
  </si>
  <si>
    <t>All Locations-All Billing Attorneys-Associate S-00008-Keeling Deckow and Braun</t>
  </si>
  <si>
    <t>All Practice Areas-All Billing Attorneys-Partner A-00008-Keeling Deckow and Braun</t>
  </si>
  <si>
    <t>All Locations-All Billing Attorneys-Partner A-00008-Keeling Deckow and Braun</t>
  </si>
  <si>
    <t>All Practice Areas-All Billing Attorneys-Associate A-00009-Graham-Gusikowski</t>
  </si>
  <si>
    <t>All Locations-All Billing Attorneys-Associate A-00009-Graham-Gusikowski</t>
  </si>
  <si>
    <t>All Locations-All Practice Areas-All Billing Attorneys-00009-Graham-Gusikowski</t>
  </si>
  <si>
    <t>All Practice Areas-All Billing Attorneys-Associate B-00009-Graham-Gusikowski</t>
  </si>
  <si>
    <t>All Locations-All Billing Attorneys-Associate B-00009-Graham-Gusikowski</t>
  </si>
  <si>
    <t>All Practice Areas-All Billing Attorneys-Associate C-00009-Graham-Gusikowski</t>
  </si>
  <si>
    <t>All Locations-All Billing Attorneys-Associate C-00009-Graham-Gusikowski</t>
  </si>
  <si>
    <t>All Practice Areas-All Billing Attorneys-Associate R-00009-Graham-Gusikowski</t>
  </si>
  <si>
    <t>All Locations-All Billing Attorneys-Associate R-00009-Graham-Gusikowski</t>
  </si>
  <si>
    <t>All Practice Areas-All Billing Attorneys-Associate S-00009-Graham-Gusikowski</t>
  </si>
  <si>
    <t>All Locations-All Billing Attorneys-Associate S-00009-Graham-Gusikowski</t>
  </si>
  <si>
    <t>All Practice Areas-All Billing Attorneys-Partner A-00009-Graham-Gusikowski</t>
  </si>
  <si>
    <t>All Locations-All Billing Attorneys-Partner A-00009-Graham-Gusikowski</t>
  </si>
  <si>
    <t>All Practice Areas-All Billing Attorneys-Associate A-00010-Wisozk and Sons</t>
  </si>
  <si>
    <t>All Locations-All Billing Attorneys-Associate A-00010-Wisozk and Sons</t>
  </si>
  <si>
    <t>All Locations-All Practice Areas-All Billing Attorneys-00010-Wisozk and Sons</t>
  </si>
  <si>
    <t>All Practice Areas-All Billing Attorneys-Associate B-00010-Wisozk and Sons</t>
  </si>
  <si>
    <t>All Locations-All Billing Attorneys-Associate B-00010-Wisozk and Sons</t>
  </si>
  <si>
    <t>All Practice Areas-All Billing Attorneys-Associate C-00010-Wisozk and Sons</t>
  </si>
  <si>
    <t>All Locations-All Billing Attorneys-Associate C-00010-Wisozk and Sons</t>
  </si>
  <si>
    <t>All Practice Areas-All Billing Attorneys-Associate R-00010-Wisozk and Sons</t>
  </si>
  <si>
    <t>All Locations-All Billing Attorneys-Associate R-00010-Wisozk and Sons</t>
  </si>
  <si>
    <t>All Practice Areas-All Billing Attorneys-Associate S-00010-Wisozk and Sons</t>
  </si>
  <si>
    <t>All Locations-All Billing Attorneys-Associate S-00010-Wisozk and Sons</t>
  </si>
  <si>
    <t>All Practice Areas-All Billing Attorneys-Partner A-00010-Wisozk and Sons</t>
  </si>
  <si>
    <t>All Locations-All Billing Attorneys-Partner A-00010-Wisozk and Sons</t>
  </si>
  <si>
    <t>All Practice Areas-All Billing Attorneys-All Timekeepers-00004-Runolfsson Inc</t>
  </si>
  <si>
    <t>All Locations-All Billing Attorneys-All Timekeepers-00004-Runolfsson Inc</t>
  </si>
  <si>
    <t>All Locations-All Practice Areas-All Timekeepers-00004-Runolfsson Inc</t>
  </si>
  <si>
    <t>All Practice Areas-All Billing Attorneys-All Timekeepers-00005-Marvin Inc</t>
  </si>
  <si>
    <t>All Locations-All Billing Attorneys-All Timekeepers-00005-Marvin Inc</t>
  </si>
  <si>
    <t>All Locations-All Practice Areas-All Timekeepers-00005-Marvin Inc</t>
  </si>
  <si>
    <t>All Practice Areas-All Billing Attorneys-All Timekeepers-00006-Wolf-Gorczany</t>
  </si>
  <si>
    <t>All Locations-All Billing Attorneys-All Timekeepers-00006-Wolf-Gorczany</t>
  </si>
  <si>
    <t>All Locations-All Practice Areas-All Timekeepers-00006-Wolf-Gorczany</t>
  </si>
  <si>
    <t>All Practice Areas-All Billing Attorneys-All Timekeepers-00007-Walker-Ruecker</t>
  </si>
  <si>
    <t>All Locations-All Billing Attorneys-All Timekeepers-00007-Walker-Ruecker</t>
  </si>
  <si>
    <t>All Locations-All Practice Areas-All Timekeepers-00007-Walker-Ruecker</t>
  </si>
  <si>
    <t>All Practice Areas-All Billing Attorneys-All Timekeepers-00008-Keeling Deckow and Braun</t>
  </si>
  <si>
    <t>All Locations-All Billing Attorneys-All Timekeepers-00008-Keeling Deckow and Braun</t>
  </si>
  <si>
    <t>All Locations-All Practice Areas-All Timekeepers-00008-Keeling Deckow and Braun</t>
  </si>
  <si>
    <t>All Practice Areas-All Billing Attorneys-All Timekeepers-00009-Graham-Gusikowski</t>
  </si>
  <si>
    <t>All Locations-All Billing Attorneys-All Timekeepers-00009-Graham-Gusikowski</t>
  </si>
  <si>
    <t>All Locations-All Practice Areas-All Timekeepers-00009-Graham-Gusikowski</t>
  </si>
  <si>
    <t>All Practice Areas-All Billing Attorneys-All Timekeepers-00010-Wisozk and Sons</t>
  </si>
  <si>
    <t>All Locations-All Billing Attorneys-All Timekeepers-00010-Wisozk and Sons</t>
  </si>
  <si>
    <t>All Locations-All Practice Areas-All Timekeepers-00010-Wisozk and Sons</t>
  </si>
  <si>
    <t>All Practice Areas-All Billing Attorneys-All Timekeepers-00013-Strosin Group</t>
  </si>
  <si>
    <t>All Locations-All Billing Attorneys-All Timekeepers-00013-Strosin Group</t>
  </si>
  <si>
    <t>All Locations-All Practice Areas-All Timekeepers-00013-Strosin Group</t>
  </si>
  <si>
    <t>All Practice Areas-All Billing Attorneys-All Timekeepers-00016-Witting Cruickshank and Raynor</t>
  </si>
  <si>
    <t>All Locations-All Billing Attorneys-All Timekeepers-00016-Witting Cruickshank and Raynor</t>
  </si>
  <si>
    <t>All Locations-All Practice Areas-All Timekeepers-00016-Witting Cruickshank and Raynor</t>
  </si>
  <si>
    <t>All Practice Areas-All Billing Attorneys-All Timekeepers-00017-Bruen Inc</t>
  </si>
  <si>
    <t>All Locations-All Billing Attorneys-All Timekeepers-00017-Bruen Inc</t>
  </si>
  <si>
    <t>All Locations-All Practice Areas-All Timekeepers-00017-Bruen Inc</t>
  </si>
  <si>
    <t>All Practice Areas-All Billing Attorneys-All Timekeepers-00018-Robel Macejkovic and Hirthe</t>
  </si>
  <si>
    <t>All Locations-All Billing Attorneys-All Timekeepers-00018-Robel Macejkovic and Hirthe</t>
  </si>
  <si>
    <t>All Locations-All Practice Areas-All Timekeepers-00018-Robel Macejkovic and Hirthe</t>
  </si>
  <si>
    <t>All Practice Areas-All Billing Attorneys-All Timekeepers-00019-Hessel LLC</t>
  </si>
  <si>
    <t>All Locations-All Billing Attorneys-All Timekeepers-00019-Hessel LLC</t>
  </si>
  <si>
    <t>All Locations-All Practice Areas-All Timekeepers-00019-Hessel LLC</t>
  </si>
  <si>
    <t>All Practice Areas-All Billing Attorneys-All Timekeepers-00020-Yundt-Hahn</t>
  </si>
  <si>
    <t>All Locations-All Billing Attorneys-All Timekeepers-00020-Yundt-Hahn</t>
  </si>
  <si>
    <t>All Locations-All Practice Areas-All Timekeepers-00020-Yundt-Hahn</t>
  </si>
  <si>
    <t>All Practice Areas-All Billing Attorneys-All Timekeepers-00023-Nolan-Sauer</t>
  </si>
  <si>
    <t>All Locations-All Billing Attorneys-All Timekeepers-00023-Nolan-Sauer</t>
  </si>
  <si>
    <t>All Locations-All Practice Areas-All Timekeepers-00023-Nolan-Sauer</t>
  </si>
  <si>
    <t>All Practice Areas-All Billing Attorneys-All Timekeepers-00026-Ritchie Inc</t>
  </si>
  <si>
    <t>All Locations-All Billing Attorneys-All Timekeepers-00026-Ritchie Inc</t>
  </si>
  <si>
    <t>All Locations-All Practice Areas-All Timekeepers-00026-Ritchie Inc</t>
  </si>
  <si>
    <t>All Practice Areas-All Billing Attorneys-All Timekeepers-00027-Green Group</t>
  </si>
  <si>
    <t>All Locations-All Billing Attorneys-All Timekeepers-00027-Green Group</t>
  </si>
  <si>
    <t>All Locations-All Practice Areas-All Timekeepers-00027-Green Group</t>
  </si>
  <si>
    <t>All Practice Areas-All Billing Attorneys-All Timekeepers-00028-Ondricka Group</t>
  </si>
  <si>
    <t>All Locations-All Billing Attorneys-All Timekeepers-00028-Ondricka Group</t>
  </si>
  <si>
    <t>All Locations-All Practice Areas-All Timekeepers-00028-Ondricka Group</t>
  </si>
  <si>
    <t>All Practice Areas-All Billing Attorneys-All Timekeepers-00029-Carter-Stehr</t>
  </si>
  <si>
    <t>All Locations-All Billing Attorneys-All Timekeepers-00029-Carter-Stehr</t>
  </si>
  <si>
    <t>All Locations-All Practice Areas-All Timekeepers-00029-Carter-Stehr</t>
  </si>
  <si>
    <t>All Practice Areas-All Billing Attorneys-All Timekeepers-00030-Braun LLC</t>
  </si>
  <si>
    <t>All Locations-All Billing Attorneys-All Timekeepers-00030-Braun LLC</t>
  </si>
  <si>
    <t>All Locations-All Practice Areas-All Timekeepers-00030-Braun LLC</t>
  </si>
  <si>
    <t>All Practice Areas-All Billing Attorneys-All Timekeepers-00033-Leuschke</t>
  </si>
  <si>
    <t>All Locations-All Billing Attorneys-All Timekeepers-00033-Leuschke</t>
  </si>
  <si>
    <t>All Locations-All Practice Areas-All Timekeepers-00033-Leuschke</t>
  </si>
  <si>
    <t>All Practice Areas-All Billing Attorneys-All Timekeepers-00034-Quigley</t>
  </si>
  <si>
    <t>All Locations-All Billing Attorneys-All Timekeepers-00034-Quigley</t>
  </si>
  <si>
    <t>All Locations-All Practice Areas-All Timekeepers-00034-Quigley</t>
  </si>
  <si>
    <t>All Practice Areas-All Billing Attorneys-All Timekeepers-00035-Russel</t>
  </si>
  <si>
    <t>All Locations-All Billing Attorneys-All Timekeepers-00035-Russel</t>
  </si>
  <si>
    <t>All Locations-All Practice Areas-All Timekeepers-00035-Russel</t>
  </si>
  <si>
    <t>All Practice Areas-All Billing Attorneys-All Timekeepers-00036-Lockman</t>
  </si>
  <si>
    <t>All Locations-All Billing Attorneys-All Timekeepers-00036-Lockman</t>
  </si>
  <si>
    <t>All Locations-All Practice Areas-All Timekeepers-00036-Lockman</t>
  </si>
  <si>
    <t>All Practice Areas-All Billing Attorneys-All Timekeepers-00037-Pacocha</t>
  </si>
  <si>
    <t>All Locations-All Billing Attorneys-All Timekeepers-00037-Pacocha</t>
  </si>
  <si>
    <t>All Locations-All Practice Areas-All Timekeepers-00037-Pacocha</t>
  </si>
  <si>
    <t>All Practice Areas-All Billing Attorneys-All Timekeepers-00038-Bradtke</t>
  </si>
  <si>
    <t>All Locations-All Billing Attorneys-All Timekeepers-00038-Bradtke</t>
  </si>
  <si>
    <t>All Locations-All Practice Areas-All Timekeepers-00038-Bradtke</t>
  </si>
  <si>
    <t>All Practice Areas-All Billing Attorneys-All Timekeepers-00039-Runte</t>
  </si>
  <si>
    <t>All Locations-All Billing Attorneys-All Timekeepers-00039-Runte</t>
  </si>
  <si>
    <t>All Locations-All Practice Areas-All Timekeepers-00039-Runte</t>
  </si>
  <si>
    <t>All Practice Areas-All Billing Attorneys-All Timekeepers-00040-Schuster</t>
  </si>
  <si>
    <t>All Locations-All Billing Attorneys-All Timekeepers-00040-Schuster</t>
  </si>
  <si>
    <t>All Locations-All Practice Areas-All Timekeepers-00040-Schuster</t>
  </si>
  <si>
    <t>All Practice Areas-All Billing Attorneys-All Timekeepers-00042-Green</t>
  </si>
  <si>
    <t>All Locations-All Billing Attorneys-All Timekeepers-00042-Green</t>
  </si>
  <si>
    <t>All Locations-All Practice Areas-All Timekeepers-00042-Green</t>
  </si>
  <si>
    <t>All Practice Areas-All Billing Attorneys-All Timekeepers-00043-Schmidt</t>
  </si>
  <si>
    <t>All Locations-All Billing Attorneys-All Timekeepers-00043-Schmidt</t>
  </si>
  <si>
    <t>All Locations-All Practice Areas-All Timekeepers-00043-Schmidt</t>
  </si>
  <si>
    <t>All Practice Areas-All Billing Attorneys-All Timekeepers-00044-Rolfson</t>
  </si>
  <si>
    <t>All Locations-All Billing Attorneys-All Timekeepers-00044-Rolfson</t>
  </si>
  <si>
    <t>All Locations-All Practice Areas-All Timekeepers-00044-Rolfson</t>
  </si>
  <si>
    <t>All Practice Areas-All Billing Attorneys-All Timekeepers-00045-Koss</t>
  </si>
  <si>
    <t>All Locations-All Billing Attorneys-All Timekeepers-00045-Koss</t>
  </si>
  <si>
    <t>All Locations-All Practice Areas-All Timekeepers-00045-Koss</t>
  </si>
  <si>
    <t>All Practice Areas-All Billing Attorneys-All Timekeepers-00046-Howe</t>
  </si>
  <si>
    <t>All Locations-All Billing Attorneys-All Timekeepers-00046-Howe</t>
  </si>
  <si>
    <t>All Locations-All Practice Areas-All Timekeepers-00046-Howe</t>
  </si>
  <si>
    <t>All Practice Areas-All Billing Attorneys-All Timekeepers-00047-Harris</t>
  </si>
  <si>
    <t>All Locations-All Billing Attorneys-All Timekeepers-00047-Harris</t>
  </si>
  <si>
    <t>All Locations-All Practice Areas-All Timekeepers-00047-Harris</t>
  </si>
  <si>
    <t>All Practice Areas-All Billing Attorneys-All Timekeepers-00048-Homenick</t>
  </si>
  <si>
    <t>All Locations-All Billing Attorneys-All Timekeepers-00048-Homenick</t>
  </si>
  <si>
    <t>All Locations-All Practice Areas-All Timekeepers-00048-Homenick</t>
  </si>
  <si>
    <t>All Practice Areas-All Billing Attorneys-All Timekeepers-00049-Ruecker</t>
  </si>
  <si>
    <t>All Locations-All Billing Attorneys-All Timekeepers-00049-Ruecker</t>
  </si>
  <si>
    <t>All Locations-All Practice Areas-All Timekeepers-00049-Ruecker</t>
  </si>
  <si>
    <t>All Practice Areas-All Billing Attorneys-All Timekeepers-00050-Murazik</t>
  </si>
  <si>
    <t>All Locations-All Billing Attorneys-All Timekeepers-00050-Murazik</t>
  </si>
  <si>
    <t>All Locations-All Practice Areas-All Timekeepers-00050-Murazik</t>
  </si>
  <si>
    <t>All Practice Areas-All Billing Attorneys-All Timekeepers-00051-Davis</t>
  </si>
  <si>
    <t>All Locations-All Billing Attorneys-All Timekeepers-00051-Davis</t>
  </si>
  <si>
    <t>All Locations-All Practice Areas-All Timekeepers-00051-Davis</t>
  </si>
  <si>
    <t>All Practice Areas-All Billing Attorneys-All Timekeepers-00052-Robel</t>
  </si>
  <si>
    <t>All Locations-All Billing Attorneys-All Timekeepers-00052-Robel</t>
  </si>
  <si>
    <t>All Locations-All Practice Areas-All Timekeepers-00052-Robel</t>
  </si>
  <si>
    <t>All Practice Areas-All Billing Attorneys-All Timekeepers-00053-Reynolds</t>
  </si>
  <si>
    <t>All Locations-All Billing Attorneys-All Timekeepers-00053-Reynolds</t>
  </si>
  <si>
    <t>All Locations-All Practice Areas-All Timekeepers-00053-Reynolds</t>
  </si>
  <si>
    <t>All Practice Areas-All Billing Attorneys-All Timekeepers-00054-Powlowski</t>
  </si>
  <si>
    <t>All Locations-All Billing Attorneys-All Timekeepers-00054-Powlowski</t>
  </si>
  <si>
    <t>All Locations-All Practice Areas-All Timekeepers-00054-Powlowski</t>
  </si>
  <si>
    <t>All Practice Areas-All Billing Attorneys-All Timekeepers-00055-Beier</t>
  </si>
  <si>
    <t>All Locations-All Billing Attorneys-All Timekeepers-00055-Beier</t>
  </si>
  <si>
    <t>All Locations-All Practice Areas-All Timekeepers-00055-Beier</t>
  </si>
  <si>
    <t>All Practice Areas-All Billing Attorneys-All Timekeepers-00056-Hettinger</t>
  </si>
  <si>
    <t>All Locations-All Billing Attorneys-All Timekeepers-00056-Hettinger</t>
  </si>
  <si>
    <t>All Locations-All Practice Areas-All Timekeepers-00056-Hettinger</t>
  </si>
  <si>
    <t>All Practice Areas-All Billing Attorneys-All Timekeepers-00057-Wunsch</t>
  </si>
  <si>
    <t>All Locations-All Billing Attorneys-All Timekeepers-00057-Wunsch</t>
  </si>
  <si>
    <t>All Locations-All Practice Areas-All Timekeepers-00057-Wunsch</t>
  </si>
  <si>
    <t>All Practice Areas-All Billing Attorneys-All Timekeepers-00058-Fadel</t>
  </si>
  <si>
    <t>All Locations-All Billing Attorneys-All Timekeepers-00058-Fadel</t>
  </si>
  <si>
    <t>All Locations-All Practice Areas-All Timekeepers-00058-Fadel</t>
  </si>
  <si>
    <t>All Practice Areas-All Billing Attorneys-All Timekeepers-00059-D'Amore</t>
  </si>
  <si>
    <t>All Locations-All Billing Attorneys-All Timekeepers-00059-D'Amore</t>
  </si>
  <si>
    <t>All Locations-All Practice Areas-All Timekeepers-00059-D'Amore</t>
  </si>
  <si>
    <t>All Practice Areas-All Billing Attorneys-All Timekeepers-00060-Hahn</t>
  </si>
  <si>
    <t>All Locations-All Billing Attorneys-All Timekeepers-00060-Hahn</t>
  </si>
  <si>
    <t>All Locations-All Practice Areas-All Timekeepers-00060-Hahn</t>
  </si>
  <si>
    <t>Miami-Partner B-Associate G-00013-Strosin Group</t>
  </si>
  <si>
    <t>Miami-Litigation-Associate G-00013-Strosin Group</t>
  </si>
  <si>
    <t>Miami-Litigation-Partner B-00013-Strosin Group</t>
  </si>
  <si>
    <t>Miami-Litigation-Partner B-Associate G</t>
  </si>
  <si>
    <t>Miami-Partner B-Associate H-00013-Strosin Group</t>
  </si>
  <si>
    <t>Miami-Litigation-Associate H-00013-Strosin Group</t>
  </si>
  <si>
    <t>Miami-Litigation-Partner B-Associate H</t>
  </si>
  <si>
    <t>Miami-Partner B-Associate I-00013-Strosin Group</t>
  </si>
  <si>
    <t>Miami-Litigation-Associate I-00013-Strosin Group</t>
  </si>
  <si>
    <t>Miami-Litigation-Partner B-Associate I</t>
  </si>
  <si>
    <t>Miami-Partner B-Associate T-00013-Strosin Group</t>
  </si>
  <si>
    <t>Miami-Litigation-Associate T-00013-Strosin Group</t>
  </si>
  <si>
    <t>Miami-Litigation-Partner B-Associate T</t>
  </si>
  <si>
    <t>Miami-Partner B-Associate U-00013-Strosin Group</t>
  </si>
  <si>
    <t>Miami-Litigation-Associate U-00013-Strosin Group</t>
  </si>
  <si>
    <t>Miami-Litigation-Partner B-Associate U</t>
  </si>
  <si>
    <t>Miami-Partner B-Associate X-00013-Strosin Group</t>
  </si>
  <si>
    <t>Miami-Litigation-Associate X-00013-Strosin Group</t>
  </si>
  <si>
    <t>Miami-Litigation-Partner B-Associate X</t>
  </si>
  <si>
    <t>Miami-Partner B-Associate Y-00013-Strosin Group</t>
  </si>
  <si>
    <t>Miami-Litigation-Associate Y-00013-Strosin Group</t>
  </si>
  <si>
    <t>Miami-Litigation-Partner B-Associate Y</t>
  </si>
  <si>
    <t>Miami-Partner B-Partner B-00013-Strosin Group</t>
  </si>
  <si>
    <t>Miami-Litigation-Partner B-Partner B</t>
  </si>
  <si>
    <t>Miami-Partner B-Partner B-00016-Witting Cruickshank and Raynor</t>
  </si>
  <si>
    <t>Miami-Litigation-Partner B-00016-Witting Cruickshank and Raynor</t>
  </si>
  <si>
    <t>Miami-Partner B-Associate G-00017-Bruen Inc</t>
  </si>
  <si>
    <t>Miami-Litigation-Associate G-00017-Bruen Inc</t>
  </si>
  <si>
    <t>Miami-Litigation-Partner B-00017-Bruen Inc</t>
  </si>
  <si>
    <t>Miami-Partner B-Associate H-00017-Bruen Inc</t>
  </si>
  <si>
    <t>Miami-Litigation-Associate H-00017-Bruen Inc</t>
  </si>
  <si>
    <t>Miami-Partner B-Associate I-00017-Bruen Inc</t>
  </si>
  <si>
    <t>Miami-Litigation-Associate I-00017-Bruen Inc</t>
  </si>
  <si>
    <t>Miami-Partner B-Associate T-00017-Bruen Inc</t>
  </si>
  <si>
    <t>Miami-Litigation-Associate T-00017-Bruen Inc</t>
  </si>
  <si>
    <t>Miami-Partner B-Associate U-00017-Bruen Inc</t>
  </si>
  <si>
    <t>Miami-Litigation-Associate U-00017-Bruen Inc</t>
  </si>
  <si>
    <t>Miami-Partner B-Associate X-00017-Bruen Inc</t>
  </si>
  <si>
    <t>Miami-Litigation-Associate X-00017-Bruen Inc</t>
  </si>
  <si>
    <t>Miami-Partner B-Associate Y-00017-Bruen Inc</t>
  </si>
  <si>
    <t>Miami-Litigation-Associate Y-00017-Bruen Inc</t>
  </si>
  <si>
    <t>Miami-Partner B-Partner B-00017-Bruen Inc</t>
  </si>
  <si>
    <t>Miami-Partner B-Associate G-00018-Robel Macejkovic and Hirthe</t>
  </si>
  <si>
    <t>Miami-Litigation-Associate G-00018-Robel Macejkovic and Hirthe</t>
  </si>
  <si>
    <t>Miami-Litigation-Partner B-00018-Robel Macejkovic and Hirthe</t>
  </si>
  <si>
    <t>Miami-Partner B-Associate H-00018-Robel Macejkovic and Hirthe</t>
  </si>
  <si>
    <t>Miami-Litigation-Associate H-00018-Robel Macejkovic and Hirthe</t>
  </si>
  <si>
    <t>Miami-Partner B-Associate I-00018-Robel Macejkovic and Hirthe</t>
  </si>
  <si>
    <t>Miami-Litigation-Associate I-00018-Robel Macejkovic and Hirthe</t>
  </si>
  <si>
    <t>Miami-Partner B-Associate T-00018-Robel Macejkovic and Hirthe</t>
  </si>
  <si>
    <t>Miami-Litigation-Associate T-00018-Robel Macejkovic and Hirthe</t>
  </si>
  <si>
    <t>Miami-Partner B-Associate U-00018-Robel Macejkovic and Hirthe</t>
  </si>
  <si>
    <t>Miami-Litigation-Associate U-00018-Robel Macejkovic and Hirthe</t>
  </si>
  <si>
    <t>Miami-Partner B-Associate X-00018-Robel Macejkovic and Hirthe</t>
  </si>
  <si>
    <t>Miami-Litigation-Associate X-00018-Robel Macejkovic and Hirthe</t>
  </si>
  <si>
    <t>Miami-Partner B-Associate Y-00018-Robel Macejkovic and Hirthe</t>
  </si>
  <si>
    <t>Miami-Litigation-Associate Y-00018-Robel Macejkovic and Hirthe</t>
  </si>
  <si>
    <t>Miami-Partner B-Partner B-00018-Robel Macejkovic and Hirthe</t>
  </si>
  <si>
    <t>Miami-Partner B-Associate G-00019-Hessel LLC</t>
  </si>
  <si>
    <t>Miami-Litigation-Associate G-00019-Hessel LLC</t>
  </si>
  <si>
    <t>Miami-Litigation-Partner B-00019-Hessel LLC</t>
  </si>
  <si>
    <t>Miami-Partner B-Associate H-00019-Hessel LLC</t>
  </si>
  <si>
    <t>Miami-Litigation-Associate H-00019-Hessel LLC</t>
  </si>
  <si>
    <t>Miami-Partner B-Associate I-00019-Hessel LLC</t>
  </si>
  <si>
    <t>Miami-Litigation-Associate I-00019-Hessel LLC</t>
  </si>
  <si>
    <t>Miami-Partner B-Associate T-00019-Hessel LLC</t>
  </si>
  <si>
    <t>Miami-Litigation-Associate T-00019-Hessel LLC</t>
  </si>
  <si>
    <t>Miami-Partner B-Associate U-00019-Hessel LLC</t>
  </si>
  <si>
    <t>Miami-Litigation-Associate U-00019-Hessel LLC</t>
  </si>
  <si>
    <t>Miami-Partner B-Associate X-00019-Hessel LLC</t>
  </si>
  <si>
    <t>Miami-Litigation-Associate X-00019-Hessel LLC</t>
  </si>
  <si>
    <t>Miami-Partner B-Associate Y-00019-Hessel LLC</t>
  </si>
  <si>
    <t>Miami-Litigation-Associate Y-00019-Hessel LLC</t>
  </si>
  <si>
    <t>Miami-Partner B-Partner B-00019-Hessel LLC</t>
  </si>
  <si>
    <t>Miami-Partner B-Associate G-00020-Yundt-Hahn</t>
  </si>
  <si>
    <t>Miami-Litigation-Associate G-00020-Yundt-Hahn</t>
  </si>
  <si>
    <t>Miami-Litigation-Partner B-00020-Yundt-Hahn</t>
  </si>
  <si>
    <t>Miami-Partner B-Associate H-00020-Yundt-Hahn</t>
  </si>
  <si>
    <t>Miami-Litigation-Associate H-00020-Yundt-Hahn</t>
  </si>
  <si>
    <t>Miami-Partner B-Associate I-00020-Yundt-Hahn</t>
  </si>
  <si>
    <t>Miami-Litigation-Associate I-00020-Yundt-Hahn</t>
  </si>
  <si>
    <t>Miami-Partner B-Associate T-00020-Yundt-Hahn</t>
  </si>
  <si>
    <t>Miami-Litigation-Associate T-00020-Yundt-Hahn</t>
  </si>
  <si>
    <t>Miami-Partner B-Associate U-00020-Yundt-Hahn</t>
  </si>
  <si>
    <t>Miami-Litigation-Associate U-00020-Yundt-Hahn</t>
  </si>
  <si>
    <t>Miami-Partner B-Associate X-00020-Yundt-Hahn</t>
  </si>
  <si>
    <t>Miami-Litigation-Associate X-00020-Yundt-Hahn</t>
  </si>
  <si>
    <t>Miami-Partner B-Associate Y-00020-Yundt-Hahn</t>
  </si>
  <si>
    <t>Miami-Litigation-Associate Y-00020-Yundt-Hahn</t>
  </si>
  <si>
    <t>Miami-Partner B-Partner B-00020-Yundt-Hahn</t>
  </si>
  <si>
    <t>Miami-Partner B-Partner B-00042-Green</t>
  </si>
  <si>
    <t>Miami-Litigation-Partner B-00042-Green</t>
  </si>
  <si>
    <t>Miami-Partner B-Partner B-00043-Schmidt</t>
  </si>
  <si>
    <t>Miami-Litigation-Partner B-00043-Schmidt</t>
  </si>
  <si>
    <t>Miami-Partner B-Partner B-00044-Rolfson</t>
  </si>
  <si>
    <t>Miami-Litigation-Partner B-00044-Rolfson</t>
  </si>
  <si>
    <t>Miami-Partner B-Partner B-00045-Koss</t>
  </si>
  <si>
    <t>Miami-Litigation-Partner B-00045-Koss</t>
  </si>
  <si>
    <t>Miami-Partner B-Partner B-00046-Howe</t>
  </si>
  <si>
    <t>Miami-Litigation-Partner B-00046-Howe</t>
  </si>
  <si>
    <t>Miami-Partner B-Partner B-00047-Harris</t>
  </si>
  <si>
    <t>Miami-Litigation-Partner B-00047-Harris</t>
  </si>
  <si>
    <t>Miami-Partner B-Partner B-00048-Homenick</t>
  </si>
  <si>
    <t>Miami-Litigation-Partner B-00048-Homenick</t>
  </si>
  <si>
    <t>Miami-Partner B-Partner B-00049-Ruecker</t>
  </si>
  <si>
    <t>Miami-Litigation-Partner B-00049-Ruecker</t>
  </si>
  <si>
    <t>Miami-Partner B-Partner B-00050-Murazik</t>
  </si>
  <si>
    <t>Miami-Litigation-Partner B-00050-Murazik</t>
  </si>
  <si>
    <t>Miami-Partner C-Associate J-00023-Nolan-Sauer</t>
  </si>
  <si>
    <t>Miami-Litigation-Associate J-00023-Nolan-Sauer</t>
  </si>
  <si>
    <t>Miami-Litigation-Partner C-00023-Nolan-Sauer</t>
  </si>
  <si>
    <t>Miami-Litigation-Partner C-Associate J</t>
  </si>
  <si>
    <t>Miami-Partner C-Associate K-00023-Nolan-Sauer</t>
  </si>
  <si>
    <t>Miami-Litigation-Associate K-00023-Nolan-Sauer</t>
  </si>
  <si>
    <t>Miami-Litigation-Partner C-Associate K</t>
  </si>
  <si>
    <t>Miami-Partner C-Associate L-00023-Nolan-Sauer</t>
  </si>
  <si>
    <t>Miami-Litigation-Associate L-00023-Nolan-Sauer</t>
  </si>
  <si>
    <t>Miami-Litigation-Partner C-Associate L</t>
  </si>
  <si>
    <t>Miami-Partner C-Associate T-00023-Nolan-Sauer</t>
  </si>
  <si>
    <t>Miami-Litigation-Associate T-00023-Nolan-Sauer</t>
  </si>
  <si>
    <t>Miami-Litigation-Partner C-Associate T</t>
  </si>
  <si>
    <t>Miami-Partner C-Associate U-00023-Nolan-Sauer</t>
  </si>
  <si>
    <t>Miami-Litigation-Associate U-00023-Nolan-Sauer</t>
  </si>
  <si>
    <t>Miami-Litigation-Partner C-Associate U</t>
  </si>
  <si>
    <t>Miami-Partner C-Associate X-00023-Nolan-Sauer</t>
  </si>
  <si>
    <t>Miami-Litigation-Associate X-00023-Nolan-Sauer</t>
  </si>
  <si>
    <t>Miami-Litigation-Partner C-Associate X</t>
  </si>
  <si>
    <t>Miami-Partner C-Associate Y-00023-Nolan-Sauer</t>
  </si>
  <si>
    <t>Miami-Litigation-Associate Y-00023-Nolan-Sauer</t>
  </si>
  <si>
    <t>Miami-Litigation-Partner C-Associate Y</t>
  </si>
  <si>
    <t>Miami-Partner C-Partner C-00023-Nolan-Sauer</t>
  </si>
  <si>
    <t>Miami-Litigation-Partner C-Partner C</t>
  </si>
  <si>
    <t>Miami-Partner C-Partner C-00026-Ritchie Inc</t>
  </si>
  <si>
    <t>Miami-Litigation-Partner C-00026-Ritchie Inc</t>
  </si>
  <si>
    <t>Miami-Partner C-Associate J-00027-Green Group</t>
  </si>
  <si>
    <t>Miami-Litigation-Associate J-00027-Green Group</t>
  </si>
  <si>
    <t>Miami-Litigation-Partner C-00027-Green Group</t>
  </si>
  <si>
    <t>Miami-Partner C-Associate K-00027-Green Group</t>
  </si>
  <si>
    <t>Miami-Litigation-Associate K-00027-Green Group</t>
  </si>
  <si>
    <t>Miami-Partner C-Associate L-00027-Green Group</t>
  </si>
  <si>
    <t>Miami-Litigation-Associate L-00027-Green Group</t>
  </si>
  <si>
    <t>Miami-Partner C-Associate T-00027-Green Group</t>
  </si>
  <si>
    <t>Miami-Litigation-Associate T-00027-Green Group</t>
  </si>
  <si>
    <t>Miami-Partner C-Associate U-00027-Green Group</t>
  </si>
  <si>
    <t>Miami-Litigation-Associate U-00027-Green Group</t>
  </si>
  <si>
    <t>Miami-Partner C-Associate X-00027-Green Group</t>
  </si>
  <si>
    <t>Miami-Litigation-Associate X-00027-Green Group</t>
  </si>
  <si>
    <t>Miami-Partner C-Associate Y-00027-Green Group</t>
  </si>
  <si>
    <t>Miami-Litigation-Associate Y-00027-Green Group</t>
  </si>
  <si>
    <t>Miami-Partner C-Partner C-00027-Green Group</t>
  </si>
  <si>
    <t>Miami-Partner C-Associate J-00028-Ondricka Group</t>
  </si>
  <si>
    <t>Miami-Litigation-Associate J-00028-Ondricka Group</t>
  </si>
  <si>
    <t>Miami-Litigation-Partner C-00028-Ondricka Group</t>
  </si>
  <si>
    <t>Miami-Partner C-Associate K-00028-Ondricka Group</t>
  </si>
  <si>
    <t>Miami-Litigation-Associate K-00028-Ondricka Group</t>
  </si>
  <si>
    <t>Miami-Partner C-Associate L-00028-Ondricka Group</t>
  </si>
  <si>
    <t>Miami-Litigation-Associate L-00028-Ondricka Group</t>
  </si>
  <si>
    <t>Miami-Partner C-Associate T-00028-Ondricka Group</t>
  </si>
  <si>
    <t>Miami-Litigation-Associate T-00028-Ondricka Group</t>
  </si>
  <si>
    <t>Miami-Partner C-Associate U-00028-Ondricka Group</t>
  </si>
  <si>
    <t>Miami-Litigation-Associate U-00028-Ondricka Group</t>
  </si>
  <si>
    <t>Miami-Partner C-Associate X-00028-Ondricka Group</t>
  </si>
  <si>
    <t>Miami-Litigation-Associate X-00028-Ondricka Group</t>
  </si>
  <si>
    <t>Miami-Partner C-Associate Y-00028-Ondricka Group</t>
  </si>
  <si>
    <t>Miami-Litigation-Associate Y-00028-Ondricka Group</t>
  </si>
  <si>
    <t>Miami-Partner C-Partner C-00028-Ondricka Group</t>
  </si>
  <si>
    <t>Miami-Partner C-Associate J-00029-Carter-Stehr</t>
  </si>
  <si>
    <t>Miami-Litigation-Associate J-00029-Carter-Stehr</t>
  </si>
  <si>
    <t>Miami-Litigation-Partner C-00029-Carter-Stehr</t>
  </si>
  <si>
    <t>Miami-Partner C-Associate K-00029-Carter-Stehr</t>
  </si>
  <si>
    <t>Miami-Litigation-Associate K-00029-Carter-Stehr</t>
  </si>
  <si>
    <t>Miami-Partner C-Associate L-00029-Carter-Stehr</t>
  </si>
  <si>
    <t>Miami-Litigation-Associate L-00029-Carter-Stehr</t>
  </si>
  <si>
    <t>Miami-Partner C-Associate T-00029-Carter-Stehr</t>
  </si>
  <si>
    <t>Miami-Litigation-Associate T-00029-Carter-Stehr</t>
  </si>
  <si>
    <t>Miami-Partner C-Associate U-00029-Carter-Stehr</t>
  </si>
  <si>
    <t>Miami-Litigation-Associate U-00029-Carter-Stehr</t>
  </si>
  <si>
    <t>Miami-Partner C-Associate X-00029-Carter-Stehr</t>
  </si>
  <si>
    <t>Miami-Litigation-Associate X-00029-Carter-Stehr</t>
  </si>
  <si>
    <t>Miami-Partner C-Associate Y-00029-Carter-Stehr</t>
  </si>
  <si>
    <t>Miami-Litigation-Associate Y-00029-Carter-Stehr</t>
  </si>
  <si>
    <t>Miami-Partner C-Partner C-00029-Carter-Stehr</t>
  </si>
  <si>
    <t>Miami-Partner C-Associate J-00030-Braun LLC</t>
  </si>
  <si>
    <t>Miami-Litigation-Associate J-00030-Braun LLC</t>
  </si>
  <si>
    <t>Miami-Litigation-Partner C-00030-Braun LLC</t>
  </si>
  <si>
    <t>Miami-Partner C-Associate K-00030-Braun LLC</t>
  </si>
  <si>
    <t>Miami-Litigation-Associate K-00030-Braun LLC</t>
  </si>
  <si>
    <t>Miami-Partner C-Associate L-00030-Braun LLC</t>
  </si>
  <si>
    <t>Miami-Litigation-Associate L-00030-Braun LLC</t>
  </si>
  <si>
    <t>Miami-Partner C-Associate T-00030-Braun LLC</t>
  </si>
  <si>
    <t>Miami-Litigation-Associate T-00030-Braun LLC</t>
  </si>
  <si>
    <t>Miami-Partner C-Associate U-00030-Braun LLC</t>
  </si>
  <si>
    <t>Miami-Litigation-Associate U-00030-Braun LLC</t>
  </si>
  <si>
    <t>Miami-Partner C-Associate X-00030-Braun LLC</t>
  </si>
  <si>
    <t>Miami-Litigation-Associate X-00030-Braun LLC</t>
  </si>
  <si>
    <t>Miami-Partner C-Associate Y-00030-Braun LLC</t>
  </si>
  <si>
    <t>Miami-Litigation-Associate Y-00030-Braun LLC</t>
  </si>
  <si>
    <t>Miami-Partner C-Partner C-00030-Braun LLC</t>
  </si>
  <si>
    <t>Miami-Partner E-Associate D-00042-Green</t>
  </si>
  <si>
    <t>Miami-Real Estate-Associate D-00042-Green</t>
  </si>
  <si>
    <t>Miami-Real Estate-Partner E-00042-Green</t>
  </si>
  <si>
    <t>Miami-Real Estate-Partner E-Associate D</t>
  </si>
  <si>
    <t>Miami-Partner E-Associate E-00042-Green</t>
  </si>
  <si>
    <t>Miami-Real Estate-Associate E-00042-Green</t>
  </si>
  <si>
    <t>Miami-Real Estate-Partner E-Associate E</t>
  </si>
  <si>
    <t>Miami-Partner E-Associate F-00042-Green</t>
  </si>
  <si>
    <t>Miami-Real Estate-Associate F-00042-Green</t>
  </si>
  <si>
    <t>Miami-Real Estate-Partner E-Associate F</t>
  </si>
  <si>
    <t>Miami-Partner E-Associate X-00042-Green</t>
  </si>
  <si>
    <t>Miami-Real Estate-Associate X-00042-Green</t>
  </si>
  <si>
    <t>Miami-Real Estate-Partner E-Associate X</t>
  </si>
  <si>
    <t>Miami-Partner E-Associate Y-00042-Green</t>
  </si>
  <si>
    <t>Miami-Real Estate-Associate Y-00042-Green</t>
  </si>
  <si>
    <t>Miami-Real Estate-Partner E-Associate Y</t>
  </si>
  <si>
    <t>Miami-Partner E-Partner E-00042-Green</t>
  </si>
  <si>
    <t>Miami-Real Estate-Partner E-Partner E</t>
  </si>
  <si>
    <t>Miami-Partner E-Associate D-00043-Schmidt</t>
  </si>
  <si>
    <t>Miami-Real Estate-Associate D-00043-Schmidt</t>
  </si>
  <si>
    <t>Miami-Real Estate-Partner E-00043-Schmidt</t>
  </si>
  <si>
    <t>Miami-Partner E-Associate E-00043-Schmidt</t>
  </si>
  <si>
    <t>Miami-Real Estate-Associate E-00043-Schmidt</t>
  </si>
  <si>
    <t>Miami-Partner E-Associate F-00043-Schmidt</t>
  </si>
  <si>
    <t>Miami-Real Estate-Associate F-00043-Schmidt</t>
  </si>
  <si>
    <t>Miami-Partner E-Associate X-00043-Schmidt</t>
  </si>
  <si>
    <t>Miami-Real Estate-Associate X-00043-Schmidt</t>
  </si>
  <si>
    <t>Miami-Partner E-Associate Y-00043-Schmidt</t>
  </si>
  <si>
    <t>Miami-Real Estate-Associate Y-00043-Schmidt</t>
  </si>
  <si>
    <t>Miami-Partner E-Partner E-00043-Schmidt</t>
  </si>
  <si>
    <t>Miami-Partner E-Associate D-00044-Rolfson</t>
  </si>
  <si>
    <t>Miami-Real Estate-Associate D-00044-Rolfson</t>
  </si>
  <si>
    <t>Miami-Real Estate-Partner E-00044-Rolfson</t>
  </si>
  <si>
    <t>Miami-Partner E-Associate E-00044-Rolfson</t>
  </si>
  <si>
    <t>Miami-Real Estate-Associate E-00044-Rolfson</t>
  </si>
  <si>
    <t>Miami-Partner E-Associate F-00044-Rolfson</t>
  </si>
  <si>
    <t>Miami-Real Estate-Associate F-00044-Rolfson</t>
  </si>
  <si>
    <t>Miami-Partner E-Associate X-00044-Rolfson</t>
  </si>
  <si>
    <t>Miami-Real Estate-Associate X-00044-Rolfson</t>
  </si>
  <si>
    <t>Miami-Partner E-Associate Y-00044-Rolfson</t>
  </si>
  <si>
    <t>Miami-Real Estate-Associate Y-00044-Rolfson</t>
  </si>
  <si>
    <t>Miami-Partner E-Partner E-00044-Rolfson</t>
  </si>
  <si>
    <t>Miami-Partner E-Associate D-00045-Koss</t>
  </si>
  <si>
    <t>Miami-Real Estate-Associate D-00045-Koss</t>
  </si>
  <si>
    <t>Miami-Real Estate-Partner E-00045-Koss</t>
  </si>
  <si>
    <t>Miami-Partner E-Associate E-00045-Koss</t>
  </si>
  <si>
    <t>Miami-Real Estate-Associate E-00045-Koss</t>
  </si>
  <si>
    <t>Miami-Partner E-Associate F-00045-Koss</t>
  </si>
  <si>
    <t>Miami-Real Estate-Associate F-00045-Koss</t>
  </si>
  <si>
    <t>Miami-Partner E-Associate X-00045-Koss</t>
  </si>
  <si>
    <t>Miami-Real Estate-Associate X-00045-Koss</t>
  </si>
  <si>
    <t>Miami-Partner E-Associate Y-00045-Koss</t>
  </si>
  <si>
    <t>Miami-Real Estate-Associate Y-00045-Koss</t>
  </si>
  <si>
    <t>Miami-Partner E-Partner E-00045-Koss</t>
  </si>
  <si>
    <t>Miami-Partner E-Associate D-00046-Howe</t>
  </si>
  <si>
    <t>Miami-Real Estate-Associate D-00046-Howe</t>
  </si>
  <si>
    <t>Miami-Real Estate-Partner E-00046-Howe</t>
  </si>
  <si>
    <t>Miami-Partner E-Associate E-00046-Howe</t>
  </si>
  <si>
    <t>Miami-Real Estate-Associate E-00046-Howe</t>
  </si>
  <si>
    <t>Miami-Partner E-Associate F-00046-Howe</t>
  </si>
  <si>
    <t>Miami-Real Estate-Associate F-00046-Howe</t>
  </si>
  <si>
    <t>Miami-Partner E-Associate X-00046-Howe</t>
  </si>
  <si>
    <t>Miami-Real Estate-Associate X-00046-Howe</t>
  </si>
  <si>
    <t>Miami-Partner E-Associate Y-00046-Howe</t>
  </si>
  <si>
    <t>Miami-Real Estate-Associate Y-00046-Howe</t>
  </si>
  <si>
    <t>Miami-Partner E-Partner E-00046-Howe</t>
  </si>
  <si>
    <t>Miami-Partner E-Associate D-00047-Harris</t>
  </si>
  <si>
    <t>Miami-Real Estate-Associate D-00047-Harris</t>
  </si>
  <si>
    <t>Miami-Real Estate-Partner E-00047-Harris</t>
  </si>
  <si>
    <t>Miami-Partner E-Associate E-00047-Harris</t>
  </si>
  <si>
    <t>Miami-Real Estate-Associate E-00047-Harris</t>
  </si>
  <si>
    <t>Miami-Partner E-Associate F-00047-Harris</t>
  </si>
  <si>
    <t>Miami-Real Estate-Associate F-00047-Harris</t>
  </si>
  <si>
    <t>Miami-Partner E-Associate X-00047-Harris</t>
  </si>
  <si>
    <t>Miami-Real Estate-Associate X-00047-Harris</t>
  </si>
  <si>
    <t>Miami-Partner E-Associate Y-00047-Harris</t>
  </si>
  <si>
    <t>Miami-Real Estate-Associate Y-00047-Harris</t>
  </si>
  <si>
    <t>Miami-Partner E-Partner E-00047-Harris</t>
  </si>
  <si>
    <t>Miami-Partner E-Associate D-00048-Homenick</t>
  </si>
  <si>
    <t>Miami-Real Estate-Associate D-00048-Homenick</t>
  </si>
  <si>
    <t>Miami-Real Estate-Partner E-00048-Homenick</t>
  </si>
  <si>
    <t>Miami-Partner E-Associate E-00048-Homenick</t>
  </si>
  <si>
    <t>Miami-Real Estate-Associate E-00048-Homenick</t>
  </si>
  <si>
    <t>Miami-Partner E-Associate F-00048-Homenick</t>
  </si>
  <si>
    <t>Miami-Real Estate-Associate F-00048-Homenick</t>
  </si>
  <si>
    <t>Miami-Partner E-Associate X-00048-Homenick</t>
  </si>
  <si>
    <t>Miami-Real Estate-Associate X-00048-Homenick</t>
  </si>
  <si>
    <t>Miami-Partner E-Associate Y-00048-Homenick</t>
  </si>
  <si>
    <t>Miami-Real Estate-Associate Y-00048-Homenick</t>
  </si>
  <si>
    <t>Miami-Partner E-Partner E-00048-Homenick</t>
  </si>
  <si>
    <t>Miami-Partner E-Associate D-00049-Ruecker</t>
  </si>
  <si>
    <t>Miami-Real Estate-Associate D-00049-Ruecker</t>
  </si>
  <si>
    <t>Miami-Real Estate-Partner E-00049-Ruecker</t>
  </si>
  <si>
    <t>Miami-Partner E-Associate E-00049-Ruecker</t>
  </si>
  <si>
    <t>Miami-Real Estate-Associate E-00049-Ruecker</t>
  </si>
  <si>
    <t>Miami-Partner E-Associate F-00049-Ruecker</t>
  </si>
  <si>
    <t>Miami-Real Estate-Associate F-00049-Ruecker</t>
  </si>
  <si>
    <t>Miami-Partner E-Associate X-00049-Ruecker</t>
  </si>
  <si>
    <t>Miami-Real Estate-Associate X-00049-Ruecker</t>
  </si>
  <si>
    <t>Miami-Partner E-Associate Y-00049-Ruecker</t>
  </si>
  <si>
    <t>Miami-Real Estate-Associate Y-00049-Ruecker</t>
  </si>
  <si>
    <t>Miami-Partner E-Partner E-00049-Ruecker</t>
  </si>
  <si>
    <t>Miami-Partner E-Associate D-00050-Murazik</t>
  </si>
  <si>
    <t>Miami-Real Estate-Associate D-00050-Murazik</t>
  </si>
  <si>
    <t>Miami-Real Estate-Partner E-00050-Murazik</t>
  </si>
  <si>
    <t>Miami-Partner E-Associate E-00050-Murazik</t>
  </si>
  <si>
    <t>Miami-Real Estate-Associate E-00050-Murazik</t>
  </si>
  <si>
    <t>Miami-Partner E-Associate F-00050-Murazik</t>
  </si>
  <si>
    <t>Miami-Real Estate-Associate F-00050-Murazik</t>
  </si>
  <si>
    <t>Miami-Partner E-Associate X-00050-Murazik</t>
  </si>
  <si>
    <t>Miami-Real Estate-Associate X-00050-Murazik</t>
  </si>
  <si>
    <t>Miami-Partner E-Associate Y-00050-Murazik</t>
  </si>
  <si>
    <t>Miami-Real Estate-Associate Y-00050-Murazik</t>
  </si>
  <si>
    <t>Miami-Partner E-Partner E-00050-Murazik</t>
  </si>
  <si>
    <t>West Palm Beach-Partner D-Associate O-00033-Leuschke</t>
  </si>
  <si>
    <t>West Palm Beach-Corporate-Associate O-00033-Leuschke</t>
  </si>
  <si>
    <t>West Palm Beach-Corporate-Partner D-00033-Leuschke</t>
  </si>
  <si>
    <t>West Palm Beach-Corporate-Partner D-Associate O</t>
  </si>
  <si>
    <t>West Palm Beach-Partner D-Associate P-00033-Leuschke</t>
  </si>
  <si>
    <t>West Palm Beach-Corporate-Associate P-00033-Leuschke</t>
  </si>
  <si>
    <t>West Palm Beach-Corporate-Partner D-Associate P</t>
  </si>
  <si>
    <t>West Palm Beach-Partner D-Associate Q-00033-Leuschke</t>
  </si>
  <si>
    <t>West Palm Beach-Corporate-Associate Q-00033-Leuschke</t>
  </si>
  <si>
    <t>West Palm Beach-Corporate-Partner D-Associate Q</t>
  </si>
  <si>
    <t>West Palm Beach-Partner D-Associate R-00033-Leuschke</t>
  </si>
  <si>
    <t>West Palm Beach-Corporate-Associate R-00033-Leuschke</t>
  </si>
  <si>
    <t>West Palm Beach-Corporate-Partner D-Associate R</t>
  </si>
  <si>
    <t>West Palm Beach-Partner D-Associate S-00033-Leuschke</t>
  </si>
  <si>
    <t>West Palm Beach-Corporate-Associate S-00033-Leuschke</t>
  </si>
  <si>
    <t>West Palm Beach-Corporate-Partner D-Associate S</t>
  </si>
  <si>
    <t>West Palm Beach-Partner D-Associate V-00033-Leuschke</t>
  </si>
  <si>
    <t>West Palm Beach-Corporate-Associate V-00033-Leuschke</t>
  </si>
  <si>
    <t>West Palm Beach-Corporate-Partner D-Associate V</t>
  </si>
  <si>
    <t>West Palm Beach-Partner D-Associate W-00033-Leuschke</t>
  </si>
  <si>
    <t>West Palm Beach-Corporate-Associate W-00033-Leuschke</t>
  </si>
  <si>
    <t>West Palm Beach-Corporate-Partner D-Associate W</t>
  </si>
  <si>
    <t>West Palm Beach-Partner D-Partner D-00033-Leuschke</t>
  </si>
  <si>
    <t>West Palm Beach-Corporate-Partner D-Partner D</t>
  </si>
  <si>
    <t>West Palm Beach-Partner D-Associate O-00034-Quigley</t>
  </si>
  <si>
    <t>West Palm Beach-Corporate-Associate O-00034-Quigley</t>
  </si>
  <si>
    <t>West Palm Beach-Corporate-Partner D-00034-Quigley</t>
  </si>
  <si>
    <t>West Palm Beach-Partner D-Associate P-00034-Quigley</t>
  </si>
  <si>
    <t>West Palm Beach-Corporate-Associate P-00034-Quigley</t>
  </si>
  <si>
    <t>West Palm Beach-Partner D-Associate Q-00034-Quigley</t>
  </si>
  <si>
    <t>West Palm Beach-Corporate-Associate Q-00034-Quigley</t>
  </si>
  <si>
    <t>West Palm Beach-Partner D-Associate R-00034-Quigley</t>
  </si>
  <si>
    <t>West Palm Beach-Corporate-Associate R-00034-Quigley</t>
  </si>
  <si>
    <t>West Palm Beach-Partner D-Associate S-00034-Quigley</t>
  </si>
  <si>
    <t>West Palm Beach-Corporate-Associate S-00034-Quigley</t>
  </si>
  <si>
    <t>West Palm Beach-Partner D-Associate V-00034-Quigley</t>
  </si>
  <si>
    <t>West Palm Beach-Corporate-Associate V-00034-Quigley</t>
  </si>
  <si>
    <t>West Palm Beach-Partner D-Associate W-00034-Quigley</t>
  </si>
  <si>
    <t>West Palm Beach-Corporate-Associate W-00034-Quigley</t>
  </si>
  <si>
    <t>West Palm Beach-Partner D-Partner D-00034-Quigley</t>
  </si>
  <si>
    <t>West Palm Beach-Partner D-Associate O-00035-Russel</t>
  </si>
  <si>
    <t>West Palm Beach-Corporate-Associate O-00035-Russel</t>
  </si>
  <si>
    <t>West Palm Beach-Corporate-Partner D-00035-Russel</t>
  </si>
  <si>
    <t>West Palm Beach-Partner D-Associate P-00035-Russel</t>
  </si>
  <si>
    <t>West Palm Beach-Corporate-Associate P-00035-Russel</t>
  </si>
  <si>
    <t>West Palm Beach-Partner D-Associate Q-00035-Russel</t>
  </si>
  <si>
    <t>West Palm Beach-Corporate-Associate Q-00035-Russel</t>
  </si>
  <si>
    <t>West Palm Beach-Partner D-Associate R-00035-Russel</t>
  </si>
  <si>
    <t>West Palm Beach-Corporate-Associate R-00035-Russel</t>
  </si>
  <si>
    <t>West Palm Beach-Partner D-Associate S-00035-Russel</t>
  </si>
  <si>
    <t>West Palm Beach-Corporate-Associate S-00035-Russel</t>
  </si>
  <si>
    <t>West Palm Beach-Partner D-Associate V-00035-Russel</t>
  </si>
  <si>
    <t>West Palm Beach-Corporate-Associate V-00035-Russel</t>
  </si>
  <si>
    <t>West Palm Beach-Partner D-Associate W-00035-Russel</t>
  </si>
  <si>
    <t>West Palm Beach-Corporate-Associate W-00035-Russel</t>
  </si>
  <si>
    <t>West Palm Beach-Partner D-Partner D-00035-Russel</t>
  </si>
  <si>
    <t>West Palm Beach-Partner D-Associate O-00036-Lockman</t>
  </si>
  <si>
    <t>West Palm Beach-Corporate-Associate O-00036-Lockman</t>
  </si>
  <si>
    <t>West Palm Beach-Corporate-Partner D-00036-Lockman</t>
  </si>
  <si>
    <t>West Palm Beach-Partner D-Associate P-00036-Lockman</t>
  </si>
  <si>
    <t>West Palm Beach-Corporate-Associate P-00036-Lockman</t>
  </si>
  <si>
    <t>West Palm Beach-Partner D-Associate Q-00036-Lockman</t>
  </si>
  <si>
    <t>West Palm Beach-Corporate-Associate Q-00036-Lockman</t>
  </si>
  <si>
    <t>West Palm Beach-Partner D-Associate R-00036-Lockman</t>
  </si>
  <si>
    <t>West Palm Beach-Corporate-Associate R-00036-Lockman</t>
  </si>
  <si>
    <t>West Palm Beach-Partner D-Associate S-00036-Lockman</t>
  </si>
  <si>
    <t>West Palm Beach-Corporate-Associate S-00036-Lockman</t>
  </si>
  <si>
    <t>West Palm Beach-Partner D-Associate V-00036-Lockman</t>
  </si>
  <si>
    <t>West Palm Beach-Corporate-Associate V-00036-Lockman</t>
  </si>
  <si>
    <t>West Palm Beach-Partner D-Associate W-00036-Lockman</t>
  </si>
  <si>
    <t>West Palm Beach-Corporate-Associate W-00036-Lockman</t>
  </si>
  <si>
    <t>West Palm Beach-Partner D-Partner D-00036-Lockman</t>
  </si>
  <si>
    <t>West Palm Beach-Partner D-Associate O-00037-Pacocha</t>
  </si>
  <si>
    <t>West Palm Beach-Corporate-Associate O-00037-Pacocha</t>
  </si>
  <si>
    <t>West Palm Beach-Corporate-Partner D-00037-Pacocha</t>
  </si>
  <si>
    <t>West Palm Beach-Partner D-Associate P-00037-Pacocha</t>
  </si>
  <si>
    <t>West Palm Beach-Corporate-Associate P-00037-Pacocha</t>
  </si>
  <si>
    <t>West Palm Beach-Partner D-Associate Q-00037-Pacocha</t>
  </si>
  <si>
    <t>West Palm Beach-Corporate-Associate Q-00037-Pacocha</t>
  </si>
  <si>
    <t>West Palm Beach-Partner D-Associate R-00037-Pacocha</t>
  </si>
  <si>
    <t>West Palm Beach-Corporate-Associate R-00037-Pacocha</t>
  </si>
  <si>
    <t>West Palm Beach-Partner D-Associate S-00037-Pacocha</t>
  </si>
  <si>
    <t>West Palm Beach-Corporate-Associate S-00037-Pacocha</t>
  </si>
  <si>
    <t>West Palm Beach-Partner D-Associate V-00037-Pacocha</t>
  </si>
  <si>
    <t>West Palm Beach-Corporate-Associate V-00037-Pacocha</t>
  </si>
  <si>
    <t>West Palm Beach-Partner D-Associate W-00037-Pacocha</t>
  </si>
  <si>
    <t>West Palm Beach-Corporate-Associate W-00037-Pacocha</t>
  </si>
  <si>
    <t>West Palm Beach-Partner D-Partner D-00037-Pacocha</t>
  </si>
  <si>
    <t>West Palm Beach-Partner D-Associate O-00038-Bradtke</t>
  </si>
  <si>
    <t>West Palm Beach-Corporate-Associate O-00038-Bradtke</t>
  </si>
  <si>
    <t>West Palm Beach-Corporate-Partner D-00038-Bradtke</t>
  </si>
  <si>
    <t>West Palm Beach-Partner D-Associate P-00038-Bradtke</t>
  </si>
  <si>
    <t>West Palm Beach-Corporate-Associate P-00038-Bradtke</t>
  </si>
  <si>
    <t>West Palm Beach-Partner D-Associate Q-00038-Bradtke</t>
  </si>
  <si>
    <t>West Palm Beach-Corporate-Associate Q-00038-Bradtke</t>
  </si>
  <si>
    <t>West Palm Beach-Partner D-Associate R-00038-Bradtke</t>
  </si>
  <si>
    <t>West Palm Beach-Corporate-Associate R-00038-Bradtke</t>
  </si>
  <si>
    <t>West Palm Beach-Partner D-Associate S-00038-Bradtke</t>
  </si>
  <si>
    <t>West Palm Beach-Corporate-Associate S-00038-Bradtke</t>
  </si>
  <si>
    <t>West Palm Beach-Partner D-Associate V-00038-Bradtke</t>
  </si>
  <si>
    <t>West Palm Beach-Corporate-Associate V-00038-Bradtke</t>
  </si>
  <si>
    <t>West Palm Beach-Partner D-Associate W-00038-Bradtke</t>
  </si>
  <si>
    <t>West Palm Beach-Corporate-Associate W-00038-Bradtke</t>
  </si>
  <si>
    <t>West Palm Beach-Partner D-Partner D-00038-Bradtke</t>
  </si>
  <si>
    <t>West Palm Beach-Partner D-Associate O-00039-Runte</t>
  </si>
  <si>
    <t>West Palm Beach-Corporate-Associate O-00039-Runte</t>
  </si>
  <si>
    <t>West Palm Beach-Corporate-Partner D-00039-Runte</t>
  </si>
  <si>
    <t>West Palm Beach-Partner D-Associate P-00039-Runte</t>
  </si>
  <si>
    <t>West Palm Beach-Corporate-Associate P-00039-Runte</t>
  </si>
  <si>
    <t>West Palm Beach-Partner D-Associate Q-00039-Runte</t>
  </si>
  <si>
    <t>West Palm Beach-Corporate-Associate Q-00039-Runte</t>
  </si>
  <si>
    <t>West Palm Beach-Partner D-Associate R-00039-Runte</t>
  </si>
  <si>
    <t>West Palm Beach-Corporate-Associate R-00039-Runte</t>
  </si>
  <si>
    <t>West Palm Beach-Partner D-Associate S-00039-Runte</t>
  </si>
  <si>
    <t>West Palm Beach-Corporate-Associate S-00039-Runte</t>
  </si>
  <si>
    <t>West Palm Beach-Partner D-Associate V-00039-Runte</t>
  </si>
  <si>
    <t>West Palm Beach-Corporate-Associate V-00039-Runte</t>
  </si>
  <si>
    <t>West Palm Beach-Partner D-Associate W-00039-Runte</t>
  </si>
  <si>
    <t>West Palm Beach-Corporate-Associate W-00039-Runte</t>
  </si>
  <si>
    <t>West Palm Beach-Partner D-Partner D-00039-Runte</t>
  </si>
  <si>
    <t>West Palm Beach-Partner D-Associate O-00040-Schuster</t>
  </si>
  <si>
    <t>West Palm Beach-Corporate-Associate O-00040-Schuster</t>
  </si>
  <si>
    <t>West Palm Beach-Corporate-Partner D-00040-Schuster</t>
  </si>
  <si>
    <t>West Palm Beach-Partner D-Associate P-00040-Schuster</t>
  </si>
  <si>
    <t>West Palm Beach-Corporate-Associate P-00040-Schuster</t>
  </si>
  <si>
    <t>West Palm Beach-Partner D-Associate Q-00040-Schuster</t>
  </si>
  <si>
    <t>West Palm Beach-Corporate-Associate Q-00040-Schuster</t>
  </si>
  <si>
    <t>West Palm Beach-Partner D-Associate R-00040-Schuster</t>
  </si>
  <si>
    <t>West Palm Beach-Corporate-Associate R-00040-Schuster</t>
  </si>
  <si>
    <t>West Palm Beach-Partner D-Associate S-00040-Schuster</t>
  </si>
  <si>
    <t>West Palm Beach-Corporate-Associate S-00040-Schuster</t>
  </si>
  <si>
    <t>West Palm Beach-Partner D-Associate V-00040-Schuster</t>
  </si>
  <si>
    <t>West Palm Beach-Corporate-Associate V-00040-Schuster</t>
  </si>
  <si>
    <t>West Palm Beach-Partner D-Associate W-00040-Schuster</t>
  </si>
  <si>
    <t>West Palm Beach-Corporate-Associate W-00040-Schuster</t>
  </si>
  <si>
    <t>West Palm Beach-Partner D-Partner D-00040-Schuster</t>
  </si>
  <si>
    <t>West Palm Beach-Partner F-Partner F-00051-Davis</t>
  </si>
  <si>
    <t>West Palm Beach-Corporate-Partner F-00051-Davis</t>
  </si>
  <si>
    <t>West Palm Beach-Corporate-Partner F-Partner F</t>
  </si>
  <si>
    <t>West Palm Beach-Partner F-Partner F-00052-Robel</t>
  </si>
  <si>
    <t>West Palm Beach-Corporate-Partner F-00052-Robel</t>
  </si>
  <si>
    <t>West Palm Beach-Partner F-Associate M-00053-Reynolds</t>
  </si>
  <si>
    <t>West Palm Beach-Corporate-Associate M-00053-Reynolds</t>
  </si>
  <si>
    <t>West Palm Beach-Corporate-Partner F-00053-Reynolds</t>
  </si>
  <si>
    <t>West Palm Beach-Corporate-Partner F-Associate M</t>
  </si>
  <si>
    <t>West Palm Beach-Partner F-Associate N-00053-Reynolds</t>
  </si>
  <si>
    <t>West Palm Beach-Corporate-Associate N-00053-Reynolds</t>
  </si>
  <si>
    <t>West Palm Beach-Corporate-Partner F-Associate N</t>
  </si>
  <si>
    <t>West Palm Beach-Partner F-Associate V-00053-Reynolds</t>
  </si>
  <si>
    <t>West Palm Beach-Corporate-Associate V-00053-Reynolds</t>
  </si>
  <si>
    <t>West Palm Beach-Corporate-Partner F-Associate V</t>
  </si>
  <si>
    <t>West Palm Beach-Partner F-Associate W-00053-Reynolds</t>
  </si>
  <si>
    <t>West Palm Beach-Corporate-Associate W-00053-Reynolds</t>
  </si>
  <si>
    <t>West Palm Beach-Corporate-Partner F-Associate W</t>
  </si>
  <si>
    <t>West Palm Beach-Partner F-Associate Z-00053-Reynolds</t>
  </si>
  <si>
    <t>West Palm Beach-Corporate-Associate Z-00053-Reynolds</t>
  </si>
  <si>
    <t>West Palm Beach-Corporate-Partner F-Associate Z</t>
  </si>
  <si>
    <t>West Palm Beach-Partner F-Partner F-00053-Reynolds</t>
  </si>
  <si>
    <t>West Palm Beach-Partner F-Associate M-00054-Powlowski</t>
  </si>
  <si>
    <t>West Palm Beach-Corporate-Associate M-00054-Powlowski</t>
  </si>
  <si>
    <t>West Palm Beach-Corporate-Partner F-00054-Powlowski</t>
  </si>
  <si>
    <t>West Palm Beach-Partner F-Associate N-00054-Powlowski</t>
  </si>
  <si>
    <t>West Palm Beach-Corporate-Associate N-00054-Powlowski</t>
  </si>
  <si>
    <t>West Palm Beach-Partner F-Associate V-00054-Powlowski</t>
  </si>
  <si>
    <t>West Palm Beach-Corporate-Associate V-00054-Powlowski</t>
  </si>
  <si>
    <t>West Palm Beach-Partner F-Associate W-00054-Powlowski</t>
  </si>
  <si>
    <t>West Palm Beach-Corporate-Associate W-00054-Powlowski</t>
  </si>
  <si>
    <t>West Palm Beach-Partner F-Associate Z-00054-Powlowski</t>
  </si>
  <si>
    <t>West Palm Beach-Corporate-Associate Z-00054-Powlowski</t>
  </si>
  <si>
    <t>West Palm Beach-Partner F-Partner F-00054-Powlowski</t>
  </si>
  <si>
    <t>West Palm Beach-Partner F-Associate M-00055-Beier</t>
  </si>
  <si>
    <t>West Palm Beach-Corporate-Associate M-00055-Beier</t>
  </si>
  <si>
    <t>West Palm Beach-Corporate-Partner F-00055-Beier</t>
  </si>
  <si>
    <t>West Palm Beach-Partner F-Associate N-00055-Beier</t>
  </si>
  <si>
    <t>West Palm Beach-Corporate-Associate N-00055-Beier</t>
  </si>
  <si>
    <t>West Palm Beach-Partner F-Associate V-00055-Beier</t>
  </si>
  <si>
    <t>West Palm Beach-Corporate-Associate V-00055-Beier</t>
  </si>
  <si>
    <t>West Palm Beach-Partner F-Associate W-00055-Beier</t>
  </si>
  <si>
    <t>West Palm Beach-Corporate-Associate W-00055-Beier</t>
  </si>
  <si>
    <t>West Palm Beach-Partner F-Associate Z-00055-Beier</t>
  </si>
  <si>
    <t>West Palm Beach-Corporate-Associate Z-00055-Beier</t>
  </si>
  <si>
    <t>West Palm Beach-Partner F-Partner F-00055-Beier</t>
  </si>
  <si>
    <t>West Palm Beach-Partner F-Associate M-00056-Hettinger</t>
  </si>
  <si>
    <t>West Palm Beach-Corporate-Associate M-00056-Hettinger</t>
  </si>
  <si>
    <t>West Palm Beach-Corporate-Partner F-00056-Hettinger</t>
  </si>
  <si>
    <t>West Palm Beach-Partner F-Associate N-00056-Hettinger</t>
  </si>
  <si>
    <t>West Palm Beach-Corporate-Associate N-00056-Hettinger</t>
  </si>
  <si>
    <t>West Palm Beach-Partner F-Associate V-00056-Hettinger</t>
  </si>
  <si>
    <t>West Palm Beach-Corporate-Associate V-00056-Hettinger</t>
  </si>
  <si>
    <t>West Palm Beach-Partner F-Associate W-00056-Hettinger</t>
  </si>
  <si>
    <t>West Palm Beach-Corporate-Associate W-00056-Hettinger</t>
  </si>
  <si>
    <t>West Palm Beach-Partner F-Associate Z-00056-Hettinger</t>
  </si>
  <si>
    <t>West Palm Beach-Corporate-Associate Z-00056-Hettinger</t>
  </si>
  <si>
    <t>West Palm Beach-Partner F-Partner F-00056-Hettinger</t>
  </si>
  <si>
    <t>West Palm Beach-Partner F-Associate M-00057-Wunsch</t>
  </si>
  <si>
    <t>West Palm Beach-Corporate-Associate M-00057-Wunsch</t>
  </si>
  <si>
    <t>West Palm Beach-Corporate-Partner F-00057-Wunsch</t>
  </si>
  <si>
    <t>West Palm Beach-Partner F-Associate N-00057-Wunsch</t>
  </si>
  <si>
    <t>West Palm Beach-Corporate-Associate N-00057-Wunsch</t>
  </si>
  <si>
    <t>West Palm Beach-Partner F-Associate V-00057-Wunsch</t>
  </si>
  <si>
    <t>West Palm Beach-Corporate-Associate V-00057-Wunsch</t>
  </si>
  <si>
    <t>West Palm Beach-Partner F-Associate W-00057-Wunsch</t>
  </si>
  <si>
    <t>West Palm Beach-Corporate-Associate W-00057-Wunsch</t>
  </si>
  <si>
    <t>West Palm Beach-Partner F-Associate Z-00057-Wunsch</t>
  </si>
  <si>
    <t>West Palm Beach-Corporate-Associate Z-00057-Wunsch</t>
  </si>
  <si>
    <t>West Palm Beach-Partner F-Partner F-00057-Wunsch</t>
  </si>
  <si>
    <t>West Palm Beach-Partner F-Associate M-00058-Fadel</t>
  </si>
  <si>
    <t>West Palm Beach-Corporate-Associate M-00058-Fadel</t>
  </si>
  <si>
    <t>West Palm Beach-Corporate-Partner F-00058-Fadel</t>
  </si>
  <si>
    <t>West Palm Beach-Partner F-Associate N-00058-Fadel</t>
  </si>
  <si>
    <t>West Palm Beach-Corporate-Associate N-00058-Fadel</t>
  </si>
  <si>
    <t>West Palm Beach-Partner F-Associate V-00058-Fadel</t>
  </si>
  <si>
    <t>West Palm Beach-Corporate-Associate V-00058-Fadel</t>
  </si>
  <si>
    <t>West Palm Beach-Partner F-Associate W-00058-Fadel</t>
  </si>
  <si>
    <t>West Palm Beach-Corporate-Associate W-00058-Fadel</t>
  </si>
  <si>
    <t>West Palm Beach-Partner F-Associate Z-00058-Fadel</t>
  </si>
  <si>
    <t>West Palm Beach-Corporate-Associate Z-00058-Fadel</t>
  </si>
  <si>
    <t>West Palm Beach-Partner F-Partner F-00058-Fadel</t>
  </si>
  <si>
    <t>West Palm Beach-Partner F-Associate M-00059-D'Amore</t>
  </si>
  <si>
    <t>West Palm Beach-Corporate-Associate M-00059-D'Amore</t>
  </si>
  <si>
    <t>West Palm Beach-Corporate-Partner F-00059-D'Amore</t>
  </si>
  <si>
    <t>West Palm Beach-Partner F-Associate N-00059-D'Amore</t>
  </si>
  <si>
    <t>West Palm Beach-Corporate-Associate N-00059-D'Amore</t>
  </si>
  <si>
    <t>West Palm Beach-Partner F-Associate V-00059-D'Amore</t>
  </si>
  <si>
    <t>West Palm Beach-Corporate-Associate V-00059-D'Amore</t>
  </si>
  <si>
    <t>West Palm Beach-Partner F-Associate W-00059-D'Amore</t>
  </si>
  <si>
    <t>West Palm Beach-Corporate-Associate W-00059-D'Amore</t>
  </si>
  <si>
    <t>West Palm Beach-Partner F-Associate Z-00059-D'Amore</t>
  </si>
  <si>
    <t>West Palm Beach-Corporate-Associate Z-00059-D'Amore</t>
  </si>
  <si>
    <t>West Palm Beach-Partner F-Partner F-00059-D'Amore</t>
  </si>
  <si>
    <t>West Palm Beach-Partner F-Associate M-00060-Hahn</t>
  </si>
  <si>
    <t>West Palm Beach-Corporate-Associate M-00060-Hahn</t>
  </si>
  <si>
    <t>West Palm Beach-Corporate-Partner F-00060-Hahn</t>
  </si>
  <si>
    <t>West Palm Beach-Partner F-Associate N-00060-Hahn</t>
  </si>
  <si>
    <t>West Palm Beach-Corporate-Associate N-00060-Hahn</t>
  </si>
  <si>
    <t>West Palm Beach-Partner F-Associate V-00060-Hahn</t>
  </si>
  <si>
    <t>West Palm Beach-Corporate-Associate V-00060-Hahn</t>
  </si>
  <si>
    <t>West Palm Beach-Partner F-Associate W-00060-Hahn</t>
  </si>
  <si>
    <t>West Palm Beach-Corporate-Associate W-00060-Hahn</t>
  </si>
  <si>
    <t>West Palm Beach-Partner F-Associate Z-00060-Hahn</t>
  </si>
  <si>
    <t>West Palm Beach-Corporate-Associate Z-00060-Hahn</t>
  </si>
  <si>
    <t>West Palm Beach-Partner F-Partner F-00060-Hahn</t>
  </si>
  <si>
    <t>West Palm Beach-Partner A-Partner A-00004-Runolfsson Inc</t>
  </si>
  <si>
    <t>West Palm Beach-Real Estate-Partner A-00004-Runolfsson Inc</t>
  </si>
  <si>
    <t>West Palm Beach-Real Estate-Partner A-Partner A</t>
  </si>
  <si>
    <t>West Palm Beach-Partner A-Partner A-00005-Marvin Inc</t>
  </si>
  <si>
    <t>West Palm Beach-Real Estate-Partner A-00005-Marvin Inc</t>
  </si>
  <si>
    <t>West Palm Beach-Partner A-Associate A-00006-Wolf-Gorczany</t>
  </si>
  <si>
    <t>West Palm Beach-Real Estate-Associate A-00006-Wolf-Gorczany</t>
  </si>
  <si>
    <t>West Palm Beach-Real Estate-Partner A-00006-Wolf-Gorczany</t>
  </si>
  <si>
    <t>West Palm Beach-Real Estate-Partner A-Associate A</t>
  </si>
  <si>
    <t>West Palm Beach-Partner A-Associate B-00006-Wolf-Gorczany</t>
  </si>
  <si>
    <t>West Palm Beach-Real Estate-Associate B-00006-Wolf-Gorczany</t>
  </si>
  <si>
    <t>West Palm Beach-Real Estate-Partner A-Associate B</t>
  </si>
  <si>
    <t>West Palm Beach-Partner A-Associate C-00006-Wolf-Gorczany</t>
  </si>
  <si>
    <t>West Palm Beach-Real Estate-Associate C-00006-Wolf-Gorczany</t>
  </si>
  <si>
    <t>West Palm Beach-Real Estate-Partner A-Associate C</t>
  </si>
  <si>
    <t>West Palm Beach-Partner A-Associate R-00006-Wolf-Gorczany</t>
  </si>
  <si>
    <t>West Palm Beach-Real Estate-Associate R-00006-Wolf-Gorczany</t>
  </si>
  <si>
    <t>West Palm Beach-Real Estate-Partner A-Associate R</t>
  </si>
  <si>
    <t>West Palm Beach-Partner A-Associate S-00006-Wolf-Gorczany</t>
  </si>
  <si>
    <t>West Palm Beach-Real Estate-Associate S-00006-Wolf-Gorczany</t>
  </si>
  <si>
    <t>West Palm Beach-Real Estate-Partner A-Associate S</t>
  </si>
  <si>
    <t>West Palm Beach-Partner A-Partner A-00006-Wolf-Gorczany</t>
  </si>
  <si>
    <t>West Palm Beach-Partner A-Associate A-00007-Walker-Ruecker</t>
  </si>
  <si>
    <t>West Palm Beach-Real Estate-Associate A-00007-Walker-Ruecker</t>
  </si>
  <si>
    <t>West Palm Beach-Real Estate-Partner A-00007-Walker-Ruecker</t>
  </si>
  <si>
    <t>West Palm Beach-Partner A-Associate B-00007-Walker-Ruecker</t>
  </si>
  <si>
    <t>West Palm Beach-Real Estate-Associate B-00007-Walker-Ruecker</t>
  </si>
  <si>
    <t>West Palm Beach-Partner A-Associate C-00007-Walker-Ruecker</t>
  </si>
  <si>
    <t>West Palm Beach-Real Estate-Associate C-00007-Walker-Ruecker</t>
  </si>
  <si>
    <t>West Palm Beach-Partner A-Associate R-00007-Walker-Ruecker</t>
  </si>
  <si>
    <t>West Palm Beach-Real Estate-Associate R-00007-Walker-Ruecker</t>
  </si>
  <si>
    <t>West Palm Beach-Partner A-Associate S-00007-Walker-Ruecker</t>
  </si>
  <si>
    <t>West Palm Beach-Real Estate-Associate S-00007-Walker-Ruecker</t>
  </si>
  <si>
    <t>West Palm Beach-Partner A-Partner A-00007-Walker-Ruecker</t>
  </si>
  <si>
    <t>West Palm Beach-Partner A-Associate A-00008-Keeling Deckow and Braun</t>
  </si>
  <si>
    <t>West Palm Beach-Real Estate-Associate A-00008-Keeling Deckow and Braun</t>
  </si>
  <si>
    <t>West Palm Beach-Real Estate-Partner A-00008-Keeling Deckow and Braun</t>
  </si>
  <si>
    <t>West Palm Beach-Partner A-Associate B-00008-Keeling Deckow and Braun</t>
  </si>
  <si>
    <t>West Palm Beach-Real Estate-Associate B-00008-Keeling Deckow and Braun</t>
  </si>
  <si>
    <t>West Palm Beach-Partner A-Associate C-00008-Keeling Deckow and Braun</t>
  </si>
  <si>
    <t>West Palm Beach-Real Estate-Associate C-00008-Keeling Deckow and Braun</t>
  </si>
  <si>
    <t>West Palm Beach-Partner A-Associate R-00008-Keeling Deckow and Braun</t>
  </si>
  <si>
    <t>West Palm Beach-Real Estate-Associate R-00008-Keeling Deckow and Braun</t>
  </si>
  <si>
    <t>West Palm Beach-Partner A-Associate S-00008-Keeling Deckow and Braun</t>
  </si>
  <si>
    <t>West Palm Beach-Real Estate-Associate S-00008-Keeling Deckow and Braun</t>
  </si>
  <si>
    <t>West Palm Beach-Partner A-Partner A-00008-Keeling Deckow and Braun</t>
  </si>
  <si>
    <t>West Palm Beach-Partner A-Associate A-00009-Graham-Gusikowski</t>
  </si>
  <si>
    <t>West Palm Beach-Real Estate-Associate A-00009-Graham-Gusikowski</t>
  </si>
  <si>
    <t>West Palm Beach-Real Estate-Partner A-00009-Graham-Gusikowski</t>
  </si>
  <si>
    <t>West Palm Beach-Partner A-Associate B-00009-Graham-Gusikowski</t>
  </si>
  <si>
    <t>West Palm Beach-Real Estate-Associate B-00009-Graham-Gusikowski</t>
  </si>
  <si>
    <t>West Palm Beach-Partner A-Associate C-00009-Graham-Gusikowski</t>
  </si>
  <si>
    <t>West Palm Beach-Real Estate-Associate C-00009-Graham-Gusikowski</t>
  </si>
  <si>
    <t>West Palm Beach-Partner A-Associate R-00009-Graham-Gusikowski</t>
  </si>
  <si>
    <t>West Palm Beach-Real Estate-Associate R-00009-Graham-Gusikowski</t>
  </si>
  <si>
    <t>West Palm Beach-Partner A-Associate S-00009-Graham-Gusikowski</t>
  </si>
  <si>
    <t>West Palm Beach-Real Estate-Associate S-00009-Graham-Gusikowski</t>
  </si>
  <si>
    <t>West Palm Beach-Partner A-Partner A-00009-Graham-Gusikowski</t>
  </si>
  <si>
    <t>West Palm Beach-Partner A-Associate A-00010-Wisozk and Sons</t>
  </si>
  <si>
    <t>West Palm Beach-Real Estate-Associate A-00010-Wisozk and Sons</t>
  </si>
  <si>
    <t>West Palm Beach-Real Estate-Partner A-00010-Wisozk and Sons</t>
  </si>
  <si>
    <t>West Palm Beach-Partner A-Associate B-00010-Wisozk and Sons</t>
  </si>
  <si>
    <t>West Palm Beach-Real Estate-Associate B-00010-Wisozk and Sons</t>
  </si>
  <si>
    <t>West Palm Beach-Partner A-Associate C-00010-Wisozk and Sons</t>
  </si>
  <si>
    <t>West Palm Beach-Real Estate-Associate C-00010-Wisozk and Sons</t>
  </si>
  <si>
    <t>West Palm Beach-Partner A-Associate R-00010-Wisozk and Sons</t>
  </si>
  <si>
    <t>West Palm Beach-Real Estate-Associate R-00010-Wisozk and Sons</t>
  </si>
  <si>
    <t>West Palm Beach-Partner A-Associate S-00010-Wisozk and Sons</t>
  </si>
  <si>
    <t>West Palm Beach-Real Estate-Associate S-00010-Wisozk and Sons</t>
  </si>
  <si>
    <t>West Palm Beach-Partner A-Partner A-00010-Wisozk and Sons</t>
  </si>
  <si>
    <t>Litigation-Partner B-Associate G-All Clients</t>
  </si>
  <si>
    <t>Miami-Partner B-Associate G-All Clients</t>
  </si>
  <si>
    <t>Miami-Litigation-Associate G-All Clients</t>
  </si>
  <si>
    <t>Miami-Litigation-Partner B-All Clients</t>
  </si>
  <si>
    <t>Litigation-Partner B-Associate H-All Clients</t>
  </si>
  <si>
    <t>Miami-Partner B-Associate H-All Clients</t>
  </si>
  <si>
    <t>Miami-Litigation-Associate H-All Clients</t>
  </si>
  <si>
    <t>Litigation-Partner B-Associate I-All Clients</t>
  </si>
  <si>
    <t>Miami-Partner B-Associate I-All Clients</t>
  </si>
  <si>
    <t>Miami-Litigation-Associate I-All Clients</t>
  </si>
  <si>
    <t>Litigation-Partner B-Associate T-All Clients</t>
  </si>
  <si>
    <t>Miami-Partner B-Associate T-All Clients</t>
  </si>
  <si>
    <t>Miami-Litigation-Associate T-All Clients</t>
  </si>
  <si>
    <t>Litigation-Partner B-Associate U-All Clients</t>
  </si>
  <si>
    <t>Miami-Partner B-Associate U-All Clients</t>
  </si>
  <si>
    <t>Miami-Litigation-Associate U-All Clients</t>
  </si>
  <si>
    <t>Litigation-Partner B-Associate X-All Clients</t>
  </si>
  <si>
    <t>Miami-Partner B-Associate X-All Clients</t>
  </si>
  <si>
    <t>Miami-Litigation-Associate X-All Clients</t>
  </si>
  <si>
    <t>Litigation-Partner B-Associate Y-All Clients</t>
  </si>
  <si>
    <t>Miami-Partner B-Associate Y-All Clients</t>
  </si>
  <si>
    <t>Miami-Litigation-Associate Y-All Clients</t>
  </si>
  <si>
    <t>Litigation-Partner B-Partner B-All Clients</t>
  </si>
  <si>
    <t>Miami-Partner B-Partner B-All Clients</t>
  </si>
  <si>
    <t>Litigation-Partner C-Associate J-All Clients</t>
  </si>
  <si>
    <t>Miami-Partner C-Associate J-All Clients</t>
  </si>
  <si>
    <t>Miami-Litigation-Associate J-All Clients</t>
  </si>
  <si>
    <t>Miami-Litigation-Partner C-All Clients</t>
  </si>
  <si>
    <t>Litigation-Partner C-Associate K-All Clients</t>
  </si>
  <si>
    <t>Miami-Partner C-Associate K-All Clients</t>
  </si>
  <si>
    <t>Miami-Litigation-Associate K-All Clients</t>
  </si>
  <si>
    <t>Litigation-Partner C-Associate L-All Clients</t>
  </si>
  <si>
    <t>Miami-Partner C-Associate L-All Clients</t>
  </si>
  <si>
    <t>Miami-Litigation-Associate L-All Clients</t>
  </si>
  <si>
    <t>Litigation-Partner C-Associate T-All Clients</t>
  </si>
  <si>
    <t>Miami-Partner C-Associate T-All Clients</t>
  </si>
  <si>
    <t>Litigation-Partner C-Associate U-All Clients</t>
  </si>
  <si>
    <t>Miami-Partner C-Associate U-All Clients</t>
  </si>
  <si>
    <t>Litigation-Partner C-Associate X-All Clients</t>
  </si>
  <si>
    <t>Miami-Partner C-Associate X-All Clients</t>
  </si>
  <si>
    <t>Litigation-Partner C-Associate Y-All Clients</t>
  </si>
  <si>
    <t>Miami-Partner C-Associate Y-All Clients</t>
  </si>
  <si>
    <t>Litigation-Partner C-Partner C-All Clients</t>
  </si>
  <si>
    <t>Miami-Partner C-Partner C-All Clients</t>
  </si>
  <si>
    <t>Real Estate-Partner E-Associate D-All Clients</t>
  </si>
  <si>
    <t>Miami-Partner E-Associate D-All Clients</t>
  </si>
  <si>
    <t>Miami-Real Estate-Associate D-All Clients</t>
  </si>
  <si>
    <t>Miami-Real Estate-Partner E-All Clients</t>
  </si>
  <si>
    <t>Real Estate-Partner E-Associate E-All Clients</t>
  </si>
  <si>
    <t>Miami-Partner E-Associate E-All Clients</t>
  </si>
  <si>
    <t>Miami-Real Estate-Associate E-All Clients</t>
  </si>
  <si>
    <t>Real Estate-Partner E-Associate F-All Clients</t>
  </si>
  <si>
    <t>Miami-Partner E-Associate F-All Clients</t>
  </si>
  <si>
    <t>Miami-Real Estate-Associate F-All Clients</t>
  </si>
  <si>
    <t>Real Estate-Partner E-Associate X-All Clients</t>
  </si>
  <si>
    <t>Miami-Partner E-Associate X-All Clients</t>
  </si>
  <si>
    <t>Miami-Real Estate-Associate X-All Clients</t>
  </si>
  <si>
    <t>Real Estate-Partner E-Associate Y-All Clients</t>
  </si>
  <si>
    <t>Miami-Partner E-Associate Y-All Clients</t>
  </si>
  <si>
    <t>Miami-Real Estate-Associate Y-All Clients</t>
  </si>
  <si>
    <t>Real Estate-Partner E-Partner E-All Clients</t>
  </si>
  <si>
    <t>Miami-Partner E-Partner E-All Clients</t>
  </si>
  <si>
    <t>Corporate-Partner D-Associate O-All Clients</t>
  </si>
  <si>
    <t>West Palm Beach-Partner D-Associate O-All Clients</t>
  </si>
  <si>
    <t>West Palm Beach-Corporate-Associate O-All Clients</t>
  </si>
  <si>
    <t>West Palm Beach-Corporate-Partner D-All Clients</t>
  </si>
  <si>
    <t>Corporate-Partner D-Associate P-All Clients</t>
  </si>
  <si>
    <t>West Palm Beach-Partner D-Associate P-All Clients</t>
  </si>
  <si>
    <t>West Palm Beach-Corporate-Associate P-All Clients</t>
  </si>
  <si>
    <t>Corporate-Partner D-Associate Q-All Clients</t>
  </si>
  <si>
    <t>West Palm Beach-Partner D-Associate Q-All Clients</t>
  </si>
  <si>
    <t>West Palm Beach-Corporate-Associate Q-All Clients</t>
  </si>
  <si>
    <t>Corporate-Partner D-Associate R-All Clients</t>
  </si>
  <si>
    <t>West Palm Beach-Partner D-Associate R-All Clients</t>
  </si>
  <si>
    <t>West Palm Beach-Corporate-Associate R-All Clients</t>
  </si>
  <si>
    <t>Corporate-Partner D-Associate S-All Clients</t>
  </si>
  <si>
    <t>West Palm Beach-Partner D-Associate S-All Clients</t>
  </si>
  <si>
    <t>West Palm Beach-Corporate-Associate S-All Clients</t>
  </si>
  <si>
    <t>Corporate-Partner D-Associate V-All Clients</t>
  </si>
  <si>
    <t>West Palm Beach-Partner D-Associate V-All Clients</t>
  </si>
  <si>
    <t>West Palm Beach-Corporate-Associate V-All Clients</t>
  </si>
  <si>
    <t>Corporate-Partner D-Associate W-All Clients</t>
  </si>
  <si>
    <t>West Palm Beach-Partner D-Associate W-All Clients</t>
  </si>
  <si>
    <t>West Palm Beach-Corporate-Associate W-All Clients</t>
  </si>
  <si>
    <t>Corporate-Partner D-Partner D-All Clients</t>
  </si>
  <si>
    <t>West Palm Beach-Partner D-Partner D-All Clients</t>
  </si>
  <si>
    <t>Corporate-Partner F-Partner F-All Clients</t>
  </si>
  <si>
    <t>West Palm Beach-Partner F-Partner F-All Clients</t>
  </si>
  <si>
    <t>West Palm Beach-Corporate-Partner F-All Clients</t>
  </si>
  <si>
    <t>Corporate-Partner F-Associate M-All Clients</t>
  </si>
  <si>
    <t>West Palm Beach-Partner F-Associate M-All Clients</t>
  </si>
  <si>
    <t>West Palm Beach-Corporate-Associate M-All Clients</t>
  </si>
  <si>
    <t>Corporate-Partner F-Associate N-All Clients</t>
  </si>
  <si>
    <t>West Palm Beach-Partner F-Associate N-All Clients</t>
  </si>
  <si>
    <t>West Palm Beach-Corporate-Associate N-All Clients</t>
  </si>
  <si>
    <t>Corporate-Partner F-Associate V-All Clients</t>
  </si>
  <si>
    <t>West Palm Beach-Partner F-Associate V-All Clients</t>
  </si>
  <si>
    <t>Corporate-Partner F-Associate W-All Clients</t>
  </si>
  <si>
    <t>West Palm Beach-Partner F-Associate W-All Clients</t>
  </si>
  <si>
    <t>Corporate-Partner F-Associate Z-All Clients</t>
  </si>
  <si>
    <t>West Palm Beach-Partner F-Associate Z-All Clients</t>
  </si>
  <si>
    <t>West Palm Beach-Corporate-Associate Z-All Clients</t>
  </si>
  <si>
    <t>Real Estate-Partner A-Partner A-All Clients</t>
  </si>
  <si>
    <t>West Palm Beach-Partner A-Partner A-All Clients</t>
  </si>
  <si>
    <t>West Palm Beach-Real Estate-Partner A-All Clients</t>
  </si>
  <si>
    <t>Real Estate-Partner A-Associate A-All Clients</t>
  </si>
  <si>
    <t>West Palm Beach-Partner A-Associate A-All Clients</t>
  </si>
  <si>
    <t>West Palm Beach-Real Estate-Associate A-All Clients</t>
  </si>
  <si>
    <t>Real Estate-Partner A-Associate B-All Clients</t>
  </si>
  <si>
    <t>West Palm Beach-Partner A-Associate B-All Clients</t>
  </si>
  <si>
    <t>West Palm Beach-Real Estate-Associate B-All Clients</t>
  </si>
  <si>
    <t>Real Estate-Partner A-Associate C-All Clients</t>
  </si>
  <si>
    <t>West Palm Beach-Partner A-Associate C-All Clients</t>
  </si>
  <si>
    <t>West Palm Beach-Real Estate-Associate C-All Clients</t>
  </si>
  <si>
    <t>Real Estate-Partner A-Associate R-All Clients</t>
  </si>
  <si>
    <t>West Palm Beach-Partner A-Associate R-All Clients</t>
  </si>
  <si>
    <t>West Palm Beach-Real Estate-Associate R-All Clients</t>
  </si>
  <si>
    <t>Real Estate-Partner A-Associate S-All Clients</t>
  </si>
  <si>
    <t>West Palm Beach-Partner A-Associate S-All Clients</t>
  </si>
  <si>
    <t>West Palm Beach-Real Estate-Associate S-All Clients</t>
  </si>
  <si>
    <t>Litigation-Partner B-All Timekeepers-00013-Strosin Group</t>
  </si>
  <si>
    <t>All Locations-Partner B-All Timekeepers-00013-Strosin Group</t>
  </si>
  <si>
    <t>All Locations-Litigation-All Timekeepers-00013-Strosin Group</t>
  </si>
  <si>
    <t>All Locations-Litigation-Partner B-All Timekeepers</t>
  </si>
  <si>
    <t>Litigation-Partner B-All Timekeepers-00016-Witting Cruickshank and Raynor</t>
  </si>
  <si>
    <t>All Locations-Partner B-All Timekeepers-00016-Witting Cruickshank and Raynor</t>
  </si>
  <si>
    <t>All Locations-Litigation-All Timekeepers-00016-Witting Cruickshank and Raynor</t>
  </si>
  <si>
    <t>Litigation-Partner B-All Timekeepers-00017-Bruen Inc</t>
  </si>
  <si>
    <t>All Locations-Partner B-All Timekeepers-00017-Bruen Inc</t>
  </si>
  <si>
    <t>All Locations-Litigation-All Timekeepers-00017-Bruen Inc</t>
  </si>
  <si>
    <t>Litigation-Partner B-All Timekeepers-00018-Robel Macejkovic and Hirthe</t>
  </si>
  <si>
    <t>All Locations-Partner B-All Timekeepers-00018-Robel Macejkovic and Hirthe</t>
  </si>
  <si>
    <t>All Locations-Litigation-All Timekeepers-00018-Robel Macejkovic and Hirthe</t>
  </si>
  <si>
    <t>Litigation-Partner B-All Timekeepers-00019-Hessel LLC</t>
  </si>
  <si>
    <t>All Locations-Partner B-All Timekeepers-00019-Hessel LLC</t>
  </si>
  <si>
    <t>All Locations-Litigation-All Timekeepers-00019-Hessel LLC</t>
  </si>
  <si>
    <t>Litigation-Partner B-All Timekeepers-00020-Yundt-Hahn</t>
  </si>
  <si>
    <t>All Locations-Partner B-All Timekeepers-00020-Yundt-Hahn</t>
  </si>
  <si>
    <t>All Locations-Litigation-All Timekeepers-00020-Yundt-Hahn</t>
  </si>
  <si>
    <t>Litigation-Partner B-All Timekeepers-00042-Green</t>
  </si>
  <si>
    <t>All Locations-Partner B-All Timekeepers-00042-Green</t>
  </si>
  <si>
    <t>All Locations-Litigation-All Timekeepers-00042-Green</t>
  </si>
  <si>
    <t>Litigation-Partner B-All Timekeepers-00043-Schmidt</t>
  </si>
  <si>
    <t>All Locations-Partner B-All Timekeepers-00043-Schmidt</t>
  </si>
  <si>
    <t>All Locations-Litigation-All Timekeepers-00043-Schmidt</t>
  </si>
  <si>
    <t>Litigation-Partner B-All Timekeepers-00044-Rolfson</t>
  </si>
  <si>
    <t>All Locations-Partner B-All Timekeepers-00044-Rolfson</t>
  </si>
  <si>
    <t>All Locations-Litigation-All Timekeepers-00044-Rolfson</t>
  </si>
  <si>
    <t>Litigation-Partner B-All Timekeepers-00045-Koss</t>
  </si>
  <si>
    <t>All Locations-Partner B-All Timekeepers-00045-Koss</t>
  </si>
  <si>
    <t>All Locations-Litigation-All Timekeepers-00045-Koss</t>
  </si>
  <si>
    <t>Litigation-Partner B-All Timekeepers-00046-Howe</t>
  </si>
  <si>
    <t>All Locations-Partner B-All Timekeepers-00046-Howe</t>
  </si>
  <si>
    <t>All Locations-Litigation-All Timekeepers-00046-Howe</t>
  </si>
  <si>
    <t>Litigation-Partner B-All Timekeepers-00047-Harris</t>
  </si>
  <si>
    <t>All Locations-Partner B-All Timekeepers-00047-Harris</t>
  </si>
  <si>
    <t>All Locations-Litigation-All Timekeepers-00047-Harris</t>
  </si>
  <si>
    <t>Litigation-Partner B-All Timekeepers-00048-Homenick</t>
  </si>
  <si>
    <t>All Locations-Partner B-All Timekeepers-00048-Homenick</t>
  </si>
  <si>
    <t>All Locations-Litigation-All Timekeepers-00048-Homenick</t>
  </si>
  <si>
    <t>Litigation-Partner B-All Timekeepers-00049-Ruecker</t>
  </si>
  <si>
    <t>All Locations-Partner B-All Timekeepers-00049-Ruecker</t>
  </si>
  <si>
    <t>All Locations-Litigation-All Timekeepers-00049-Ruecker</t>
  </si>
  <si>
    <t>Litigation-Partner B-All Timekeepers-00050-Murazik</t>
  </si>
  <si>
    <t>All Locations-Partner B-All Timekeepers-00050-Murazik</t>
  </si>
  <si>
    <t>All Locations-Litigation-All Timekeepers-00050-Murazik</t>
  </si>
  <si>
    <t>Litigation-Partner C-All Timekeepers-00023-Nolan-Sauer</t>
  </si>
  <si>
    <t>All Locations-Partner C-All Timekeepers-00023-Nolan-Sauer</t>
  </si>
  <si>
    <t>All Locations-Litigation-All Timekeepers-00023-Nolan-Sauer</t>
  </si>
  <si>
    <t>All Locations-Litigation-Partner C-All Timekeepers</t>
  </si>
  <si>
    <t>Litigation-Partner C-All Timekeepers-00026-Ritchie Inc</t>
  </si>
  <si>
    <t>All Locations-Partner C-All Timekeepers-00026-Ritchie Inc</t>
  </si>
  <si>
    <t>All Locations-Litigation-All Timekeepers-00026-Ritchie Inc</t>
  </si>
  <si>
    <t>Litigation-Partner C-All Timekeepers-00027-Green Group</t>
  </si>
  <si>
    <t>All Locations-Partner C-All Timekeepers-00027-Green Group</t>
  </si>
  <si>
    <t>All Locations-Litigation-All Timekeepers-00027-Green Group</t>
  </si>
  <si>
    <t>Litigation-Partner C-All Timekeepers-00028-Ondricka Group</t>
  </si>
  <si>
    <t>All Locations-Partner C-All Timekeepers-00028-Ondricka Group</t>
  </si>
  <si>
    <t>All Locations-Litigation-All Timekeepers-00028-Ondricka Group</t>
  </si>
  <si>
    <t>Litigation-Partner C-All Timekeepers-00029-Carter-Stehr</t>
  </si>
  <si>
    <t>All Locations-Partner C-All Timekeepers-00029-Carter-Stehr</t>
  </si>
  <si>
    <t>All Locations-Litigation-All Timekeepers-00029-Carter-Stehr</t>
  </si>
  <si>
    <t>Litigation-Partner C-All Timekeepers-00030-Braun LLC</t>
  </si>
  <si>
    <t>All Locations-Partner C-All Timekeepers-00030-Braun LLC</t>
  </si>
  <si>
    <t>All Locations-Litigation-All Timekeepers-00030-Braun LLC</t>
  </si>
  <si>
    <t>Real Estate-Partner E-All Timekeepers-00042-Green</t>
  </si>
  <si>
    <t>All Locations-Partner E-All Timekeepers-00042-Green</t>
  </si>
  <si>
    <t>All Locations-Real Estate-All Timekeepers-00042-Green</t>
  </si>
  <si>
    <t>All Locations-Real Estate-Partner E-All Timekeepers</t>
  </si>
  <si>
    <t>Real Estate-Partner E-All Timekeepers-00043-Schmidt</t>
  </si>
  <si>
    <t>All Locations-Partner E-All Timekeepers-00043-Schmidt</t>
  </si>
  <si>
    <t>All Locations-Real Estate-All Timekeepers-00043-Schmidt</t>
  </si>
  <si>
    <t>Real Estate-Partner E-All Timekeepers-00044-Rolfson</t>
  </si>
  <si>
    <t>All Locations-Partner E-All Timekeepers-00044-Rolfson</t>
  </si>
  <si>
    <t>All Locations-Real Estate-All Timekeepers-00044-Rolfson</t>
  </si>
  <si>
    <t>Real Estate-Partner E-All Timekeepers-00045-Koss</t>
  </si>
  <si>
    <t>All Locations-Partner E-All Timekeepers-00045-Koss</t>
  </si>
  <si>
    <t>All Locations-Real Estate-All Timekeepers-00045-Koss</t>
  </si>
  <si>
    <t>Real Estate-Partner E-All Timekeepers-00046-Howe</t>
  </si>
  <si>
    <t>All Locations-Partner E-All Timekeepers-00046-Howe</t>
  </si>
  <si>
    <t>All Locations-Real Estate-All Timekeepers-00046-Howe</t>
  </si>
  <si>
    <t>Real Estate-Partner E-All Timekeepers-00047-Harris</t>
  </si>
  <si>
    <t>All Locations-Partner E-All Timekeepers-00047-Harris</t>
  </si>
  <si>
    <t>All Locations-Real Estate-All Timekeepers-00047-Harris</t>
  </si>
  <si>
    <t>Real Estate-Partner E-All Timekeepers-00048-Homenick</t>
  </si>
  <si>
    <t>All Locations-Partner E-All Timekeepers-00048-Homenick</t>
  </si>
  <si>
    <t>All Locations-Real Estate-All Timekeepers-00048-Homenick</t>
  </si>
  <si>
    <t>Real Estate-Partner E-All Timekeepers-00049-Ruecker</t>
  </si>
  <si>
    <t>All Locations-Partner E-All Timekeepers-00049-Ruecker</t>
  </si>
  <si>
    <t>All Locations-Real Estate-All Timekeepers-00049-Ruecker</t>
  </si>
  <si>
    <t>Real Estate-Partner E-All Timekeepers-00050-Murazik</t>
  </si>
  <si>
    <t>All Locations-Partner E-All Timekeepers-00050-Murazik</t>
  </si>
  <si>
    <t>All Locations-Real Estate-All Timekeepers-00050-Murazik</t>
  </si>
  <si>
    <t>Corporate-Partner D-All Timekeepers-00033-Leuschke</t>
  </si>
  <si>
    <t>All Locations-Partner D-All Timekeepers-00033-Leuschke</t>
  </si>
  <si>
    <t>All Locations-Corporate-All Timekeepers-00033-Leuschke</t>
  </si>
  <si>
    <t>All Locations-Corporate-Partner D-All Timekeepers</t>
  </si>
  <si>
    <t>Corporate-Partner D-All Timekeepers-00034-Quigley</t>
  </si>
  <si>
    <t>All Locations-Partner D-All Timekeepers-00034-Quigley</t>
  </si>
  <si>
    <t>All Locations-Corporate-All Timekeepers-00034-Quigley</t>
  </si>
  <si>
    <t>Corporate-Partner D-All Timekeepers-00035-Russel</t>
  </si>
  <si>
    <t>All Locations-Partner D-All Timekeepers-00035-Russel</t>
  </si>
  <si>
    <t>All Locations-Corporate-All Timekeepers-00035-Russel</t>
  </si>
  <si>
    <t>Corporate-Partner D-All Timekeepers-00036-Lockman</t>
  </si>
  <si>
    <t>All Locations-Partner D-All Timekeepers-00036-Lockman</t>
  </si>
  <si>
    <t>All Locations-Corporate-All Timekeepers-00036-Lockman</t>
  </si>
  <si>
    <t>Corporate-Partner D-All Timekeepers-00037-Pacocha</t>
  </si>
  <si>
    <t>All Locations-Partner D-All Timekeepers-00037-Pacocha</t>
  </si>
  <si>
    <t>All Locations-Corporate-All Timekeepers-00037-Pacocha</t>
  </si>
  <si>
    <t>Corporate-Partner D-All Timekeepers-00038-Bradtke</t>
  </si>
  <si>
    <t>All Locations-Partner D-All Timekeepers-00038-Bradtke</t>
  </si>
  <si>
    <t>All Locations-Corporate-All Timekeepers-00038-Bradtke</t>
  </si>
  <si>
    <t>Corporate-Partner D-All Timekeepers-00039-Runte</t>
  </si>
  <si>
    <t>All Locations-Partner D-All Timekeepers-00039-Runte</t>
  </si>
  <si>
    <t>All Locations-Corporate-All Timekeepers-00039-Runte</t>
  </si>
  <si>
    <t>Corporate-Partner D-All Timekeepers-00040-Schuster</t>
  </si>
  <si>
    <t>All Locations-Partner D-All Timekeepers-00040-Schuster</t>
  </si>
  <si>
    <t>All Locations-Corporate-All Timekeepers-00040-Schuster</t>
  </si>
  <si>
    <t>Corporate-Partner F-All Timekeepers-00051-Davis</t>
  </si>
  <si>
    <t>All Locations-Partner F-All Timekeepers-00051-Davis</t>
  </si>
  <si>
    <t>All Locations-Corporate-All Timekeepers-00051-Davis</t>
  </si>
  <si>
    <t>All Locations-Corporate-Partner F-All Timekeepers</t>
  </si>
  <si>
    <t>Corporate-Partner F-All Timekeepers-00052-Robel</t>
  </si>
  <si>
    <t>All Locations-Partner F-All Timekeepers-00052-Robel</t>
  </si>
  <si>
    <t>All Locations-Corporate-All Timekeepers-00052-Robel</t>
  </si>
  <si>
    <t>Corporate-Partner F-All Timekeepers-00053-Reynolds</t>
  </si>
  <si>
    <t>All Locations-Partner F-All Timekeepers-00053-Reynolds</t>
  </si>
  <si>
    <t>All Locations-Corporate-All Timekeepers-00053-Reynolds</t>
  </si>
  <si>
    <t>Corporate-Partner F-All Timekeepers-00054-Powlowski</t>
  </si>
  <si>
    <t>All Locations-Partner F-All Timekeepers-00054-Powlowski</t>
  </si>
  <si>
    <t>All Locations-Corporate-All Timekeepers-00054-Powlowski</t>
  </si>
  <si>
    <t>Corporate-Partner F-All Timekeepers-00055-Beier</t>
  </si>
  <si>
    <t>All Locations-Partner F-All Timekeepers-00055-Beier</t>
  </si>
  <si>
    <t>All Locations-Corporate-All Timekeepers-00055-Beier</t>
  </si>
  <si>
    <t>Corporate-Partner F-All Timekeepers-00056-Hettinger</t>
  </si>
  <si>
    <t>All Locations-Partner F-All Timekeepers-00056-Hettinger</t>
  </si>
  <si>
    <t>All Locations-Corporate-All Timekeepers-00056-Hettinger</t>
  </si>
  <si>
    <t>Corporate-Partner F-All Timekeepers-00057-Wunsch</t>
  </si>
  <si>
    <t>All Locations-Partner F-All Timekeepers-00057-Wunsch</t>
  </si>
  <si>
    <t>All Locations-Corporate-All Timekeepers-00057-Wunsch</t>
  </si>
  <si>
    <t>Corporate-Partner F-All Timekeepers-00058-Fadel</t>
  </si>
  <si>
    <t>All Locations-Partner F-All Timekeepers-00058-Fadel</t>
  </si>
  <si>
    <t>All Locations-Corporate-All Timekeepers-00058-Fadel</t>
  </si>
  <si>
    <t>Corporate-Partner F-All Timekeepers-00059-D'Amore</t>
  </si>
  <si>
    <t>All Locations-Partner F-All Timekeepers-00059-D'Amore</t>
  </si>
  <si>
    <t>All Locations-Corporate-All Timekeepers-00059-D'Amore</t>
  </si>
  <si>
    <t>Corporate-Partner F-All Timekeepers-00060-Hahn</t>
  </si>
  <si>
    <t>All Locations-Partner F-All Timekeepers-00060-Hahn</t>
  </si>
  <si>
    <t>All Locations-Corporate-All Timekeepers-00060-Hahn</t>
  </si>
  <si>
    <t>Real Estate-Partner A-All Timekeepers-00004-Runolfsson Inc</t>
  </si>
  <si>
    <t>All Locations-Partner A-All Timekeepers-00004-Runolfsson Inc</t>
  </si>
  <si>
    <t>All Locations-Real Estate-All Timekeepers-00004-Runolfsson Inc</t>
  </si>
  <si>
    <t>All Locations-Real Estate-Partner A-All Timekeepers</t>
  </si>
  <si>
    <t>Real Estate-Partner A-All Timekeepers-00005-Marvin Inc</t>
  </si>
  <si>
    <t>All Locations-Partner A-All Timekeepers-00005-Marvin Inc</t>
  </si>
  <si>
    <t>All Locations-Real Estate-All Timekeepers-00005-Marvin Inc</t>
  </si>
  <si>
    <t>Real Estate-Partner A-All Timekeepers-00006-Wolf-Gorczany</t>
  </si>
  <si>
    <t>All Locations-Partner A-All Timekeepers-00006-Wolf-Gorczany</t>
  </si>
  <si>
    <t>All Locations-Real Estate-All Timekeepers-00006-Wolf-Gorczany</t>
  </si>
  <si>
    <t>Real Estate-Partner A-All Timekeepers-00007-Walker-Ruecker</t>
  </si>
  <si>
    <t>All Locations-Partner A-All Timekeepers-00007-Walker-Ruecker</t>
  </si>
  <si>
    <t>All Locations-Real Estate-All Timekeepers-00007-Walker-Ruecker</t>
  </si>
  <si>
    <t>Real Estate-Partner A-All Timekeepers-00008-Keeling Deckow and Braun</t>
  </si>
  <si>
    <t>All Locations-Partner A-All Timekeepers-00008-Keeling Deckow and Braun</t>
  </si>
  <si>
    <t>All Locations-Real Estate-All Timekeepers-00008-Keeling Deckow and Braun</t>
  </si>
  <si>
    <t>Real Estate-Partner A-All Timekeepers-00009-Graham-Gusikowski</t>
  </si>
  <si>
    <t>All Locations-Partner A-All Timekeepers-00009-Graham-Gusikowski</t>
  </si>
  <si>
    <t>All Locations-Real Estate-All Timekeepers-00009-Graham-Gusikowski</t>
  </si>
  <si>
    <t>Real Estate-Partner A-All Timekeepers-00010-Wisozk and Sons</t>
  </si>
  <si>
    <t>All Locations-Partner A-All Timekeepers-00010-Wisozk and Sons</t>
  </si>
  <si>
    <t>All Locations-Real Estate-All Timekeepers-00010-Wisozk and Sons</t>
  </si>
  <si>
    <t>All Practice Areas-Partner B-All Timekeepers-00013-Strosin Group</t>
  </si>
  <si>
    <t>All Locations-All Practice Areas-Partner B-All Timekeepers</t>
  </si>
  <si>
    <t>All Practice Areas-Partner B-All Timekeepers-00016-Witting Cruickshank and Raynor</t>
  </si>
  <si>
    <t>All Practice Areas-Partner B-All Timekeepers-00017-Bruen Inc</t>
  </si>
  <si>
    <t>All Practice Areas-Partner B-All Timekeepers-00018-Robel Macejkovic and Hirthe</t>
  </si>
  <si>
    <t>All Practice Areas-Partner B-All Timekeepers-00019-Hessel LLC</t>
  </si>
  <si>
    <t>All Practice Areas-Partner B-All Timekeepers-00020-Yundt-Hahn</t>
  </si>
  <si>
    <t>All Practice Areas-Partner B-All Timekeepers-00042-Green</t>
  </si>
  <si>
    <t>All Practice Areas-Partner B-All Timekeepers-00043-Schmidt</t>
  </si>
  <si>
    <t>All Practice Areas-Partner B-All Timekeepers-00044-Rolfson</t>
  </si>
  <si>
    <t>All Practice Areas-Partner B-All Timekeepers-00045-Koss</t>
  </si>
  <si>
    <t>All Practice Areas-Partner B-All Timekeepers-00046-Howe</t>
  </si>
  <si>
    <t>All Practice Areas-Partner B-All Timekeepers-00047-Harris</t>
  </si>
  <si>
    <t>All Practice Areas-Partner B-All Timekeepers-00048-Homenick</t>
  </si>
  <si>
    <t>All Practice Areas-Partner B-All Timekeepers-00049-Ruecker</t>
  </si>
  <si>
    <t>All Practice Areas-Partner B-All Timekeepers-00050-Murazik</t>
  </si>
  <si>
    <t>All Practice Areas-Partner C-All Timekeepers-00023-Nolan-Sauer</t>
  </si>
  <si>
    <t>All Locations-All Practice Areas-Partner C-All Timekeepers</t>
  </si>
  <si>
    <t>All Practice Areas-Partner C-All Timekeepers-00026-Ritchie Inc</t>
  </si>
  <si>
    <t>All Practice Areas-Partner C-All Timekeepers-00027-Green Group</t>
  </si>
  <si>
    <t>All Practice Areas-Partner C-All Timekeepers-00028-Ondricka Group</t>
  </si>
  <si>
    <t>All Practice Areas-Partner C-All Timekeepers-00029-Carter-Stehr</t>
  </si>
  <si>
    <t>All Practice Areas-Partner C-All Timekeepers-00030-Braun LLC</t>
  </si>
  <si>
    <t>All Practice Areas-Partner E-All Timekeepers-00042-Green</t>
  </si>
  <si>
    <t>All Locations-All Practice Areas-Partner E-All Timekeepers</t>
  </si>
  <si>
    <t>All Practice Areas-Partner E-All Timekeepers-00043-Schmidt</t>
  </si>
  <si>
    <t>All Practice Areas-Partner E-All Timekeepers-00044-Rolfson</t>
  </si>
  <si>
    <t>All Practice Areas-Partner E-All Timekeepers-00045-Koss</t>
  </si>
  <si>
    <t>All Practice Areas-Partner E-All Timekeepers-00046-Howe</t>
  </si>
  <si>
    <t>All Practice Areas-Partner E-All Timekeepers-00047-Harris</t>
  </si>
  <si>
    <t>All Practice Areas-Partner E-All Timekeepers-00048-Homenick</t>
  </si>
  <si>
    <t>All Practice Areas-Partner E-All Timekeepers-00049-Ruecker</t>
  </si>
  <si>
    <t>All Practice Areas-Partner E-All Timekeepers-00050-Murazik</t>
  </si>
  <si>
    <t>All Practice Areas-Partner D-All Timekeepers-00033-Leuschke</t>
  </si>
  <si>
    <t>All Locations-All Practice Areas-Partner D-All Timekeepers</t>
  </si>
  <si>
    <t>All Practice Areas-Partner D-All Timekeepers-00034-Quigley</t>
  </si>
  <si>
    <t>All Practice Areas-Partner D-All Timekeepers-00035-Russel</t>
  </si>
  <si>
    <t>All Practice Areas-Partner D-All Timekeepers-00036-Lockman</t>
  </si>
  <si>
    <t>All Practice Areas-Partner D-All Timekeepers-00037-Pacocha</t>
  </si>
  <si>
    <t>All Practice Areas-Partner D-All Timekeepers-00038-Bradtke</t>
  </si>
  <si>
    <t>All Practice Areas-Partner D-All Timekeepers-00039-Runte</t>
  </si>
  <si>
    <t>All Practice Areas-Partner D-All Timekeepers-00040-Schuster</t>
  </si>
  <si>
    <t>All Practice Areas-Partner F-All Timekeepers-00051-Davis</t>
  </si>
  <si>
    <t>All Locations-All Practice Areas-Partner F-All Timekeepers</t>
  </si>
  <si>
    <t>All Practice Areas-Partner F-All Timekeepers-00052-Robel</t>
  </si>
  <si>
    <t>All Practice Areas-Partner F-All Timekeepers-00053-Reynolds</t>
  </si>
  <si>
    <t>All Practice Areas-Partner F-All Timekeepers-00054-Powlowski</t>
  </si>
  <si>
    <t>All Practice Areas-Partner F-All Timekeepers-00055-Beier</t>
  </si>
  <si>
    <t>All Practice Areas-Partner F-All Timekeepers-00056-Hettinger</t>
  </si>
  <si>
    <t>All Practice Areas-Partner F-All Timekeepers-00057-Wunsch</t>
  </si>
  <si>
    <t>All Practice Areas-Partner F-All Timekeepers-00058-Fadel</t>
  </si>
  <si>
    <t>All Practice Areas-Partner F-All Timekeepers-00059-D'Amore</t>
  </si>
  <si>
    <t>All Practice Areas-Partner F-All Timekeepers-00060-Hahn</t>
  </si>
  <si>
    <t>All Practice Areas-Partner A-All Timekeepers-00004-Runolfsson Inc</t>
  </si>
  <si>
    <t>All Locations-All Practice Areas-Partner A-All Timekeepers</t>
  </si>
  <si>
    <t>All Practice Areas-Partner A-All Timekeepers-00005-Marvin Inc</t>
  </si>
  <si>
    <t>All Practice Areas-Partner A-All Timekeepers-00006-Wolf-Gorczany</t>
  </si>
  <si>
    <t>All Practice Areas-Partner A-All Timekeepers-00007-Walker-Ruecker</t>
  </si>
  <si>
    <t>All Practice Areas-Partner A-All Timekeepers-00008-Keeling Deckow and Braun</t>
  </si>
  <si>
    <t>All Practice Areas-Partner A-All Timekeepers-00009-Graham-Gusikowski</t>
  </si>
  <si>
    <t>All Practice Areas-Partner A-All Timekeepers-00010-Wisozk and Sons</t>
  </si>
  <si>
    <t>Miami-Partner B-All Timekeepers-00013-Strosin Group</t>
  </si>
  <si>
    <t>Miami-Litigation-All Timekeepers-00013-Strosin Group</t>
  </si>
  <si>
    <t>Miami-Litigation-Partner B-All Timekeepers</t>
  </si>
  <si>
    <t>Miami-Partner B-All Timekeepers-00016-Witting Cruickshank and Raynor</t>
  </si>
  <si>
    <t>Miami-Litigation-All Timekeepers-00016-Witting Cruickshank and Raynor</t>
  </si>
  <si>
    <t>Miami-Partner B-All Timekeepers-00017-Bruen Inc</t>
  </si>
  <si>
    <t>Miami-Litigation-All Timekeepers-00017-Bruen Inc</t>
  </si>
  <si>
    <t>Miami-Partner B-All Timekeepers-00018-Robel Macejkovic and Hirthe</t>
  </si>
  <si>
    <t>Miami-Litigation-All Timekeepers-00018-Robel Macejkovic and Hirthe</t>
  </si>
  <si>
    <t>Miami-Partner B-All Timekeepers-00019-Hessel LLC</t>
  </si>
  <si>
    <t>Miami-Litigation-All Timekeepers-00019-Hessel LLC</t>
  </si>
  <si>
    <t>Miami-Partner B-All Timekeepers-00020-Yundt-Hahn</t>
  </si>
  <si>
    <t>Miami-Litigation-All Timekeepers-00020-Yundt-Hahn</t>
  </si>
  <si>
    <t>Miami-Partner B-All Timekeepers-00042-Green</t>
  </si>
  <si>
    <t>Miami-Litigation-All Timekeepers-00042-Green</t>
  </si>
  <si>
    <t>Miami-Partner B-All Timekeepers-00043-Schmidt</t>
  </si>
  <si>
    <t>Miami-Litigation-All Timekeepers-00043-Schmidt</t>
  </si>
  <si>
    <t>Miami-Partner B-All Timekeepers-00044-Rolfson</t>
  </si>
  <si>
    <t>Miami-Litigation-All Timekeepers-00044-Rolfson</t>
  </si>
  <si>
    <t>Miami-Partner B-All Timekeepers-00045-Koss</t>
  </si>
  <si>
    <t>Miami-Litigation-All Timekeepers-00045-Koss</t>
  </si>
  <si>
    <t>Miami-Partner B-All Timekeepers-00046-Howe</t>
  </si>
  <si>
    <t>Miami-Litigation-All Timekeepers-00046-Howe</t>
  </si>
  <si>
    <t>Miami-Partner B-All Timekeepers-00047-Harris</t>
  </si>
  <si>
    <t>Miami-Litigation-All Timekeepers-00047-Harris</t>
  </si>
  <si>
    <t>Miami-Partner B-All Timekeepers-00048-Homenick</t>
  </si>
  <si>
    <t>Miami-Litigation-All Timekeepers-00048-Homenick</t>
  </si>
  <si>
    <t>Miami-Partner B-All Timekeepers-00049-Ruecker</t>
  </si>
  <si>
    <t>Miami-Litigation-All Timekeepers-00049-Ruecker</t>
  </si>
  <si>
    <t>Miami-Partner B-All Timekeepers-00050-Murazik</t>
  </si>
  <si>
    <t>Miami-Litigation-All Timekeepers-00050-Murazik</t>
  </si>
  <si>
    <t>Miami-Partner C-All Timekeepers-00023-Nolan-Sauer</t>
  </si>
  <si>
    <t>Miami-Litigation-All Timekeepers-00023-Nolan-Sauer</t>
  </si>
  <si>
    <t>Miami-Litigation-Partner C-All Timekeepers</t>
  </si>
  <si>
    <t>Miami-Partner C-All Timekeepers-00026-Ritchie Inc</t>
  </si>
  <si>
    <t>Miami-Litigation-All Timekeepers-00026-Ritchie Inc</t>
  </si>
  <si>
    <t>Miami-Partner C-All Timekeepers-00027-Green Group</t>
  </si>
  <si>
    <t>Miami-Litigation-All Timekeepers-00027-Green Group</t>
  </si>
  <si>
    <t>Miami-Partner C-All Timekeepers-00028-Ondricka Group</t>
  </si>
  <si>
    <t>Miami-Litigation-All Timekeepers-00028-Ondricka Group</t>
  </si>
  <si>
    <t>Miami-Partner C-All Timekeepers-00029-Carter-Stehr</t>
  </si>
  <si>
    <t>Miami-Litigation-All Timekeepers-00029-Carter-Stehr</t>
  </si>
  <si>
    <t>Miami-Partner C-All Timekeepers-00030-Braun LLC</t>
  </si>
  <si>
    <t>Miami-Litigation-All Timekeepers-00030-Braun LLC</t>
  </si>
  <si>
    <t>Miami-Partner E-All Timekeepers-00042-Green</t>
  </si>
  <si>
    <t>Miami-Real Estate-All Timekeepers-00042-Green</t>
  </si>
  <si>
    <t>Miami-Real Estate-Partner E-All Timekeepers</t>
  </si>
  <si>
    <t>Miami-Partner E-All Timekeepers-00043-Schmidt</t>
  </si>
  <si>
    <t>Miami-Real Estate-All Timekeepers-00043-Schmidt</t>
  </si>
  <si>
    <t>Miami-Partner E-All Timekeepers-00044-Rolfson</t>
  </si>
  <si>
    <t>Miami-Real Estate-All Timekeepers-00044-Rolfson</t>
  </si>
  <si>
    <t>Miami-Partner E-All Timekeepers-00045-Koss</t>
  </si>
  <si>
    <t>Miami-Real Estate-All Timekeepers-00045-Koss</t>
  </si>
  <si>
    <t>Miami-Partner E-All Timekeepers-00046-Howe</t>
  </si>
  <si>
    <t>Miami-Real Estate-All Timekeepers-00046-Howe</t>
  </si>
  <si>
    <t>Miami-Partner E-All Timekeepers-00047-Harris</t>
  </si>
  <si>
    <t>Miami-Real Estate-All Timekeepers-00047-Harris</t>
  </si>
  <si>
    <t>Miami-Partner E-All Timekeepers-00048-Homenick</t>
  </si>
  <si>
    <t>Miami-Real Estate-All Timekeepers-00048-Homenick</t>
  </si>
  <si>
    <t>Miami-Partner E-All Timekeepers-00049-Ruecker</t>
  </si>
  <si>
    <t>Miami-Real Estate-All Timekeepers-00049-Ruecker</t>
  </si>
  <si>
    <t>Miami-Partner E-All Timekeepers-00050-Murazik</t>
  </si>
  <si>
    <t>Miami-Real Estate-All Timekeepers-00050-Murazik</t>
  </si>
  <si>
    <t>West Palm Beach-Partner D-All Timekeepers-00033-Leuschke</t>
  </si>
  <si>
    <t>West Palm Beach-Corporate-All Timekeepers-00033-Leuschke</t>
  </si>
  <si>
    <t>West Palm Beach-Corporate-Partner D-All Timekeepers</t>
  </si>
  <si>
    <t>West Palm Beach-Partner D-All Timekeepers-00034-Quigley</t>
  </si>
  <si>
    <t>West Palm Beach-Corporate-All Timekeepers-00034-Quigley</t>
  </si>
  <si>
    <t>West Palm Beach-Partner D-All Timekeepers-00035-Russel</t>
  </si>
  <si>
    <t>West Palm Beach-Corporate-All Timekeepers-00035-Russel</t>
  </si>
  <si>
    <t>West Palm Beach-Partner D-All Timekeepers-00036-Lockman</t>
  </si>
  <si>
    <t>West Palm Beach-Corporate-All Timekeepers-00036-Lockman</t>
  </si>
  <si>
    <t>West Palm Beach-Partner D-All Timekeepers-00037-Pacocha</t>
  </si>
  <si>
    <t>West Palm Beach-Corporate-All Timekeepers-00037-Pacocha</t>
  </si>
  <si>
    <t>West Palm Beach-Partner D-All Timekeepers-00038-Bradtke</t>
  </si>
  <si>
    <t>West Palm Beach-Corporate-All Timekeepers-00038-Bradtke</t>
  </si>
  <si>
    <t>West Palm Beach-Partner D-All Timekeepers-00039-Runte</t>
  </si>
  <si>
    <t>West Palm Beach-Corporate-All Timekeepers-00039-Runte</t>
  </si>
  <si>
    <t>West Palm Beach-Partner D-All Timekeepers-00040-Schuster</t>
  </si>
  <si>
    <t>West Palm Beach-Corporate-All Timekeepers-00040-Schuster</t>
  </si>
  <si>
    <t>West Palm Beach-Partner F-All Timekeepers-00051-Davis</t>
  </si>
  <si>
    <t>West Palm Beach-Corporate-All Timekeepers-00051-Davis</t>
  </si>
  <si>
    <t>West Palm Beach-Corporate-Partner F-All Timekeepers</t>
  </si>
  <si>
    <t>West Palm Beach-Partner F-All Timekeepers-00052-Robel</t>
  </si>
  <si>
    <t>West Palm Beach-Corporate-All Timekeepers-00052-Robel</t>
  </si>
  <si>
    <t>West Palm Beach-Partner F-All Timekeepers-00053-Reynolds</t>
  </si>
  <si>
    <t>West Palm Beach-Corporate-All Timekeepers-00053-Reynolds</t>
  </si>
  <si>
    <t>West Palm Beach-Partner F-All Timekeepers-00054-Powlowski</t>
  </si>
  <si>
    <t>West Palm Beach-Corporate-All Timekeepers-00054-Powlowski</t>
  </si>
  <si>
    <t>West Palm Beach-Partner F-All Timekeepers-00055-Beier</t>
  </si>
  <si>
    <t>West Palm Beach-Corporate-All Timekeepers-00055-Beier</t>
  </si>
  <si>
    <t>West Palm Beach-Partner F-All Timekeepers-00056-Hettinger</t>
  </si>
  <si>
    <t>West Palm Beach-Corporate-All Timekeepers-00056-Hettinger</t>
  </si>
  <si>
    <t>West Palm Beach-Partner F-All Timekeepers-00057-Wunsch</t>
  </si>
  <si>
    <t>West Palm Beach-Corporate-All Timekeepers-00057-Wunsch</t>
  </si>
  <si>
    <t>West Palm Beach-Partner F-All Timekeepers-00058-Fadel</t>
  </si>
  <si>
    <t>West Palm Beach-Corporate-All Timekeepers-00058-Fadel</t>
  </si>
  <si>
    <t>West Palm Beach-Partner F-All Timekeepers-00059-D'Amore</t>
  </si>
  <si>
    <t>West Palm Beach-Corporate-All Timekeepers-00059-D'Amore</t>
  </si>
  <si>
    <t>West Palm Beach-Partner F-All Timekeepers-00060-Hahn</t>
  </si>
  <si>
    <t>West Palm Beach-Corporate-All Timekeepers-00060-Hahn</t>
  </si>
  <si>
    <t>West Palm Beach-Partner A-All Timekeepers-00004-Runolfsson Inc</t>
  </si>
  <si>
    <t>West Palm Beach-Real Estate-All Timekeepers-00004-Runolfsson Inc</t>
  </si>
  <si>
    <t>West Palm Beach-Real Estate-Partner A-All Timekeepers</t>
  </si>
  <si>
    <t>West Palm Beach-Partner A-All Timekeepers-00005-Marvin Inc</t>
  </si>
  <si>
    <t>West Palm Beach-Real Estate-All Timekeepers-00005-Marvin Inc</t>
  </si>
  <si>
    <t>West Palm Beach-Partner A-All Timekeepers-00006-Wolf-Gorczany</t>
  </si>
  <si>
    <t>West Palm Beach-Real Estate-All Timekeepers-00006-Wolf-Gorczany</t>
  </si>
  <si>
    <t>West Palm Beach-Partner A-All Timekeepers-00007-Walker-Ruecker</t>
  </si>
  <si>
    <t>West Palm Beach-Real Estate-All Timekeepers-00007-Walker-Ruecker</t>
  </si>
  <si>
    <t>West Palm Beach-Partner A-All Timekeepers-00008-Keeling Deckow and Braun</t>
  </si>
  <si>
    <t>West Palm Beach-Real Estate-All Timekeepers-00008-Keeling Deckow and Braun</t>
  </si>
  <si>
    <t>West Palm Beach-Partner A-All Timekeepers-00009-Graham-Gusikowski</t>
  </si>
  <si>
    <t>West Palm Beach-Real Estate-All Timekeepers-00009-Graham-Gusikowski</t>
  </si>
  <si>
    <t>West Palm Beach-Partner A-All Timekeepers-00010-Wisozk and Sons</t>
  </si>
  <si>
    <t>West Palm Beach-Real Estate-All Timekeepers-00010-Wisozk and Sons</t>
  </si>
  <si>
    <t>Litigation-Partner B-All Timekeepers-All Clients</t>
  </si>
  <si>
    <t>Miami-Partner B-All Timekeepers-All Clients</t>
  </si>
  <si>
    <t>Miami-Litigation-All Timekeepers-All Clients</t>
  </si>
  <si>
    <t>Litigation-Partner C-All Timekeepers-All Clients</t>
  </si>
  <si>
    <t>Miami-Partner C-All Timekeepers-All Clients</t>
  </si>
  <si>
    <t>Real Estate-Partner E-All Timekeepers-All Clients</t>
  </si>
  <si>
    <t>Miami-Partner E-All Timekeepers-All Clients</t>
  </si>
  <si>
    <t>Miami-Real Estate-All Timekeepers-All Clients</t>
  </si>
  <si>
    <t>Corporate-Partner D-All Timekeepers-All Clients</t>
  </si>
  <si>
    <t>West Palm Beach-Partner D-All Timekeepers-All Clients</t>
  </si>
  <si>
    <t>West Palm Beach-Corporate-All Timekeepers-All Clients</t>
  </si>
  <si>
    <t>Corporate-Partner F-All Timekeepers-All Clients</t>
  </si>
  <si>
    <t>West Palm Beach-Partner F-All Timekeepers-All Clients</t>
  </si>
  <si>
    <t>Real Estate-Partner A-All Timekeepers-All Clients</t>
  </si>
  <si>
    <t>West Palm Beach-Partner A-All Timekeepers-All Clients</t>
  </si>
  <si>
    <t>West Palm Beach-Real Estate-All Timekeepers-All Clients</t>
  </si>
  <si>
    <t>Litigation-All Billing Attorneys-Associate G-00013-Strosin Group</t>
  </si>
  <si>
    <t>All Locations-Litigation-All Billing Attorneys-00013-Strosin Group</t>
  </si>
  <si>
    <t>All Locations-Litigation-All Billing Attorneys-Associate G</t>
  </si>
  <si>
    <t>Litigation-All Billing Attorneys-Associate H-00013-Strosin Group</t>
  </si>
  <si>
    <t>All Locations-Litigation-All Billing Attorneys-Associate H</t>
  </si>
  <si>
    <t>Litigation-All Billing Attorneys-Associate I-00013-Strosin Group</t>
  </si>
  <si>
    <t>All Locations-Litigation-All Billing Attorneys-Associate I</t>
  </si>
  <si>
    <t>Litigation-All Billing Attorneys-Associate T-00013-Strosin Group</t>
  </si>
  <si>
    <t>All Locations-Litigation-All Billing Attorneys-Associate T</t>
  </si>
  <si>
    <t>Litigation-All Billing Attorneys-Associate U-00013-Strosin Group</t>
  </si>
  <si>
    <t>All Locations-Litigation-All Billing Attorneys-Associate U</t>
  </si>
  <si>
    <t>Litigation-All Billing Attorneys-Associate X-00013-Strosin Group</t>
  </si>
  <si>
    <t>All Locations-Litigation-All Billing Attorneys-Associate X</t>
  </si>
  <si>
    <t>Litigation-All Billing Attorneys-Associate Y-00013-Strosin Group</t>
  </si>
  <si>
    <t>All Locations-Litigation-All Billing Attorneys-Associate Y</t>
  </si>
  <si>
    <t>Litigation-All Billing Attorneys-Partner B-00013-Strosin Group</t>
  </si>
  <si>
    <t>All Locations-Litigation-All Billing Attorneys-Partner B</t>
  </si>
  <si>
    <t>Litigation-All Billing Attorneys-Partner B-00016-Witting Cruickshank and Raynor</t>
  </si>
  <si>
    <t>All Locations-Litigation-All Billing Attorneys-00016-Witting Cruickshank and Raynor</t>
  </si>
  <si>
    <t>Litigation-All Billing Attorneys-Associate G-00017-Bruen Inc</t>
  </si>
  <si>
    <t>All Locations-Litigation-All Billing Attorneys-00017-Bruen Inc</t>
  </si>
  <si>
    <t>Litigation-All Billing Attorneys-Associate H-00017-Bruen Inc</t>
  </si>
  <si>
    <t>Litigation-All Billing Attorneys-Associate I-00017-Bruen Inc</t>
  </si>
  <si>
    <t>Litigation-All Billing Attorneys-Associate T-00017-Bruen Inc</t>
  </si>
  <si>
    <t>Litigation-All Billing Attorneys-Associate U-00017-Bruen Inc</t>
  </si>
  <si>
    <t>Litigation-All Billing Attorneys-Associate X-00017-Bruen Inc</t>
  </si>
  <si>
    <t>Litigation-All Billing Attorneys-Associate Y-00017-Bruen Inc</t>
  </si>
  <si>
    <t>Litigation-All Billing Attorneys-Partner B-00017-Bruen Inc</t>
  </si>
  <si>
    <t>Litigation-All Billing Attorneys-Associate G-00018-Robel Macejkovic and Hirthe</t>
  </si>
  <si>
    <t>All Locations-Litigation-All Billing Attorneys-00018-Robel Macejkovic and Hirthe</t>
  </si>
  <si>
    <t>Litigation-All Billing Attorneys-Associate H-00018-Robel Macejkovic and Hirthe</t>
  </si>
  <si>
    <t>Litigation-All Billing Attorneys-Associate I-00018-Robel Macejkovic and Hirthe</t>
  </si>
  <si>
    <t>Litigation-All Billing Attorneys-Associate T-00018-Robel Macejkovic and Hirthe</t>
  </si>
  <si>
    <t>Litigation-All Billing Attorneys-Associate U-00018-Robel Macejkovic and Hirthe</t>
  </si>
  <si>
    <t>Litigation-All Billing Attorneys-Associate X-00018-Robel Macejkovic and Hirthe</t>
  </si>
  <si>
    <t>Litigation-All Billing Attorneys-Associate Y-00018-Robel Macejkovic and Hirthe</t>
  </si>
  <si>
    <t>Litigation-All Billing Attorneys-Partner B-00018-Robel Macejkovic and Hirthe</t>
  </si>
  <si>
    <t>Litigation-All Billing Attorneys-Associate G-00019-Hessel LLC</t>
  </si>
  <si>
    <t>All Locations-Litigation-All Billing Attorneys-00019-Hessel LLC</t>
  </si>
  <si>
    <t>Litigation-All Billing Attorneys-Associate H-00019-Hessel LLC</t>
  </si>
  <si>
    <t>Litigation-All Billing Attorneys-Associate I-00019-Hessel LLC</t>
  </si>
  <si>
    <t>Litigation-All Billing Attorneys-Associate T-00019-Hessel LLC</t>
  </si>
  <si>
    <t>Litigation-All Billing Attorneys-Associate U-00019-Hessel LLC</t>
  </si>
  <si>
    <t>Litigation-All Billing Attorneys-Associate X-00019-Hessel LLC</t>
  </si>
  <si>
    <t>Litigation-All Billing Attorneys-Associate Y-00019-Hessel LLC</t>
  </si>
  <si>
    <t>Litigation-All Billing Attorneys-Partner B-00019-Hessel LLC</t>
  </si>
  <si>
    <t>Litigation-All Billing Attorneys-Associate G-00020-Yundt-Hahn</t>
  </si>
  <si>
    <t>All Locations-Litigation-All Billing Attorneys-00020-Yundt-Hahn</t>
  </si>
  <si>
    <t>Litigation-All Billing Attorneys-Associate H-00020-Yundt-Hahn</t>
  </si>
  <si>
    <t>Litigation-All Billing Attorneys-Associate I-00020-Yundt-Hahn</t>
  </si>
  <si>
    <t>Litigation-All Billing Attorneys-Associate T-00020-Yundt-Hahn</t>
  </si>
  <si>
    <t>Litigation-All Billing Attorneys-Associate U-00020-Yundt-Hahn</t>
  </si>
  <si>
    <t>Litigation-All Billing Attorneys-Associate X-00020-Yundt-Hahn</t>
  </si>
  <si>
    <t>Litigation-All Billing Attorneys-Associate Y-00020-Yundt-Hahn</t>
  </si>
  <si>
    <t>Litigation-All Billing Attorneys-Partner B-00020-Yundt-Hahn</t>
  </si>
  <si>
    <t>Litigation-All Billing Attorneys-Partner B-00042-Green</t>
  </si>
  <si>
    <t>All Locations-Litigation-All Billing Attorneys-00042-Green</t>
  </si>
  <si>
    <t>Litigation-All Billing Attorneys-Partner B-00043-Schmidt</t>
  </si>
  <si>
    <t>All Locations-Litigation-All Billing Attorneys-00043-Schmidt</t>
  </si>
  <si>
    <t>Litigation-All Billing Attorneys-Partner B-00044-Rolfson</t>
  </si>
  <si>
    <t>All Locations-Litigation-All Billing Attorneys-00044-Rolfson</t>
  </si>
  <si>
    <t>Litigation-All Billing Attorneys-Partner B-00045-Koss</t>
  </si>
  <si>
    <t>All Locations-Litigation-All Billing Attorneys-00045-Koss</t>
  </si>
  <si>
    <t>Litigation-All Billing Attorneys-Partner B-00046-Howe</t>
  </si>
  <si>
    <t>All Locations-Litigation-All Billing Attorneys-00046-Howe</t>
  </si>
  <si>
    <t>Litigation-All Billing Attorneys-Partner B-00047-Harris</t>
  </si>
  <si>
    <t>All Locations-Litigation-All Billing Attorneys-00047-Harris</t>
  </si>
  <si>
    <t>Litigation-All Billing Attorneys-Partner B-00048-Homenick</t>
  </si>
  <si>
    <t>All Locations-Litigation-All Billing Attorneys-00048-Homenick</t>
  </si>
  <si>
    <t>Litigation-All Billing Attorneys-Partner B-00049-Ruecker</t>
  </si>
  <si>
    <t>All Locations-Litigation-All Billing Attorneys-00049-Ruecker</t>
  </si>
  <si>
    <t>Litigation-All Billing Attorneys-Partner B-00050-Murazik</t>
  </si>
  <si>
    <t>All Locations-Litigation-All Billing Attorneys-00050-Murazik</t>
  </si>
  <si>
    <t>Litigation-All Billing Attorneys-Associate J-00023-Nolan-Sauer</t>
  </si>
  <si>
    <t>All Locations-Litigation-All Billing Attorneys-00023-Nolan-Sauer</t>
  </si>
  <si>
    <t>All Locations-Litigation-All Billing Attorneys-Associate J</t>
  </si>
  <si>
    <t>Litigation-All Billing Attorneys-Associate K-00023-Nolan-Sauer</t>
  </si>
  <si>
    <t>All Locations-Litigation-All Billing Attorneys-Associate K</t>
  </si>
  <si>
    <t>Litigation-All Billing Attorneys-Associate L-00023-Nolan-Sauer</t>
  </si>
  <si>
    <t>All Locations-Litigation-All Billing Attorneys-Associate L</t>
  </si>
  <si>
    <t>Litigation-All Billing Attorneys-Associate T-00023-Nolan-Sauer</t>
  </si>
  <si>
    <t>Litigation-All Billing Attorneys-Associate U-00023-Nolan-Sauer</t>
  </si>
  <si>
    <t>Litigation-All Billing Attorneys-Associate X-00023-Nolan-Sauer</t>
  </si>
  <si>
    <t>Litigation-All Billing Attorneys-Associate Y-00023-Nolan-Sauer</t>
  </si>
  <si>
    <t>Litigation-All Billing Attorneys-Partner C-00023-Nolan-Sauer</t>
  </si>
  <si>
    <t>All Locations-Litigation-All Billing Attorneys-Partner C</t>
  </si>
  <si>
    <t>Litigation-All Billing Attorneys-Partner C-00026-Ritchie Inc</t>
  </si>
  <si>
    <t>All Locations-Litigation-All Billing Attorneys-00026-Ritchie Inc</t>
  </si>
  <si>
    <t>Litigation-All Billing Attorneys-Associate J-00027-Green Group</t>
  </si>
  <si>
    <t>All Locations-Litigation-All Billing Attorneys-00027-Green Group</t>
  </si>
  <si>
    <t>Litigation-All Billing Attorneys-Associate K-00027-Green Group</t>
  </si>
  <si>
    <t>Litigation-All Billing Attorneys-Associate L-00027-Green Group</t>
  </si>
  <si>
    <t>Litigation-All Billing Attorneys-Associate T-00027-Green Group</t>
  </si>
  <si>
    <t>Litigation-All Billing Attorneys-Associate U-00027-Green Group</t>
  </si>
  <si>
    <t>Litigation-All Billing Attorneys-Associate X-00027-Green Group</t>
  </si>
  <si>
    <t>Litigation-All Billing Attorneys-Associate Y-00027-Green Group</t>
  </si>
  <si>
    <t>Litigation-All Billing Attorneys-Partner C-00027-Green Group</t>
  </si>
  <si>
    <t>Litigation-All Billing Attorneys-Associate J-00028-Ondricka Group</t>
  </si>
  <si>
    <t>All Locations-Litigation-All Billing Attorneys-00028-Ondricka Group</t>
  </si>
  <si>
    <t>Litigation-All Billing Attorneys-Associate K-00028-Ondricka Group</t>
  </si>
  <si>
    <t>Litigation-All Billing Attorneys-Associate L-00028-Ondricka Group</t>
  </si>
  <si>
    <t>Litigation-All Billing Attorneys-Associate T-00028-Ondricka Group</t>
  </si>
  <si>
    <t>Litigation-All Billing Attorneys-Associate U-00028-Ondricka Group</t>
  </si>
  <si>
    <t>Litigation-All Billing Attorneys-Associate X-00028-Ondricka Group</t>
  </si>
  <si>
    <t>Litigation-All Billing Attorneys-Associate Y-00028-Ondricka Group</t>
  </si>
  <si>
    <t>Litigation-All Billing Attorneys-Partner C-00028-Ondricka Group</t>
  </si>
  <si>
    <t>Litigation-All Billing Attorneys-Associate J-00029-Carter-Stehr</t>
  </si>
  <si>
    <t>All Locations-Litigation-All Billing Attorneys-00029-Carter-Stehr</t>
  </si>
  <si>
    <t>Litigation-All Billing Attorneys-Associate K-00029-Carter-Stehr</t>
  </si>
  <si>
    <t>Litigation-All Billing Attorneys-Associate L-00029-Carter-Stehr</t>
  </si>
  <si>
    <t>Litigation-All Billing Attorneys-Associate T-00029-Carter-Stehr</t>
  </si>
  <si>
    <t>Litigation-All Billing Attorneys-Associate U-00029-Carter-Stehr</t>
  </si>
  <si>
    <t>Litigation-All Billing Attorneys-Associate X-00029-Carter-Stehr</t>
  </si>
  <si>
    <t>Litigation-All Billing Attorneys-Associate Y-00029-Carter-Stehr</t>
  </si>
  <si>
    <t>Litigation-All Billing Attorneys-Partner C-00029-Carter-Stehr</t>
  </si>
  <si>
    <t>Litigation-All Billing Attorneys-Associate J-00030-Braun LLC</t>
  </si>
  <si>
    <t>All Locations-Litigation-All Billing Attorneys-00030-Braun LLC</t>
  </si>
  <si>
    <t>Litigation-All Billing Attorneys-Associate K-00030-Braun LLC</t>
  </si>
  <si>
    <t>Litigation-All Billing Attorneys-Associate L-00030-Braun LLC</t>
  </si>
  <si>
    <t>Litigation-All Billing Attorneys-Associate T-00030-Braun LLC</t>
  </si>
  <si>
    <t>Litigation-All Billing Attorneys-Associate U-00030-Braun LLC</t>
  </si>
  <si>
    <t>Litigation-All Billing Attorneys-Associate X-00030-Braun LLC</t>
  </si>
  <si>
    <t>Litigation-All Billing Attorneys-Associate Y-00030-Braun LLC</t>
  </si>
  <si>
    <t>Litigation-All Billing Attorneys-Partner C-00030-Braun LLC</t>
  </si>
  <si>
    <t>Real Estate-All Billing Attorneys-Associate D-00042-Green</t>
  </si>
  <si>
    <t>All Locations-Real Estate-All Billing Attorneys-00042-Green</t>
  </si>
  <si>
    <t>All Locations-Real Estate-All Billing Attorneys-Associate D</t>
  </si>
  <si>
    <t>Real Estate-All Billing Attorneys-Associate E-00042-Green</t>
  </si>
  <si>
    <t>All Locations-Real Estate-All Billing Attorneys-Associate E</t>
  </si>
  <si>
    <t>Real Estate-All Billing Attorneys-Associate F-00042-Green</t>
  </si>
  <si>
    <t>All Locations-Real Estate-All Billing Attorneys-Associate F</t>
  </si>
  <si>
    <t>Real Estate-All Billing Attorneys-Associate X-00042-Green</t>
  </si>
  <si>
    <t>All Locations-Real Estate-All Billing Attorneys-Associate X</t>
  </si>
  <si>
    <t>Real Estate-All Billing Attorneys-Associate Y-00042-Green</t>
  </si>
  <si>
    <t>All Locations-Real Estate-All Billing Attorneys-Associate Y</t>
  </si>
  <si>
    <t>Real Estate-All Billing Attorneys-Partner E-00042-Green</t>
  </si>
  <si>
    <t>All Locations-Real Estate-All Billing Attorneys-Partner E</t>
  </si>
  <si>
    <t>Real Estate-All Billing Attorneys-Associate D-00043-Schmidt</t>
  </si>
  <si>
    <t>All Locations-Real Estate-All Billing Attorneys-00043-Schmidt</t>
  </si>
  <si>
    <t>Real Estate-All Billing Attorneys-Associate E-00043-Schmidt</t>
  </si>
  <si>
    <t>Real Estate-All Billing Attorneys-Associate F-00043-Schmidt</t>
  </si>
  <si>
    <t>Real Estate-All Billing Attorneys-Associate X-00043-Schmidt</t>
  </si>
  <si>
    <t>Real Estate-All Billing Attorneys-Associate Y-00043-Schmidt</t>
  </si>
  <si>
    <t>Real Estate-All Billing Attorneys-Partner E-00043-Schmidt</t>
  </si>
  <si>
    <t>Real Estate-All Billing Attorneys-Associate D-00044-Rolfson</t>
  </si>
  <si>
    <t>All Locations-Real Estate-All Billing Attorneys-00044-Rolfson</t>
  </si>
  <si>
    <t>Real Estate-All Billing Attorneys-Associate E-00044-Rolfson</t>
  </si>
  <si>
    <t>Real Estate-All Billing Attorneys-Associate F-00044-Rolfson</t>
  </si>
  <si>
    <t>Real Estate-All Billing Attorneys-Associate X-00044-Rolfson</t>
  </si>
  <si>
    <t>Real Estate-All Billing Attorneys-Associate Y-00044-Rolfson</t>
  </si>
  <si>
    <t>Real Estate-All Billing Attorneys-Partner E-00044-Rolfson</t>
  </si>
  <si>
    <t>Real Estate-All Billing Attorneys-Associate D-00045-Koss</t>
  </si>
  <si>
    <t>All Locations-Real Estate-All Billing Attorneys-00045-Koss</t>
  </si>
  <si>
    <t>Real Estate-All Billing Attorneys-Associate E-00045-Koss</t>
  </si>
  <si>
    <t>Real Estate-All Billing Attorneys-Associate F-00045-Koss</t>
  </si>
  <si>
    <t>Real Estate-All Billing Attorneys-Associate X-00045-Koss</t>
  </si>
  <si>
    <t>Real Estate-All Billing Attorneys-Associate Y-00045-Koss</t>
  </si>
  <si>
    <t>Real Estate-All Billing Attorneys-Partner E-00045-Koss</t>
  </si>
  <si>
    <t>Real Estate-All Billing Attorneys-Associate D-00046-Howe</t>
  </si>
  <si>
    <t>All Locations-Real Estate-All Billing Attorneys-00046-Howe</t>
  </si>
  <si>
    <t>Real Estate-All Billing Attorneys-Associate E-00046-Howe</t>
  </si>
  <si>
    <t>Real Estate-All Billing Attorneys-Associate F-00046-Howe</t>
  </si>
  <si>
    <t>Real Estate-All Billing Attorneys-Associate X-00046-Howe</t>
  </si>
  <si>
    <t>Real Estate-All Billing Attorneys-Associate Y-00046-Howe</t>
  </si>
  <si>
    <t>Real Estate-All Billing Attorneys-Partner E-00046-Howe</t>
  </si>
  <si>
    <t>Real Estate-All Billing Attorneys-Associate D-00047-Harris</t>
  </si>
  <si>
    <t>All Locations-Real Estate-All Billing Attorneys-00047-Harris</t>
  </si>
  <si>
    <t>Real Estate-All Billing Attorneys-Associate E-00047-Harris</t>
  </si>
  <si>
    <t>Real Estate-All Billing Attorneys-Associate F-00047-Harris</t>
  </si>
  <si>
    <t>Real Estate-All Billing Attorneys-Associate X-00047-Harris</t>
  </si>
  <si>
    <t>Real Estate-All Billing Attorneys-Associate Y-00047-Harris</t>
  </si>
  <si>
    <t>Real Estate-All Billing Attorneys-Partner E-00047-Harris</t>
  </si>
  <si>
    <t>Real Estate-All Billing Attorneys-Associate D-00048-Homenick</t>
  </si>
  <si>
    <t>All Locations-Real Estate-All Billing Attorneys-00048-Homenick</t>
  </si>
  <si>
    <t>Real Estate-All Billing Attorneys-Associate E-00048-Homenick</t>
  </si>
  <si>
    <t>Real Estate-All Billing Attorneys-Associate F-00048-Homenick</t>
  </si>
  <si>
    <t>Real Estate-All Billing Attorneys-Associate X-00048-Homenick</t>
  </si>
  <si>
    <t>Real Estate-All Billing Attorneys-Associate Y-00048-Homenick</t>
  </si>
  <si>
    <t>Real Estate-All Billing Attorneys-Partner E-00048-Homenick</t>
  </si>
  <si>
    <t>Real Estate-All Billing Attorneys-Associate D-00049-Ruecker</t>
  </si>
  <si>
    <t>All Locations-Real Estate-All Billing Attorneys-00049-Ruecker</t>
  </si>
  <si>
    <t>Real Estate-All Billing Attorneys-Associate E-00049-Ruecker</t>
  </si>
  <si>
    <t>Real Estate-All Billing Attorneys-Associate F-00049-Ruecker</t>
  </si>
  <si>
    <t>Real Estate-All Billing Attorneys-Associate X-00049-Ruecker</t>
  </si>
  <si>
    <t>Real Estate-All Billing Attorneys-Associate Y-00049-Ruecker</t>
  </si>
  <si>
    <t>Real Estate-All Billing Attorneys-Partner E-00049-Ruecker</t>
  </si>
  <si>
    <t>Real Estate-All Billing Attorneys-Associate D-00050-Murazik</t>
  </si>
  <si>
    <t>All Locations-Real Estate-All Billing Attorneys-00050-Murazik</t>
  </si>
  <si>
    <t>Real Estate-All Billing Attorneys-Associate E-00050-Murazik</t>
  </si>
  <si>
    <t>Real Estate-All Billing Attorneys-Associate F-00050-Murazik</t>
  </si>
  <si>
    <t>Real Estate-All Billing Attorneys-Associate X-00050-Murazik</t>
  </si>
  <si>
    <t>Real Estate-All Billing Attorneys-Associate Y-00050-Murazik</t>
  </si>
  <si>
    <t>Real Estate-All Billing Attorneys-Partner E-00050-Murazik</t>
  </si>
  <si>
    <t>Corporate-All Billing Attorneys-Associate O-00033-Leuschke</t>
  </si>
  <si>
    <t>All Locations-Corporate-All Billing Attorneys-00033-Leuschke</t>
  </si>
  <si>
    <t>All Locations-Corporate-All Billing Attorneys-Associate O</t>
  </si>
  <si>
    <t>Corporate-All Billing Attorneys-Associate P-00033-Leuschke</t>
  </si>
  <si>
    <t>All Locations-Corporate-All Billing Attorneys-Associate P</t>
  </si>
  <si>
    <t>Corporate-All Billing Attorneys-Associate Q-00033-Leuschke</t>
  </si>
  <si>
    <t>All Locations-Corporate-All Billing Attorneys-Associate Q</t>
  </si>
  <si>
    <t>Corporate-All Billing Attorneys-Associate R-00033-Leuschke</t>
  </si>
  <si>
    <t>All Locations-Corporate-All Billing Attorneys-Associate R</t>
  </si>
  <si>
    <t>Corporate-All Billing Attorneys-Associate S-00033-Leuschke</t>
  </si>
  <si>
    <t>All Locations-Corporate-All Billing Attorneys-Associate S</t>
  </si>
  <si>
    <t>Corporate-All Billing Attorneys-Associate V-00033-Leuschke</t>
  </si>
  <si>
    <t>All Locations-Corporate-All Billing Attorneys-Associate V</t>
  </si>
  <si>
    <t>Corporate-All Billing Attorneys-Associate W-00033-Leuschke</t>
  </si>
  <si>
    <t>All Locations-Corporate-All Billing Attorneys-Associate W</t>
  </si>
  <si>
    <t>Corporate-All Billing Attorneys-Partner D-00033-Leuschke</t>
  </si>
  <si>
    <t>All Locations-Corporate-All Billing Attorneys-Partner D</t>
  </si>
  <si>
    <t>Corporate-All Billing Attorneys-Associate O-00034-Quigley</t>
  </si>
  <si>
    <t>All Locations-Corporate-All Billing Attorneys-00034-Quigley</t>
  </si>
  <si>
    <t>Corporate-All Billing Attorneys-Associate P-00034-Quigley</t>
  </si>
  <si>
    <t>Corporate-All Billing Attorneys-Associate Q-00034-Quigley</t>
  </si>
  <si>
    <t>Corporate-All Billing Attorneys-Associate R-00034-Quigley</t>
  </si>
  <si>
    <t>Corporate-All Billing Attorneys-Associate S-00034-Quigley</t>
  </si>
  <si>
    <t>Corporate-All Billing Attorneys-Associate V-00034-Quigley</t>
  </si>
  <si>
    <t>Corporate-All Billing Attorneys-Associate W-00034-Quigley</t>
  </si>
  <si>
    <t>Corporate-All Billing Attorneys-Partner D-00034-Quigley</t>
  </si>
  <si>
    <t>Corporate-All Billing Attorneys-Associate O-00035-Russel</t>
  </si>
  <si>
    <t>All Locations-Corporate-All Billing Attorneys-00035-Russel</t>
  </si>
  <si>
    <t>Corporate-All Billing Attorneys-Associate P-00035-Russel</t>
  </si>
  <si>
    <t>Corporate-All Billing Attorneys-Associate Q-00035-Russel</t>
  </si>
  <si>
    <t>Corporate-All Billing Attorneys-Associate R-00035-Russel</t>
  </si>
  <si>
    <t>Corporate-All Billing Attorneys-Associate S-00035-Russel</t>
  </si>
  <si>
    <t>Corporate-All Billing Attorneys-Associate V-00035-Russel</t>
  </si>
  <si>
    <t>Corporate-All Billing Attorneys-Associate W-00035-Russel</t>
  </si>
  <si>
    <t>Corporate-All Billing Attorneys-Partner D-00035-Russel</t>
  </si>
  <si>
    <t>Corporate-All Billing Attorneys-Associate O-00036-Lockman</t>
  </si>
  <si>
    <t>All Locations-Corporate-All Billing Attorneys-00036-Lockman</t>
  </si>
  <si>
    <t>Corporate-All Billing Attorneys-Associate P-00036-Lockman</t>
  </si>
  <si>
    <t>Corporate-All Billing Attorneys-Associate Q-00036-Lockman</t>
  </si>
  <si>
    <t>Corporate-All Billing Attorneys-Associate R-00036-Lockman</t>
  </si>
  <si>
    <t>Corporate-All Billing Attorneys-Associate S-00036-Lockman</t>
  </si>
  <si>
    <t>Corporate-All Billing Attorneys-Associate V-00036-Lockman</t>
  </si>
  <si>
    <t>Corporate-All Billing Attorneys-Associate W-00036-Lockman</t>
  </si>
  <si>
    <t>Corporate-All Billing Attorneys-Partner D-00036-Lockman</t>
  </si>
  <si>
    <t>Corporate-All Billing Attorneys-Associate O-00037-Pacocha</t>
  </si>
  <si>
    <t>All Locations-Corporate-All Billing Attorneys-00037-Pacocha</t>
  </si>
  <si>
    <t>Corporate-All Billing Attorneys-Associate P-00037-Pacocha</t>
  </si>
  <si>
    <t>Corporate-All Billing Attorneys-Associate Q-00037-Pacocha</t>
  </si>
  <si>
    <t>Corporate-All Billing Attorneys-Associate R-00037-Pacocha</t>
  </si>
  <si>
    <t>Corporate-All Billing Attorneys-Associate S-00037-Pacocha</t>
  </si>
  <si>
    <t>Corporate-All Billing Attorneys-Associate V-00037-Pacocha</t>
  </si>
  <si>
    <t>Corporate-All Billing Attorneys-Associate W-00037-Pacocha</t>
  </si>
  <si>
    <t>Corporate-All Billing Attorneys-Partner D-00037-Pacocha</t>
  </si>
  <si>
    <t>Corporate-All Billing Attorneys-Associate O-00038-Bradtke</t>
  </si>
  <si>
    <t>All Locations-Corporate-All Billing Attorneys-00038-Bradtke</t>
  </si>
  <si>
    <t>Corporate-All Billing Attorneys-Associate P-00038-Bradtke</t>
  </si>
  <si>
    <t>Corporate-All Billing Attorneys-Associate Q-00038-Bradtke</t>
  </si>
  <si>
    <t>Corporate-All Billing Attorneys-Associate R-00038-Bradtke</t>
  </si>
  <si>
    <t>Corporate-All Billing Attorneys-Associate S-00038-Bradtke</t>
  </si>
  <si>
    <t>Corporate-All Billing Attorneys-Associate V-00038-Bradtke</t>
  </si>
  <si>
    <t>Corporate-All Billing Attorneys-Associate W-00038-Bradtke</t>
  </si>
  <si>
    <t>Corporate-All Billing Attorneys-Partner D-00038-Bradtke</t>
  </si>
  <si>
    <t>Corporate-All Billing Attorneys-Associate O-00039-Runte</t>
  </si>
  <si>
    <t>All Locations-Corporate-All Billing Attorneys-00039-Runte</t>
  </si>
  <si>
    <t>Corporate-All Billing Attorneys-Associate P-00039-Runte</t>
  </si>
  <si>
    <t>Corporate-All Billing Attorneys-Associate Q-00039-Runte</t>
  </si>
  <si>
    <t>Corporate-All Billing Attorneys-Associate R-00039-Runte</t>
  </si>
  <si>
    <t>Corporate-All Billing Attorneys-Associate S-00039-Runte</t>
  </si>
  <si>
    <t>Corporate-All Billing Attorneys-Associate V-00039-Runte</t>
  </si>
  <si>
    <t>Corporate-All Billing Attorneys-Associate W-00039-Runte</t>
  </si>
  <si>
    <t>Corporate-All Billing Attorneys-Partner D-00039-Runte</t>
  </si>
  <si>
    <t>Corporate-All Billing Attorneys-Associate O-00040-Schuster</t>
  </si>
  <si>
    <t>All Locations-Corporate-All Billing Attorneys-00040-Schuster</t>
  </si>
  <si>
    <t>Corporate-All Billing Attorneys-Associate P-00040-Schuster</t>
  </si>
  <si>
    <t>Corporate-All Billing Attorneys-Associate Q-00040-Schuster</t>
  </si>
  <si>
    <t>Corporate-All Billing Attorneys-Associate R-00040-Schuster</t>
  </si>
  <si>
    <t>Corporate-All Billing Attorneys-Associate S-00040-Schuster</t>
  </si>
  <si>
    <t>Corporate-All Billing Attorneys-Associate V-00040-Schuster</t>
  </si>
  <si>
    <t>Corporate-All Billing Attorneys-Associate W-00040-Schuster</t>
  </si>
  <si>
    <t>Corporate-All Billing Attorneys-Partner D-00040-Schuster</t>
  </si>
  <si>
    <t>Corporate-All Billing Attorneys-Partner F-00051-Davis</t>
  </si>
  <si>
    <t>All Locations-Corporate-All Billing Attorneys-00051-Davis</t>
  </si>
  <si>
    <t>All Locations-Corporate-All Billing Attorneys-Partner F</t>
  </si>
  <si>
    <t>Corporate-All Billing Attorneys-Partner F-00052-Robel</t>
  </si>
  <si>
    <t>All Locations-Corporate-All Billing Attorneys-00052-Robel</t>
  </si>
  <si>
    <t>Corporate-All Billing Attorneys-Associate M-00053-Reynolds</t>
  </si>
  <si>
    <t>All Locations-Corporate-All Billing Attorneys-00053-Reynolds</t>
  </si>
  <si>
    <t>All Locations-Corporate-All Billing Attorneys-Associate M</t>
  </si>
  <si>
    <t>Corporate-All Billing Attorneys-Associate N-00053-Reynolds</t>
  </si>
  <si>
    <t>All Locations-Corporate-All Billing Attorneys-Associate N</t>
  </si>
  <si>
    <t>Corporate-All Billing Attorneys-Associate V-00053-Reynolds</t>
  </si>
  <si>
    <t>Corporate-All Billing Attorneys-Associate W-00053-Reynolds</t>
  </si>
  <si>
    <t>Corporate-All Billing Attorneys-Associate Z-00053-Reynolds</t>
  </si>
  <si>
    <t>All Locations-Corporate-All Billing Attorneys-Associate Z</t>
  </si>
  <si>
    <t>Corporate-All Billing Attorneys-Partner F-00053-Reynolds</t>
  </si>
  <si>
    <t>Corporate-All Billing Attorneys-Associate M-00054-Powlowski</t>
  </si>
  <si>
    <t>All Locations-Corporate-All Billing Attorneys-00054-Powlowski</t>
  </si>
  <si>
    <t>Corporate-All Billing Attorneys-Associate N-00054-Powlowski</t>
  </si>
  <si>
    <t>Corporate-All Billing Attorneys-Associate V-00054-Powlowski</t>
  </si>
  <si>
    <t>Corporate-All Billing Attorneys-Associate W-00054-Powlowski</t>
  </si>
  <si>
    <t>Corporate-All Billing Attorneys-Associate Z-00054-Powlowski</t>
  </si>
  <si>
    <t>Corporate-All Billing Attorneys-Partner F-00054-Powlowski</t>
  </si>
  <si>
    <t>Corporate-All Billing Attorneys-Associate M-00055-Beier</t>
  </si>
  <si>
    <t>All Locations-Corporate-All Billing Attorneys-00055-Beier</t>
  </si>
  <si>
    <t>Corporate-All Billing Attorneys-Associate N-00055-Beier</t>
  </si>
  <si>
    <t>Corporate-All Billing Attorneys-Associate V-00055-Beier</t>
  </si>
  <si>
    <t>Corporate-All Billing Attorneys-Associate W-00055-Beier</t>
  </si>
  <si>
    <t>Corporate-All Billing Attorneys-Associate Z-00055-Beier</t>
  </si>
  <si>
    <t>Corporate-All Billing Attorneys-Partner F-00055-Beier</t>
  </si>
  <si>
    <t>Corporate-All Billing Attorneys-Associate M-00056-Hettinger</t>
  </si>
  <si>
    <t>All Locations-Corporate-All Billing Attorneys-00056-Hettinger</t>
  </si>
  <si>
    <t>Corporate-All Billing Attorneys-Associate N-00056-Hettinger</t>
  </si>
  <si>
    <t>Corporate-All Billing Attorneys-Associate V-00056-Hettinger</t>
  </si>
  <si>
    <t>Corporate-All Billing Attorneys-Associate W-00056-Hettinger</t>
  </si>
  <si>
    <t>Corporate-All Billing Attorneys-Associate Z-00056-Hettinger</t>
  </si>
  <si>
    <t>Corporate-All Billing Attorneys-Partner F-00056-Hettinger</t>
  </si>
  <si>
    <t>Corporate-All Billing Attorneys-Associate M-00057-Wunsch</t>
  </si>
  <si>
    <t>All Locations-Corporate-All Billing Attorneys-00057-Wunsch</t>
  </si>
  <si>
    <t>Corporate-All Billing Attorneys-Associate N-00057-Wunsch</t>
  </si>
  <si>
    <t>Corporate-All Billing Attorneys-Associate V-00057-Wunsch</t>
  </si>
  <si>
    <t>Corporate-All Billing Attorneys-Associate W-00057-Wunsch</t>
  </si>
  <si>
    <t>Corporate-All Billing Attorneys-Associate Z-00057-Wunsch</t>
  </si>
  <si>
    <t>Corporate-All Billing Attorneys-Partner F-00057-Wunsch</t>
  </si>
  <si>
    <t>Corporate-All Billing Attorneys-Associate M-00058-Fadel</t>
  </si>
  <si>
    <t>All Locations-Corporate-All Billing Attorneys-00058-Fadel</t>
  </si>
  <si>
    <t>Corporate-All Billing Attorneys-Associate N-00058-Fadel</t>
  </si>
  <si>
    <t>Corporate-All Billing Attorneys-Associate V-00058-Fadel</t>
  </si>
  <si>
    <t>Corporate-All Billing Attorneys-Associate W-00058-Fadel</t>
  </si>
  <si>
    <t>Corporate-All Billing Attorneys-Associate Z-00058-Fadel</t>
  </si>
  <si>
    <t>Corporate-All Billing Attorneys-Partner F-00058-Fadel</t>
  </si>
  <si>
    <t>Corporate-All Billing Attorneys-Associate M-00059-D'Amore</t>
  </si>
  <si>
    <t>All Locations-Corporate-All Billing Attorneys-00059-D'Amore</t>
  </si>
  <si>
    <t>Corporate-All Billing Attorneys-Associate N-00059-D'Amore</t>
  </si>
  <si>
    <t>Corporate-All Billing Attorneys-Associate V-00059-D'Amore</t>
  </si>
  <si>
    <t>Corporate-All Billing Attorneys-Associate W-00059-D'Amore</t>
  </si>
  <si>
    <t>Corporate-All Billing Attorneys-Associate Z-00059-D'Amore</t>
  </si>
  <si>
    <t>Corporate-All Billing Attorneys-Partner F-00059-D'Amore</t>
  </si>
  <si>
    <t>Corporate-All Billing Attorneys-Associate M-00060-Hahn</t>
  </si>
  <si>
    <t>All Locations-Corporate-All Billing Attorneys-00060-Hahn</t>
  </si>
  <si>
    <t>Corporate-All Billing Attorneys-Associate N-00060-Hahn</t>
  </si>
  <si>
    <t>Corporate-All Billing Attorneys-Associate V-00060-Hahn</t>
  </si>
  <si>
    <t>Corporate-All Billing Attorneys-Associate W-00060-Hahn</t>
  </si>
  <si>
    <t>Corporate-All Billing Attorneys-Associate Z-00060-Hahn</t>
  </si>
  <si>
    <t>Corporate-All Billing Attorneys-Partner F-00060-Hahn</t>
  </si>
  <si>
    <t>Real Estate-All Billing Attorneys-Partner A-00004-Runolfsson Inc</t>
  </si>
  <si>
    <t>All Locations-Real Estate-All Billing Attorneys-00004-Runolfsson Inc</t>
  </si>
  <si>
    <t>All Locations-Real Estate-All Billing Attorneys-Partner A</t>
  </si>
  <si>
    <t>Real Estate-All Billing Attorneys-Partner A-00005-Marvin Inc</t>
  </si>
  <si>
    <t>All Locations-Real Estate-All Billing Attorneys-00005-Marvin Inc</t>
  </si>
  <si>
    <t>Real Estate-All Billing Attorneys-Associate A-00006-Wolf-Gorczany</t>
  </si>
  <si>
    <t>All Locations-Real Estate-All Billing Attorneys-00006-Wolf-Gorczany</t>
  </si>
  <si>
    <t>All Locations-Real Estate-All Billing Attorneys-Associate A</t>
  </si>
  <si>
    <t>Real Estate-All Billing Attorneys-Associate B-00006-Wolf-Gorczany</t>
  </si>
  <si>
    <t>All Locations-Real Estate-All Billing Attorneys-Associate B</t>
  </si>
  <si>
    <t>Real Estate-All Billing Attorneys-Associate C-00006-Wolf-Gorczany</t>
  </si>
  <si>
    <t>All Locations-Real Estate-All Billing Attorneys-Associate C</t>
  </si>
  <si>
    <t>Real Estate-All Billing Attorneys-Associate R-00006-Wolf-Gorczany</t>
  </si>
  <si>
    <t>All Locations-Real Estate-All Billing Attorneys-Associate R</t>
  </si>
  <si>
    <t>Real Estate-All Billing Attorneys-Associate S-00006-Wolf-Gorczany</t>
  </si>
  <si>
    <t>All Locations-Real Estate-All Billing Attorneys-Associate S</t>
  </si>
  <si>
    <t>Real Estate-All Billing Attorneys-Partner A-00006-Wolf-Gorczany</t>
  </si>
  <si>
    <t>Real Estate-All Billing Attorneys-Associate A-00007-Walker-Ruecker</t>
  </si>
  <si>
    <t>All Locations-Real Estate-All Billing Attorneys-00007-Walker-Ruecker</t>
  </si>
  <si>
    <t>Real Estate-All Billing Attorneys-Associate B-00007-Walker-Ruecker</t>
  </si>
  <si>
    <t>Real Estate-All Billing Attorneys-Associate C-00007-Walker-Ruecker</t>
  </si>
  <si>
    <t>Real Estate-All Billing Attorneys-Associate R-00007-Walker-Ruecker</t>
  </si>
  <si>
    <t>Real Estate-All Billing Attorneys-Associate S-00007-Walker-Ruecker</t>
  </si>
  <si>
    <t>Real Estate-All Billing Attorneys-Partner A-00007-Walker-Ruecker</t>
  </si>
  <si>
    <t>Real Estate-All Billing Attorneys-Associate A-00008-Keeling Deckow and Braun</t>
  </si>
  <si>
    <t>All Locations-Real Estate-All Billing Attorneys-00008-Keeling Deckow and Braun</t>
  </si>
  <si>
    <t>Real Estate-All Billing Attorneys-Associate B-00008-Keeling Deckow and Braun</t>
  </si>
  <si>
    <t>Real Estate-All Billing Attorneys-Associate C-00008-Keeling Deckow and Braun</t>
  </si>
  <si>
    <t>Real Estate-All Billing Attorneys-Associate R-00008-Keeling Deckow and Braun</t>
  </si>
  <si>
    <t>Real Estate-All Billing Attorneys-Associate S-00008-Keeling Deckow and Braun</t>
  </si>
  <si>
    <t>Real Estate-All Billing Attorneys-Partner A-00008-Keeling Deckow and Braun</t>
  </si>
  <si>
    <t>Real Estate-All Billing Attorneys-Associate A-00009-Graham-Gusikowski</t>
  </si>
  <si>
    <t>All Locations-Real Estate-All Billing Attorneys-00009-Graham-Gusikowski</t>
  </si>
  <si>
    <t>Real Estate-All Billing Attorneys-Associate B-00009-Graham-Gusikowski</t>
  </si>
  <si>
    <t>Real Estate-All Billing Attorneys-Associate C-00009-Graham-Gusikowski</t>
  </si>
  <si>
    <t>Real Estate-All Billing Attorneys-Associate R-00009-Graham-Gusikowski</t>
  </si>
  <si>
    <t>Real Estate-All Billing Attorneys-Associate S-00009-Graham-Gusikowski</t>
  </si>
  <si>
    <t>Real Estate-All Billing Attorneys-Partner A-00009-Graham-Gusikowski</t>
  </si>
  <si>
    <t>Real Estate-All Billing Attorneys-Associate A-00010-Wisozk and Sons</t>
  </si>
  <si>
    <t>All Locations-Real Estate-All Billing Attorneys-00010-Wisozk and Sons</t>
  </si>
  <si>
    <t>Real Estate-All Billing Attorneys-Associate B-00010-Wisozk and Sons</t>
  </si>
  <si>
    <t>Real Estate-All Billing Attorneys-Associate C-00010-Wisozk and Sons</t>
  </si>
  <si>
    <t>Real Estate-All Billing Attorneys-Associate R-00010-Wisozk and Sons</t>
  </si>
  <si>
    <t>Real Estate-All Billing Attorneys-Associate S-00010-Wisozk and Sons</t>
  </si>
  <si>
    <t>Real Estate-All Billing Attorneys-Partner A-00010-Wisozk and Sons</t>
  </si>
  <si>
    <t>Miami-All Billing Attorneys-Associate G-00013-Strosin Group</t>
  </si>
  <si>
    <t>Miami-Litigation-All Billing Attorneys-00013-Strosin Group</t>
  </si>
  <si>
    <t>Miami-Litigation-All Billing Attorneys-Associate G</t>
  </si>
  <si>
    <t>Miami-All Billing Attorneys-Associate H-00013-Strosin Group</t>
  </si>
  <si>
    <t>Miami-Litigation-All Billing Attorneys-Associate H</t>
  </si>
  <si>
    <t>Miami-All Billing Attorneys-Associate I-00013-Strosin Group</t>
  </si>
  <si>
    <t>Miami-Litigation-All Billing Attorneys-Associate I</t>
  </si>
  <si>
    <t>Miami-All Billing Attorneys-Associate T-00013-Strosin Group</t>
  </si>
  <si>
    <t>Miami-Litigation-All Billing Attorneys-Associate T</t>
  </si>
  <si>
    <t>Miami-All Billing Attorneys-Associate U-00013-Strosin Group</t>
  </si>
  <si>
    <t>Miami-Litigation-All Billing Attorneys-Associate U</t>
  </si>
  <si>
    <t>Miami-All Billing Attorneys-Associate X-00013-Strosin Group</t>
  </si>
  <si>
    <t>Miami-Litigation-All Billing Attorneys-Associate X</t>
  </si>
  <si>
    <t>Miami-All Billing Attorneys-Associate Y-00013-Strosin Group</t>
  </si>
  <si>
    <t>Miami-Litigation-All Billing Attorneys-Associate Y</t>
  </si>
  <si>
    <t>Miami-All Billing Attorneys-Partner B-00013-Strosin Group</t>
  </si>
  <si>
    <t>Miami-Litigation-All Billing Attorneys-Partner B</t>
  </si>
  <si>
    <t>Miami-All Billing Attorneys-Partner B-00016-Witting Cruickshank and Raynor</t>
  </si>
  <si>
    <t>Miami-Litigation-All Billing Attorneys-00016-Witting Cruickshank and Raynor</t>
  </si>
  <si>
    <t>Miami-All Billing Attorneys-Associate G-00017-Bruen Inc</t>
  </si>
  <si>
    <t>Miami-Litigation-All Billing Attorneys-00017-Bruen Inc</t>
  </si>
  <si>
    <t>Miami-All Billing Attorneys-Associate H-00017-Bruen Inc</t>
  </si>
  <si>
    <t>Miami-All Billing Attorneys-Associate I-00017-Bruen Inc</t>
  </si>
  <si>
    <t>Miami-All Billing Attorneys-Associate T-00017-Bruen Inc</t>
  </si>
  <si>
    <t>Miami-All Billing Attorneys-Associate U-00017-Bruen Inc</t>
  </si>
  <si>
    <t>Miami-All Billing Attorneys-Associate X-00017-Bruen Inc</t>
  </si>
  <si>
    <t>Miami-All Billing Attorneys-Associate Y-00017-Bruen Inc</t>
  </si>
  <si>
    <t>Miami-All Billing Attorneys-Partner B-00017-Bruen Inc</t>
  </si>
  <si>
    <t>Miami-All Billing Attorneys-Associate G-00018-Robel Macejkovic and Hirthe</t>
  </si>
  <si>
    <t>Miami-Litigation-All Billing Attorneys-00018-Robel Macejkovic and Hirthe</t>
  </si>
  <si>
    <t>Miami-All Billing Attorneys-Associate H-00018-Robel Macejkovic and Hirthe</t>
  </si>
  <si>
    <t>Miami-All Billing Attorneys-Associate I-00018-Robel Macejkovic and Hirthe</t>
  </si>
  <si>
    <t>Miami-All Billing Attorneys-Associate T-00018-Robel Macejkovic and Hirthe</t>
  </si>
  <si>
    <t>Miami-All Billing Attorneys-Associate U-00018-Robel Macejkovic and Hirthe</t>
  </si>
  <si>
    <t>Miami-All Billing Attorneys-Associate X-00018-Robel Macejkovic and Hirthe</t>
  </si>
  <si>
    <t>Miami-All Billing Attorneys-Associate Y-00018-Robel Macejkovic and Hirthe</t>
  </si>
  <si>
    <t>Miami-All Billing Attorneys-Partner B-00018-Robel Macejkovic and Hirthe</t>
  </si>
  <si>
    <t>Miami-All Billing Attorneys-Associate G-00019-Hessel LLC</t>
  </si>
  <si>
    <t>Miami-Litigation-All Billing Attorneys-00019-Hessel LLC</t>
  </si>
  <si>
    <t>Miami-All Billing Attorneys-Associate H-00019-Hessel LLC</t>
  </si>
  <si>
    <t>Miami-All Billing Attorneys-Associate I-00019-Hessel LLC</t>
  </si>
  <si>
    <t>Miami-All Billing Attorneys-Associate T-00019-Hessel LLC</t>
  </si>
  <si>
    <t>Miami-All Billing Attorneys-Associate U-00019-Hessel LLC</t>
  </si>
  <si>
    <t>Miami-All Billing Attorneys-Associate X-00019-Hessel LLC</t>
  </si>
  <si>
    <t>Miami-All Billing Attorneys-Associate Y-00019-Hessel LLC</t>
  </si>
  <si>
    <t>Miami-All Billing Attorneys-Partner B-00019-Hessel LLC</t>
  </si>
  <si>
    <t>Miami-All Billing Attorneys-Associate G-00020-Yundt-Hahn</t>
  </si>
  <si>
    <t>Miami-Litigation-All Billing Attorneys-00020-Yundt-Hahn</t>
  </si>
  <si>
    <t>Miami-All Billing Attorneys-Associate H-00020-Yundt-Hahn</t>
  </si>
  <si>
    <t>Miami-All Billing Attorneys-Associate I-00020-Yundt-Hahn</t>
  </si>
  <si>
    <t>Miami-All Billing Attorneys-Associate T-00020-Yundt-Hahn</t>
  </si>
  <si>
    <t>Miami-All Billing Attorneys-Associate U-00020-Yundt-Hahn</t>
  </si>
  <si>
    <t>Miami-All Billing Attorneys-Associate X-00020-Yundt-Hahn</t>
  </si>
  <si>
    <t>Miami-All Billing Attorneys-Associate Y-00020-Yundt-Hahn</t>
  </si>
  <si>
    <t>Miami-All Billing Attorneys-Partner B-00020-Yundt-Hahn</t>
  </si>
  <si>
    <t>Miami-All Billing Attorneys-Partner B-00042-Green</t>
  </si>
  <si>
    <t>Miami-Litigation-All Billing Attorneys-00042-Green</t>
  </si>
  <si>
    <t>Miami-All Billing Attorneys-Partner B-00043-Schmidt</t>
  </si>
  <si>
    <t>Miami-Litigation-All Billing Attorneys-00043-Schmidt</t>
  </si>
  <si>
    <t>Miami-All Billing Attorneys-Partner B-00044-Rolfson</t>
  </si>
  <si>
    <t>Miami-Litigation-All Billing Attorneys-00044-Rolfson</t>
  </si>
  <si>
    <t>Miami-All Billing Attorneys-Partner B-00045-Koss</t>
  </si>
  <si>
    <t>Miami-Litigation-All Billing Attorneys-00045-Koss</t>
  </si>
  <si>
    <t>Miami-All Billing Attorneys-Partner B-00046-Howe</t>
  </si>
  <si>
    <t>Miami-Litigation-All Billing Attorneys-00046-Howe</t>
  </si>
  <si>
    <t>Miami-All Billing Attorneys-Partner B-00047-Harris</t>
  </si>
  <si>
    <t>Miami-Litigation-All Billing Attorneys-00047-Harris</t>
  </si>
  <si>
    <t>Miami-All Billing Attorneys-Partner B-00048-Homenick</t>
  </si>
  <si>
    <t>Miami-Litigation-All Billing Attorneys-00048-Homenick</t>
  </si>
  <si>
    <t>Miami-All Billing Attorneys-Partner B-00049-Ruecker</t>
  </si>
  <si>
    <t>Miami-Litigation-All Billing Attorneys-00049-Ruecker</t>
  </si>
  <si>
    <t>Miami-All Billing Attorneys-Partner B-00050-Murazik</t>
  </si>
  <si>
    <t>Miami-Litigation-All Billing Attorneys-00050-Murazik</t>
  </si>
  <si>
    <t>Miami-All Billing Attorneys-Associate J-00023-Nolan-Sauer</t>
  </si>
  <si>
    <t>Miami-Litigation-All Billing Attorneys-00023-Nolan-Sauer</t>
  </si>
  <si>
    <t>Miami-Litigation-All Billing Attorneys-Associate J</t>
  </si>
  <si>
    <t>Miami-All Billing Attorneys-Associate K-00023-Nolan-Sauer</t>
  </si>
  <si>
    <t>Miami-Litigation-All Billing Attorneys-Associate K</t>
  </si>
  <si>
    <t>Miami-All Billing Attorneys-Associate L-00023-Nolan-Sauer</t>
  </si>
  <si>
    <t>Miami-Litigation-All Billing Attorneys-Associate L</t>
  </si>
  <si>
    <t>Miami-All Billing Attorneys-Associate T-00023-Nolan-Sauer</t>
  </si>
  <si>
    <t>Miami-All Billing Attorneys-Associate U-00023-Nolan-Sauer</t>
  </si>
  <si>
    <t>Miami-All Billing Attorneys-Associate X-00023-Nolan-Sauer</t>
  </si>
  <si>
    <t>Miami-All Billing Attorneys-Associate Y-00023-Nolan-Sauer</t>
  </si>
  <si>
    <t>Miami-All Billing Attorneys-Partner C-00023-Nolan-Sauer</t>
  </si>
  <si>
    <t>Miami-Litigation-All Billing Attorneys-Partner C</t>
  </si>
  <si>
    <t>Miami-All Billing Attorneys-Partner C-00026-Ritchie Inc</t>
  </si>
  <si>
    <t>Miami-Litigation-All Billing Attorneys-00026-Ritchie Inc</t>
  </si>
  <si>
    <t>Miami-All Billing Attorneys-Associate J-00027-Green Group</t>
  </si>
  <si>
    <t>Miami-Litigation-All Billing Attorneys-00027-Green Group</t>
  </si>
  <si>
    <t>Miami-All Billing Attorneys-Associate K-00027-Green Group</t>
  </si>
  <si>
    <t>Miami-All Billing Attorneys-Associate L-00027-Green Group</t>
  </si>
  <si>
    <t>Miami-All Billing Attorneys-Associate T-00027-Green Group</t>
  </si>
  <si>
    <t>Miami-All Billing Attorneys-Associate U-00027-Green Group</t>
  </si>
  <si>
    <t>Miami-All Billing Attorneys-Associate X-00027-Green Group</t>
  </si>
  <si>
    <t>Miami-All Billing Attorneys-Associate Y-00027-Green Group</t>
  </si>
  <si>
    <t>Miami-All Billing Attorneys-Partner C-00027-Green Group</t>
  </si>
  <si>
    <t>Miami-All Billing Attorneys-Associate J-00028-Ondricka Group</t>
  </si>
  <si>
    <t>Miami-Litigation-All Billing Attorneys-00028-Ondricka Group</t>
  </si>
  <si>
    <t>Miami-All Billing Attorneys-Associate K-00028-Ondricka Group</t>
  </si>
  <si>
    <t>Miami-All Billing Attorneys-Associate L-00028-Ondricka Group</t>
  </si>
  <si>
    <t>Miami-All Billing Attorneys-Associate T-00028-Ondricka Group</t>
  </si>
  <si>
    <t>Miami-All Billing Attorneys-Associate U-00028-Ondricka Group</t>
  </si>
  <si>
    <t>Miami-All Billing Attorneys-Associate X-00028-Ondricka Group</t>
  </si>
  <si>
    <t>Miami-All Billing Attorneys-Associate Y-00028-Ondricka Group</t>
  </si>
  <si>
    <t>Miami-All Billing Attorneys-Partner C-00028-Ondricka Group</t>
  </si>
  <si>
    <t>Miami-All Billing Attorneys-Associate J-00029-Carter-Stehr</t>
  </si>
  <si>
    <t>Miami-Litigation-All Billing Attorneys-00029-Carter-Stehr</t>
  </si>
  <si>
    <t>Miami-All Billing Attorneys-Associate K-00029-Carter-Stehr</t>
  </si>
  <si>
    <t>Miami-All Billing Attorneys-Associate L-00029-Carter-Stehr</t>
  </si>
  <si>
    <t>Miami-All Billing Attorneys-Associate T-00029-Carter-Stehr</t>
  </si>
  <si>
    <t>Miami-All Billing Attorneys-Associate U-00029-Carter-Stehr</t>
  </si>
  <si>
    <t>Miami-All Billing Attorneys-Associate X-00029-Carter-Stehr</t>
  </si>
  <si>
    <t>Miami-All Billing Attorneys-Associate Y-00029-Carter-Stehr</t>
  </si>
  <si>
    <t>Miami-All Billing Attorneys-Partner C-00029-Carter-Stehr</t>
  </si>
  <si>
    <t>Miami-All Billing Attorneys-Associate J-00030-Braun LLC</t>
  </si>
  <si>
    <t>Miami-Litigation-All Billing Attorneys-00030-Braun LLC</t>
  </si>
  <si>
    <t>Miami-All Billing Attorneys-Associate K-00030-Braun LLC</t>
  </si>
  <si>
    <t>Miami-All Billing Attorneys-Associate L-00030-Braun LLC</t>
  </si>
  <si>
    <t>Miami-All Billing Attorneys-Associate T-00030-Braun LLC</t>
  </si>
  <si>
    <t>Miami-All Billing Attorneys-Associate U-00030-Braun LLC</t>
  </si>
  <si>
    <t>Miami-All Billing Attorneys-Associate X-00030-Braun LLC</t>
  </si>
  <si>
    <t>Miami-All Billing Attorneys-Associate Y-00030-Braun LLC</t>
  </si>
  <si>
    <t>Miami-All Billing Attorneys-Partner C-00030-Braun LLC</t>
  </si>
  <si>
    <t>Miami-All Billing Attorneys-Associate D-00042-Green</t>
  </si>
  <si>
    <t>Miami-Real Estate-All Billing Attorneys-00042-Green</t>
  </si>
  <si>
    <t>Miami-Real Estate-All Billing Attorneys-Associate D</t>
  </si>
  <si>
    <t>Miami-All Billing Attorneys-Associate E-00042-Green</t>
  </si>
  <si>
    <t>Miami-Real Estate-All Billing Attorneys-Associate E</t>
  </si>
  <si>
    <t>Miami-All Billing Attorneys-Associate F-00042-Green</t>
  </si>
  <si>
    <t>Miami-Real Estate-All Billing Attorneys-Associate F</t>
  </si>
  <si>
    <t>Miami-All Billing Attorneys-Associate X-00042-Green</t>
  </si>
  <si>
    <t>Miami-Real Estate-All Billing Attorneys-Associate X</t>
  </si>
  <si>
    <t>Miami-All Billing Attorneys-Associate Y-00042-Green</t>
  </si>
  <si>
    <t>Miami-Real Estate-All Billing Attorneys-Associate Y</t>
  </si>
  <si>
    <t>Miami-All Billing Attorneys-Partner E-00042-Green</t>
  </si>
  <si>
    <t>Miami-Real Estate-All Billing Attorneys-Partner E</t>
  </si>
  <si>
    <t>Miami-All Billing Attorneys-Associate D-00043-Schmidt</t>
  </si>
  <si>
    <t>Miami-Real Estate-All Billing Attorneys-00043-Schmidt</t>
  </si>
  <si>
    <t>Miami-All Billing Attorneys-Associate E-00043-Schmidt</t>
  </si>
  <si>
    <t>Miami-All Billing Attorneys-Associate F-00043-Schmidt</t>
  </si>
  <si>
    <t>Miami-All Billing Attorneys-Associate X-00043-Schmidt</t>
  </si>
  <si>
    <t>Miami-All Billing Attorneys-Associate Y-00043-Schmidt</t>
  </si>
  <si>
    <t>Miami-All Billing Attorneys-Partner E-00043-Schmidt</t>
  </si>
  <si>
    <t>Miami-All Billing Attorneys-Associate D-00044-Rolfson</t>
  </si>
  <si>
    <t>Miami-Real Estate-All Billing Attorneys-00044-Rolfson</t>
  </si>
  <si>
    <t>Miami-All Billing Attorneys-Associate E-00044-Rolfson</t>
  </si>
  <si>
    <t>Miami-All Billing Attorneys-Associate F-00044-Rolfson</t>
  </si>
  <si>
    <t>Miami-All Billing Attorneys-Associate X-00044-Rolfson</t>
  </si>
  <si>
    <t>Miami-All Billing Attorneys-Associate Y-00044-Rolfson</t>
  </si>
  <si>
    <t>Miami-All Billing Attorneys-Partner E-00044-Rolfson</t>
  </si>
  <si>
    <t>Miami-All Billing Attorneys-Associate D-00045-Koss</t>
  </si>
  <si>
    <t>Miami-Real Estate-All Billing Attorneys-00045-Koss</t>
  </si>
  <si>
    <t>Miami-All Billing Attorneys-Associate E-00045-Koss</t>
  </si>
  <si>
    <t>Miami-All Billing Attorneys-Associate F-00045-Koss</t>
  </si>
  <si>
    <t>Miami-All Billing Attorneys-Associate X-00045-Koss</t>
  </si>
  <si>
    <t>Miami-All Billing Attorneys-Associate Y-00045-Koss</t>
  </si>
  <si>
    <t>Miami-All Billing Attorneys-Partner E-00045-Koss</t>
  </si>
  <si>
    <t>Miami-All Billing Attorneys-Associate D-00046-Howe</t>
  </si>
  <si>
    <t>Miami-Real Estate-All Billing Attorneys-00046-Howe</t>
  </si>
  <si>
    <t>Miami-All Billing Attorneys-Associate E-00046-Howe</t>
  </si>
  <si>
    <t>Miami-All Billing Attorneys-Associate F-00046-Howe</t>
  </si>
  <si>
    <t>Miami-All Billing Attorneys-Associate X-00046-Howe</t>
  </si>
  <si>
    <t>Miami-All Billing Attorneys-Associate Y-00046-Howe</t>
  </si>
  <si>
    <t>Miami-All Billing Attorneys-Partner E-00046-Howe</t>
  </si>
  <si>
    <t>Miami-All Billing Attorneys-Associate D-00047-Harris</t>
  </si>
  <si>
    <t>Miami-Real Estate-All Billing Attorneys-00047-Harris</t>
  </si>
  <si>
    <t>Miami-All Billing Attorneys-Associate E-00047-Harris</t>
  </si>
  <si>
    <t>Miami-All Billing Attorneys-Associate F-00047-Harris</t>
  </si>
  <si>
    <t>Miami-All Billing Attorneys-Associate X-00047-Harris</t>
  </si>
  <si>
    <t>Miami-All Billing Attorneys-Associate Y-00047-Harris</t>
  </si>
  <si>
    <t>Miami-All Billing Attorneys-Partner E-00047-Harris</t>
  </si>
  <si>
    <t>Miami-All Billing Attorneys-Associate D-00048-Homenick</t>
  </si>
  <si>
    <t>Miami-Real Estate-All Billing Attorneys-00048-Homenick</t>
  </si>
  <si>
    <t>Miami-All Billing Attorneys-Associate E-00048-Homenick</t>
  </si>
  <si>
    <t>Miami-All Billing Attorneys-Associate F-00048-Homenick</t>
  </si>
  <si>
    <t>Miami-All Billing Attorneys-Associate X-00048-Homenick</t>
  </si>
  <si>
    <t>Miami-All Billing Attorneys-Associate Y-00048-Homenick</t>
  </si>
  <si>
    <t>Miami-All Billing Attorneys-Partner E-00048-Homenick</t>
  </si>
  <si>
    <t>Miami-All Billing Attorneys-Associate D-00049-Ruecker</t>
  </si>
  <si>
    <t>Miami-Real Estate-All Billing Attorneys-00049-Ruecker</t>
  </si>
  <si>
    <t>Miami-All Billing Attorneys-Associate E-00049-Ruecker</t>
  </si>
  <si>
    <t>Miami-All Billing Attorneys-Associate F-00049-Ruecker</t>
  </si>
  <si>
    <t>Miami-All Billing Attorneys-Associate X-00049-Ruecker</t>
  </si>
  <si>
    <t>Miami-All Billing Attorneys-Associate Y-00049-Ruecker</t>
  </si>
  <si>
    <t>Miami-All Billing Attorneys-Partner E-00049-Ruecker</t>
  </si>
  <si>
    <t>Miami-All Billing Attorneys-Associate D-00050-Murazik</t>
  </si>
  <si>
    <t>Miami-Real Estate-All Billing Attorneys-00050-Murazik</t>
  </si>
  <si>
    <t>Miami-All Billing Attorneys-Associate E-00050-Murazik</t>
  </si>
  <si>
    <t>Miami-All Billing Attorneys-Associate F-00050-Murazik</t>
  </si>
  <si>
    <t>Miami-All Billing Attorneys-Associate X-00050-Murazik</t>
  </si>
  <si>
    <t>Miami-All Billing Attorneys-Associate Y-00050-Murazik</t>
  </si>
  <si>
    <t>Miami-All Billing Attorneys-Partner E-00050-Murazik</t>
  </si>
  <si>
    <t>West Palm Beach-All Billing Attorneys-Associate O-00033-Leuschke</t>
  </si>
  <si>
    <t>West Palm Beach-Corporate-All Billing Attorneys-00033-Leuschke</t>
  </si>
  <si>
    <t>West Palm Beach-Corporate-All Billing Attorneys-Associate O</t>
  </si>
  <si>
    <t>West Palm Beach-All Billing Attorneys-Associate P-00033-Leuschke</t>
  </si>
  <si>
    <t>West Palm Beach-Corporate-All Billing Attorneys-Associate P</t>
  </si>
  <si>
    <t>West Palm Beach-All Billing Attorneys-Associate Q-00033-Leuschke</t>
  </si>
  <si>
    <t>West Palm Beach-Corporate-All Billing Attorneys-Associate Q</t>
  </si>
  <si>
    <t>West Palm Beach-All Billing Attorneys-Associate R-00033-Leuschke</t>
  </si>
  <si>
    <t>West Palm Beach-Corporate-All Billing Attorneys-Associate R</t>
  </si>
  <si>
    <t>West Palm Beach-All Billing Attorneys-Associate S-00033-Leuschke</t>
  </si>
  <si>
    <t>West Palm Beach-Corporate-All Billing Attorneys-Associate S</t>
  </si>
  <si>
    <t>West Palm Beach-All Billing Attorneys-Associate V-00033-Leuschke</t>
  </si>
  <si>
    <t>West Palm Beach-Corporate-All Billing Attorneys-Associate V</t>
  </si>
  <si>
    <t>West Palm Beach-All Billing Attorneys-Associate W-00033-Leuschke</t>
  </si>
  <si>
    <t>West Palm Beach-Corporate-All Billing Attorneys-Associate W</t>
  </si>
  <si>
    <t>West Palm Beach-All Billing Attorneys-Partner D-00033-Leuschke</t>
  </si>
  <si>
    <t>West Palm Beach-Corporate-All Billing Attorneys-Partner D</t>
  </si>
  <si>
    <t>West Palm Beach-All Billing Attorneys-Associate O-00034-Quigley</t>
  </si>
  <si>
    <t>West Palm Beach-Corporate-All Billing Attorneys-00034-Quigley</t>
  </si>
  <si>
    <t>West Palm Beach-All Billing Attorneys-Associate P-00034-Quigley</t>
  </si>
  <si>
    <t>West Palm Beach-All Billing Attorneys-Associate Q-00034-Quigley</t>
  </si>
  <si>
    <t>West Palm Beach-All Billing Attorneys-Associate R-00034-Quigley</t>
  </si>
  <si>
    <t>West Palm Beach-All Billing Attorneys-Associate S-00034-Quigley</t>
  </si>
  <si>
    <t>West Palm Beach-All Billing Attorneys-Associate V-00034-Quigley</t>
  </si>
  <si>
    <t>West Palm Beach-All Billing Attorneys-Associate W-00034-Quigley</t>
  </si>
  <si>
    <t>West Palm Beach-All Billing Attorneys-Partner D-00034-Quigley</t>
  </si>
  <si>
    <t>West Palm Beach-All Billing Attorneys-Associate O-00035-Russel</t>
  </si>
  <si>
    <t>West Palm Beach-Corporate-All Billing Attorneys-00035-Russel</t>
  </si>
  <si>
    <t>West Palm Beach-All Billing Attorneys-Associate P-00035-Russel</t>
  </si>
  <si>
    <t>West Palm Beach-All Billing Attorneys-Associate Q-00035-Russel</t>
  </si>
  <si>
    <t>West Palm Beach-All Billing Attorneys-Associate R-00035-Russel</t>
  </si>
  <si>
    <t>West Palm Beach-All Billing Attorneys-Associate S-00035-Russel</t>
  </si>
  <si>
    <t>West Palm Beach-All Billing Attorneys-Associate V-00035-Russel</t>
  </si>
  <si>
    <t>West Palm Beach-All Billing Attorneys-Associate W-00035-Russel</t>
  </si>
  <si>
    <t>West Palm Beach-All Billing Attorneys-Partner D-00035-Russel</t>
  </si>
  <si>
    <t>West Palm Beach-All Billing Attorneys-Associate O-00036-Lockman</t>
  </si>
  <si>
    <t>West Palm Beach-Corporate-All Billing Attorneys-00036-Lockman</t>
  </si>
  <si>
    <t>West Palm Beach-All Billing Attorneys-Associate P-00036-Lockman</t>
  </si>
  <si>
    <t>West Palm Beach-All Billing Attorneys-Associate Q-00036-Lockman</t>
  </si>
  <si>
    <t>West Palm Beach-All Billing Attorneys-Associate R-00036-Lockman</t>
  </si>
  <si>
    <t>West Palm Beach-All Billing Attorneys-Associate S-00036-Lockman</t>
  </si>
  <si>
    <t>West Palm Beach-All Billing Attorneys-Associate V-00036-Lockman</t>
  </si>
  <si>
    <t>West Palm Beach-All Billing Attorneys-Associate W-00036-Lockman</t>
  </si>
  <si>
    <t>West Palm Beach-All Billing Attorneys-Partner D-00036-Lockman</t>
  </si>
  <si>
    <t>West Palm Beach-All Billing Attorneys-Associate O-00037-Pacocha</t>
  </si>
  <si>
    <t>West Palm Beach-Corporate-All Billing Attorneys-00037-Pacocha</t>
  </si>
  <si>
    <t>West Palm Beach-All Billing Attorneys-Associate P-00037-Pacocha</t>
  </si>
  <si>
    <t>West Palm Beach-All Billing Attorneys-Associate Q-00037-Pacocha</t>
  </si>
  <si>
    <t>West Palm Beach-All Billing Attorneys-Associate R-00037-Pacocha</t>
  </si>
  <si>
    <t>West Palm Beach-All Billing Attorneys-Associate S-00037-Pacocha</t>
  </si>
  <si>
    <t>West Palm Beach-All Billing Attorneys-Associate V-00037-Pacocha</t>
  </si>
  <si>
    <t>West Palm Beach-All Billing Attorneys-Associate W-00037-Pacocha</t>
  </si>
  <si>
    <t>West Palm Beach-All Billing Attorneys-Partner D-00037-Pacocha</t>
  </si>
  <si>
    <t>West Palm Beach-All Billing Attorneys-Associate O-00038-Bradtke</t>
  </si>
  <si>
    <t>West Palm Beach-Corporate-All Billing Attorneys-00038-Bradtke</t>
  </si>
  <si>
    <t>West Palm Beach-All Billing Attorneys-Associate P-00038-Bradtke</t>
  </si>
  <si>
    <t>West Palm Beach-All Billing Attorneys-Associate Q-00038-Bradtke</t>
  </si>
  <si>
    <t>West Palm Beach-All Billing Attorneys-Associate R-00038-Bradtke</t>
  </si>
  <si>
    <t>West Palm Beach-All Billing Attorneys-Associate S-00038-Bradtke</t>
  </si>
  <si>
    <t>West Palm Beach-All Billing Attorneys-Associate V-00038-Bradtke</t>
  </si>
  <si>
    <t>West Palm Beach-All Billing Attorneys-Associate W-00038-Bradtke</t>
  </si>
  <si>
    <t>West Palm Beach-All Billing Attorneys-Partner D-00038-Bradtke</t>
  </si>
  <si>
    <t>West Palm Beach-All Billing Attorneys-Associate O-00039-Runte</t>
  </si>
  <si>
    <t>West Palm Beach-Corporate-All Billing Attorneys-00039-Runte</t>
  </si>
  <si>
    <t>West Palm Beach-All Billing Attorneys-Associate P-00039-Runte</t>
  </si>
  <si>
    <t>West Palm Beach-All Billing Attorneys-Associate Q-00039-Runte</t>
  </si>
  <si>
    <t>West Palm Beach-All Billing Attorneys-Associate R-00039-Runte</t>
  </si>
  <si>
    <t>West Palm Beach-All Billing Attorneys-Associate S-00039-Runte</t>
  </si>
  <si>
    <t>West Palm Beach-All Billing Attorneys-Associate V-00039-Runte</t>
  </si>
  <si>
    <t>West Palm Beach-All Billing Attorneys-Associate W-00039-Runte</t>
  </si>
  <si>
    <t>West Palm Beach-All Billing Attorneys-Partner D-00039-Runte</t>
  </si>
  <si>
    <t>West Palm Beach-All Billing Attorneys-Associate O-00040-Schuster</t>
  </si>
  <si>
    <t>West Palm Beach-Corporate-All Billing Attorneys-00040-Schuster</t>
  </si>
  <si>
    <t>West Palm Beach-All Billing Attorneys-Associate P-00040-Schuster</t>
  </si>
  <si>
    <t>West Palm Beach-All Billing Attorneys-Associate Q-00040-Schuster</t>
  </si>
  <si>
    <t>West Palm Beach-All Billing Attorneys-Associate R-00040-Schuster</t>
  </si>
  <si>
    <t>West Palm Beach-All Billing Attorneys-Associate S-00040-Schuster</t>
  </si>
  <si>
    <t>West Palm Beach-All Billing Attorneys-Associate V-00040-Schuster</t>
  </si>
  <si>
    <t>West Palm Beach-All Billing Attorneys-Associate W-00040-Schuster</t>
  </si>
  <si>
    <t>West Palm Beach-All Billing Attorneys-Partner D-00040-Schuster</t>
  </si>
  <si>
    <t>West Palm Beach-All Billing Attorneys-Partner F-00051-Davis</t>
  </si>
  <si>
    <t>West Palm Beach-Corporate-All Billing Attorneys-00051-Davis</t>
  </si>
  <si>
    <t>West Palm Beach-Corporate-All Billing Attorneys-Partner F</t>
  </si>
  <si>
    <t>West Palm Beach-All Billing Attorneys-Partner F-00052-Robel</t>
  </si>
  <si>
    <t>West Palm Beach-Corporate-All Billing Attorneys-00052-Robel</t>
  </si>
  <si>
    <t>West Palm Beach-All Billing Attorneys-Associate M-00053-Reynolds</t>
  </si>
  <si>
    <t>West Palm Beach-Corporate-All Billing Attorneys-00053-Reynolds</t>
  </si>
  <si>
    <t>West Palm Beach-Corporate-All Billing Attorneys-Associate M</t>
  </si>
  <si>
    <t>West Palm Beach-All Billing Attorneys-Associate N-00053-Reynolds</t>
  </si>
  <si>
    <t>West Palm Beach-Corporate-All Billing Attorneys-Associate N</t>
  </si>
  <si>
    <t>West Palm Beach-All Billing Attorneys-Associate V-00053-Reynolds</t>
  </si>
  <si>
    <t>West Palm Beach-All Billing Attorneys-Associate W-00053-Reynolds</t>
  </si>
  <si>
    <t>West Palm Beach-All Billing Attorneys-Associate Z-00053-Reynolds</t>
  </si>
  <si>
    <t>West Palm Beach-Corporate-All Billing Attorneys-Associate Z</t>
  </si>
  <si>
    <t>West Palm Beach-All Billing Attorneys-Partner F-00053-Reynolds</t>
  </si>
  <si>
    <t>West Palm Beach-All Billing Attorneys-Associate M-00054-Powlowski</t>
  </si>
  <si>
    <t>West Palm Beach-Corporate-All Billing Attorneys-00054-Powlowski</t>
  </si>
  <si>
    <t>West Palm Beach-All Billing Attorneys-Associate N-00054-Powlowski</t>
  </si>
  <si>
    <t>West Palm Beach-All Billing Attorneys-Associate V-00054-Powlowski</t>
  </si>
  <si>
    <t>West Palm Beach-All Billing Attorneys-Associate W-00054-Powlowski</t>
  </si>
  <si>
    <t>West Palm Beach-All Billing Attorneys-Associate Z-00054-Powlowski</t>
  </si>
  <si>
    <t>West Palm Beach-All Billing Attorneys-Partner F-00054-Powlowski</t>
  </si>
  <si>
    <t>West Palm Beach-All Billing Attorneys-Associate M-00055-Beier</t>
  </si>
  <si>
    <t>West Palm Beach-Corporate-All Billing Attorneys-00055-Beier</t>
  </si>
  <si>
    <t>West Palm Beach-All Billing Attorneys-Associate N-00055-Beier</t>
  </si>
  <si>
    <t>West Palm Beach-All Billing Attorneys-Associate V-00055-Beier</t>
  </si>
  <si>
    <t>West Palm Beach-All Billing Attorneys-Associate W-00055-Beier</t>
  </si>
  <si>
    <t>West Palm Beach-All Billing Attorneys-Associate Z-00055-Beier</t>
  </si>
  <si>
    <t>West Palm Beach-All Billing Attorneys-Partner F-00055-Beier</t>
  </si>
  <si>
    <t>West Palm Beach-All Billing Attorneys-Associate M-00056-Hettinger</t>
  </si>
  <si>
    <t>West Palm Beach-Corporate-All Billing Attorneys-00056-Hettinger</t>
  </si>
  <si>
    <t>West Palm Beach-All Billing Attorneys-Associate N-00056-Hettinger</t>
  </si>
  <si>
    <t>West Palm Beach-All Billing Attorneys-Associate V-00056-Hettinger</t>
  </si>
  <si>
    <t>West Palm Beach-All Billing Attorneys-Associate W-00056-Hettinger</t>
  </si>
  <si>
    <t>West Palm Beach-All Billing Attorneys-Associate Z-00056-Hettinger</t>
  </si>
  <si>
    <t>West Palm Beach-All Billing Attorneys-Partner F-00056-Hettinger</t>
  </si>
  <si>
    <t>West Palm Beach-All Billing Attorneys-Associate M-00057-Wunsch</t>
  </si>
  <si>
    <t>West Palm Beach-Corporate-All Billing Attorneys-00057-Wunsch</t>
  </si>
  <si>
    <t>West Palm Beach-All Billing Attorneys-Associate N-00057-Wunsch</t>
  </si>
  <si>
    <t>West Palm Beach-All Billing Attorneys-Associate V-00057-Wunsch</t>
  </si>
  <si>
    <t>West Palm Beach-All Billing Attorneys-Associate W-00057-Wunsch</t>
  </si>
  <si>
    <t>West Palm Beach-All Billing Attorneys-Associate Z-00057-Wunsch</t>
  </si>
  <si>
    <t>West Palm Beach-All Billing Attorneys-Partner F-00057-Wunsch</t>
  </si>
  <si>
    <t>West Palm Beach-All Billing Attorneys-Associate M-00058-Fadel</t>
  </si>
  <si>
    <t>West Palm Beach-Corporate-All Billing Attorneys-00058-Fadel</t>
  </si>
  <si>
    <t>West Palm Beach-All Billing Attorneys-Associate N-00058-Fadel</t>
  </si>
  <si>
    <t>West Palm Beach-All Billing Attorneys-Associate V-00058-Fadel</t>
  </si>
  <si>
    <t>West Palm Beach-All Billing Attorneys-Associate W-00058-Fadel</t>
  </si>
  <si>
    <t>West Palm Beach-All Billing Attorneys-Associate Z-00058-Fadel</t>
  </si>
  <si>
    <t>West Palm Beach-All Billing Attorneys-Partner F-00058-Fadel</t>
  </si>
  <si>
    <t>West Palm Beach-All Billing Attorneys-Associate M-00059-D'Amore</t>
  </si>
  <si>
    <t>West Palm Beach-Corporate-All Billing Attorneys-00059-D'Amore</t>
  </si>
  <si>
    <t>West Palm Beach-All Billing Attorneys-Associate N-00059-D'Amore</t>
  </si>
  <si>
    <t>West Palm Beach-All Billing Attorneys-Associate V-00059-D'Amore</t>
  </si>
  <si>
    <t>West Palm Beach-All Billing Attorneys-Associate W-00059-D'Amore</t>
  </si>
  <si>
    <t>West Palm Beach-All Billing Attorneys-Associate Z-00059-D'Amore</t>
  </si>
  <si>
    <t>West Palm Beach-All Billing Attorneys-Partner F-00059-D'Amore</t>
  </si>
  <si>
    <t>West Palm Beach-All Billing Attorneys-Associate M-00060-Hahn</t>
  </si>
  <si>
    <t>West Palm Beach-Corporate-All Billing Attorneys-00060-Hahn</t>
  </si>
  <si>
    <t>West Palm Beach-All Billing Attorneys-Associate N-00060-Hahn</t>
  </si>
  <si>
    <t>West Palm Beach-All Billing Attorneys-Associate V-00060-Hahn</t>
  </si>
  <si>
    <t>West Palm Beach-All Billing Attorneys-Associate W-00060-Hahn</t>
  </si>
  <si>
    <t>West Palm Beach-All Billing Attorneys-Associate Z-00060-Hahn</t>
  </si>
  <si>
    <t>West Palm Beach-All Billing Attorneys-Partner F-00060-Hahn</t>
  </si>
  <si>
    <t>West Palm Beach-All Billing Attorneys-Partner A-00004-Runolfsson Inc</t>
  </si>
  <si>
    <t>West Palm Beach-Real Estate-All Billing Attorneys-00004-Runolfsson Inc</t>
  </si>
  <si>
    <t>West Palm Beach-Real Estate-All Billing Attorneys-Partner A</t>
  </si>
  <si>
    <t>West Palm Beach-All Billing Attorneys-Partner A-00005-Marvin Inc</t>
  </si>
  <si>
    <t>West Palm Beach-Real Estate-All Billing Attorneys-00005-Marvin Inc</t>
  </si>
  <si>
    <t>West Palm Beach-All Billing Attorneys-Associate A-00006-Wolf-Gorczany</t>
  </si>
  <si>
    <t>West Palm Beach-Real Estate-All Billing Attorneys-00006-Wolf-Gorczany</t>
  </si>
  <si>
    <t>West Palm Beach-Real Estate-All Billing Attorneys-Associate A</t>
  </si>
  <si>
    <t>West Palm Beach-All Billing Attorneys-Associate B-00006-Wolf-Gorczany</t>
  </si>
  <si>
    <t>West Palm Beach-Real Estate-All Billing Attorneys-Associate B</t>
  </si>
  <si>
    <t>West Palm Beach-All Billing Attorneys-Associate C-00006-Wolf-Gorczany</t>
  </si>
  <si>
    <t>West Palm Beach-Real Estate-All Billing Attorneys-Associate C</t>
  </si>
  <si>
    <t>West Palm Beach-All Billing Attorneys-Associate R-00006-Wolf-Gorczany</t>
  </si>
  <si>
    <t>West Palm Beach-Real Estate-All Billing Attorneys-Associate R</t>
  </si>
  <si>
    <t>West Palm Beach-All Billing Attorneys-Associate S-00006-Wolf-Gorczany</t>
  </si>
  <si>
    <t>West Palm Beach-Real Estate-All Billing Attorneys-Associate S</t>
  </si>
  <si>
    <t>West Palm Beach-All Billing Attorneys-Partner A-00006-Wolf-Gorczany</t>
  </si>
  <si>
    <t>West Palm Beach-All Billing Attorneys-Associate A-00007-Walker-Ruecker</t>
  </si>
  <si>
    <t>West Palm Beach-Real Estate-All Billing Attorneys-00007-Walker-Ruecker</t>
  </si>
  <si>
    <t>West Palm Beach-All Billing Attorneys-Associate B-00007-Walker-Ruecker</t>
  </si>
  <si>
    <t>West Palm Beach-All Billing Attorneys-Associate C-00007-Walker-Ruecker</t>
  </si>
  <si>
    <t>West Palm Beach-All Billing Attorneys-Associate R-00007-Walker-Ruecker</t>
  </si>
  <si>
    <t>West Palm Beach-All Billing Attorneys-Associate S-00007-Walker-Ruecker</t>
  </si>
  <si>
    <t>West Palm Beach-All Billing Attorneys-Partner A-00007-Walker-Ruecker</t>
  </si>
  <si>
    <t>West Palm Beach-All Billing Attorneys-Associate A-00008-Keeling Deckow and Braun</t>
  </si>
  <si>
    <t>West Palm Beach-Real Estate-All Billing Attorneys-00008-Keeling Deckow and Braun</t>
  </si>
  <si>
    <t>West Palm Beach-All Billing Attorneys-Associate B-00008-Keeling Deckow and Braun</t>
  </si>
  <si>
    <t>West Palm Beach-All Billing Attorneys-Associate C-00008-Keeling Deckow and Braun</t>
  </si>
  <si>
    <t>West Palm Beach-All Billing Attorneys-Associate R-00008-Keeling Deckow and Braun</t>
  </si>
  <si>
    <t>West Palm Beach-All Billing Attorneys-Associate S-00008-Keeling Deckow and Braun</t>
  </si>
  <si>
    <t>West Palm Beach-All Billing Attorneys-Partner A-00008-Keeling Deckow and Braun</t>
  </si>
  <si>
    <t>West Palm Beach-All Billing Attorneys-Associate A-00009-Graham-Gusikowski</t>
  </si>
  <si>
    <t>West Palm Beach-Real Estate-All Billing Attorneys-00009-Graham-Gusikowski</t>
  </si>
  <si>
    <t>West Palm Beach-All Billing Attorneys-Associate B-00009-Graham-Gusikowski</t>
  </si>
  <si>
    <t>West Palm Beach-All Billing Attorneys-Associate C-00009-Graham-Gusikowski</t>
  </si>
  <si>
    <t>West Palm Beach-All Billing Attorneys-Associate R-00009-Graham-Gusikowski</t>
  </si>
  <si>
    <t>West Palm Beach-All Billing Attorneys-Associate S-00009-Graham-Gusikowski</t>
  </si>
  <si>
    <t>West Palm Beach-All Billing Attorneys-Partner A-00009-Graham-Gusikowski</t>
  </si>
  <si>
    <t>West Palm Beach-All Billing Attorneys-Associate A-00010-Wisozk and Sons</t>
  </si>
  <si>
    <t>West Palm Beach-Real Estate-All Billing Attorneys-00010-Wisozk and Sons</t>
  </si>
  <si>
    <t>West Palm Beach-All Billing Attorneys-Associate B-00010-Wisozk and Sons</t>
  </si>
  <si>
    <t>West Palm Beach-All Billing Attorneys-Associate C-00010-Wisozk and Sons</t>
  </si>
  <si>
    <t>West Palm Beach-All Billing Attorneys-Associate R-00010-Wisozk and Sons</t>
  </si>
  <si>
    <t>West Palm Beach-All Billing Attorneys-Associate S-00010-Wisozk and Sons</t>
  </si>
  <si>
    <t>West Palm Beach-All Billing Attorneys-Partner A-00010-Wisozk and Sons</t>
  </si>
  <si>
    <t>Litigation-All Billing Attorneys-Associate G-All Clients</t>
  </si>
  <si>
    <t>Miami-All Billing Attorneys-Associate G-All Clients</t>
  </si>
  <si>
    <t>Miami-Litigation-All Billing Attorneys-All Clients</t>
  </si>
  <si>
    <t>Litigation-All Billing Attorneys-Associate H-All Clients</t>
  </si>
  <si>
    <t>Miami-All Billing Attorneys-Associate H-All Clients</t>
  </si>
  <si>
    <t>Litigation-All Billing Attorneys-Associate I-All Clients</t>
  </si>
  <si>
    <t>Miami-All Billing Attorneys-Associate I-All Clients</t>
  </si>
  <si>
    <t>Litigation-All Billing Attorneys-Associate T-All Clients</t>
  </si>
  <si>
    <t>Miami-All Billing Attorneys-Associate T-All Clients</t>
  </si>
  <si>
    <t>Litigation-All Billing Attorneys-Associate U-All Clients</t>
  </si>
  <si>
    <t>Miami-All Billing Attorneys-Associate U-All Clients</t>
  </si>
  <si>
    <t>Litigation-All Billing Attorneys-Associate X-All Clients</t>
  </si>
  <si>
    <t>Miami-All Billing Attorneys-Associate X-All Clients</t>
  </si>
  <si>
    <t>Litigation-All Billing Attorneys-Associate Y-All Clients</t>
  </si>
  <si>
    <t>Miami-All Billing Attorneys-Associate Y-All Clients</t>
  </si>
  <si>
    <t>Litigation-All Billing Attorneys-Partner B-All Clients</t>
  </si>
  <si>
    <t>Miami-All Billing Attorneys-Partner B-All Clients</t>
  </si>
  <si>
    <t>Litigation-All Billing Attorneys-Associate J-All Clients</t>
  </si>
  <si>
    <t>Miami-All Billing Attorneys-Associate J-All Clients</t>
  </si>
  <si>
    <t>Litigation-All Billing Attorneys-Associate K-All Clients</t>
  </si>
  <si>
    <t>Miami-All Billing Attorneys-Associate K-All Clients</t>
  </si>
  <si>
    <t>Litigation-All Billing Attorneys-Associate L-All Clients</t>
  </si>
  <si>
    <t>Miami-All Billing Attorneys-Associate L-All Clients</t>
  </si>
  <si>
    <t>Litigation-All Billing Attorneys-Partner C-All Clients</t>
  </si>
  <si>
    <t>Miami-All Billing Attorneys-Partner C-All Clients</t>
  </si>
  <si>
    <t>Real Estate-All Billing Attorneys-Associate D-All Clients</t>
  </si>
  <si>
    <t>Miami-All Billing Attorneys-Associate D-All Clients</t>
  </si>
  <si>
    <t>Miami-Real Estate-All Billing Attorneys-All Clients</t>
  </si>
  <si>
    <t>Real Estate-All Billing Attorneys-Associate E-All Clients</t>
  </si>
  <si>
    <t>Miami-All Billing Attorneys-Associate E-All Clients</t>
  </si>
  <si>
    <t>Real Estate-All Billing Attorneys-Associate F-All Clients</t>
  </si>
  <si>
    <t>Miami-All Billing Attorneys-Associate F-All Clients</t>
  </si>
  <si>
    <t>Real Estate-All Billing Attorneys-Associate X-All Clients</t>
  </si>
  <si>
    <t>Real Estate-All Billing Attorneys-Associate Y-All Clients</t>
  </si>
  <si>
    <t>Real Estate-All Billing Attorneys-Partner E-All Clients</t>
  </si>
  <si>
    <t>Miami-All Billing Attorneys-Partner E-All Clients</t>
  </si>
  <si>
    <t>Corporate-All Billing Attorneys-Associate O-All Clients</t>
  </si>
  <si>
    <t>West Palm Beach-All Billing Attorneys-Associate O-All Clients</t>
  </si>
  <si>
    <t>West Palm Beach-Corporate-All Billing Attorneys-All Clients</t>
  </si>
  <si>
    <t>Corporate-All Billing Attorneys-Associate P-All Clients</t>
  </si>
  <si>
    <t>West Palm Beach-All Billing Attorneys-Associate P-All Clients</t>
  </si>
  <si>
    <t>Corporate-All Billing Attorneys-Associate Q-All Clients</t>
  </si>
  <si>
    <t>West Palm Beach-All Billing Attorneys-Associate Q-All Clients</t>
  </si>
  <si>
    <t>Corporate-All Billing Attorneys-Associate R-All Clients</t>
  </si>
  <si>
    <t>West Palm Beach-All Billing Attorneys-Associate R-All Clients</t>
  </si>
  <si>
    <t>Corporate-All Billing Attorneys-Associate S-All Clients</t>
  </si>
  <si>
    <t>West Palm Beach-All Billing Attorneys-Associate S-All Clients</t>
  </si>
  <si>
    <t>Corporate-All Billing Attorneys-Associate V-All Clients</t>
  </si>
  <si>
    <t>West Palm Beach-All Billing Attorneys-Associate V-All Clients</t>
  </si>
  <si>
    <t>Corporate-All Billing Attorneys-Associate W-All Clients</t>
  </si>
  <si>
    <t>West Palm Beach-All Billing Attorneys-Associate W-All Clients</t>
  </si>
  <si>
    <t>Corporate-All Billing Attorneys-Partner D-All Clients</t>
  </si>
  <si>
    <t>West Palm Beach-All Billing Attorneys-Partner D-All Clients</t>
  </si>
  <si>
    <t>Corporate-All Billing Attorneys-Partner F-All Clients</t>
  </si>
  <si>
    <t>West Palm Beach-All Billing Attorneys-Partner F-All Clients</t>
  </si>
  <si>
    <t>Corporate-All Billing Attorneys-Associate M-All Clients</t>
  </si>
  <si>
    <t>West Palm Beach-All Billing Attorneys-Associate M-All Clients</t>
  </si>
  <si>
    <t>Corporate-All Billing Attorneys-Associate N-All Clients</t>
  </si>
  <si>
    <t>West Palm Beach-All Billing Attorneys-Associate N-All Clients</t>
  </si>
  <si>
    <t>Corporate-All Billing Attorneys-Associate Z-All Clients</t>
  </si>
  <si>
    <t>West Palm Beach-All Billing Attorneys-Associate Z-All Clients</t>
  </si>
  <si>
    <t>Real Estate-All Billing Attorneys-Partner A-All Clients</t>
  </si>
  <si>
    <t>West Palm Beach-All Billing Attorneys-Partner A-All Clients</t>
  </si>
  <si>
    <t>West Palm Beach-Real Estate-All Billing Attorneys-All Clients</t>
  </si>
  <si>
    <t>Real Estate-All Billing Attorneys-Associate A-All Clients</t>
  </si>
  <si>
    <t>West Palm Beach-All Billing Attorneys-Associate A-All Clients</t>
  </si>
  <si>
    <t>Real Estate-All Billing Attorneys-Associate B-All Clients</t>
  </si>
  <si>
    <t>West Palm Beach-All Billing Attorneys-Associate B-All Clients</t>
  </si>
  <si>
    <t>Real Estate-All Billing Attorneys-Associate C-All Clients</t>
  </si>
  <si>
    <t>West Palm Beach-All Billing Attorneys-Associate C-All Clients</t>
  </si>
  <si>
    <t>Real Estate-All Billing Attorneys-Associate R-All Clients</t>
  </si>
  <si>
    <t>Real Estate-All Billing Attorneys-Associate S-All Clients</t>
  </si>
  <si>
    <t>Litigation-All Billing Attorneys-All Timekeepers-00013-Strosin Group</t>
  </si>
  <si>
    <t>All Locations-Litigation-All Billing Attorneys-All Timekeepers</t>
  </si>
  <si>
    <t>Litigation-All Billing Attorneys-All Timekeepers-00016-Witting Cruickshank and Raynor</t>
  </si>
  <si>
    <t>Litigation-All Billing Attorneys-All Timekeepers-00017-Bruen Inc</t>
  </si>
  <si>
    <t>Litigation-All Billing Attorneys-All Timekeepers-00018-Robel Macejkovic and Hirthe</t>
  </si>
  <si>
    <t>Litigation-All Billing Attorneys-All Timekeepers-00019-Hessel LLC</t>
  </si>
  <si>
    <t>Litigation-All Billing Attorneys-All Timekeepers-00020-Yundt-Hahn</t>
  </si>
  <si>
    <t>Litigation-All Billing Attorneys-All Timekeepers-00042-Green</t>
  </si>
  <si>
    <t>Litigation-All Billing Attorneys-All Timekeepers-00043-Schmidt</t>
  </si>
  <si>
    <t>Litigation-All Billing Attorneys-All Timekeepers-00044-Rolfson</t>
  </si>
  <si>
    <t>Litigation-All Billing Attorneys-All Timekeepers-00045-Koss</t>
  </si>
  <si>
    <t>Litigation-All Billing Attorneys-All Timekeepers-00046-Howe</t>
  </si>
  <si>
    <t>Litigation-All Billing Attorneys-All Timekeepers-00047-Harris</t>
  </si>
  <si>
    <t>Litigation-All Billing Attorneys-All Timekeepers-00048-Homenick</t>
  </si>
  <si>
    <t>Litigation-All Billing Attorneys-All Timekeepers-00049-Ruecker</t>
  </si>
  <si>
    <t>Litigation-All Billing Attorneys-All Timekeepers-00050-Murazik</t>
  </si>
  <si>
    <t>Litigation-All Billing Attorneys-All Timekeepers-00023-Nolan-Sauer</t>
  </si>
  <si>
    <t>Litigation-All Billing Attorneys-All Timekeepers-00026-Ritchie Inc</t>
  </si>
  <si>
    <t>Litigation-All Billing Attorneys-All Timekeepers-00027-Green Group</t>
  </si>
  <si>
    <t>Litigation-All Billing Attorneys-All Timekeepers-00028-Ondricka Group</t>
  </si>
  <si>
    <t>Litigation-All Billing Attorneys-All Timekeepers-00029-Carter-Stehr</t>
  </si>
  <si>
    <t>Litigation-All Billing Attorneys-All Timekeepers-00030-Braun LLC</t>
  </si>
  <si>
    <t>Real Estate-All Billing Attorneys-All Timekeepers-00042-Green</t>
  </si>
  <si>
    <t>All Locations-Real Estate-All Billing Attorneys-All Timekeepers</t>
  </si>
  <si>
    <t>Real Estate-All Billing Attorneys-All Timekeepers-00043-Schmidt</t>
  </si>
  <si>
    <t>Real Estate-All Billing Attorneys-All Timekeepers-00044-Rolfson</t>
  </si>
  <si>
    <t>Real Estate-All Billing Attorneys-All Timekeepers-00045-Koss</t>
  </si>
  <si>
    <t>Real Estate-All Billing Attorneys-All Timekeepers-00046-Howe</t>
  </si>
  <si>
    <t>Real Estate-All Billing Attorneys-All Timekeepers-00047-Harris</t>
  </si>
  <si>
    <t>Real Estate-All Billing Attorneys-All Timekeepers-00048-Homenick</t>
  </si>
  <si>
    <t>Real Estate-All Billing Attorneys-All Timekeepers-00049-Ruecker</t>
  </si>
  <si>
    <t>Real Estate-All Billing Attorneys-All Timekeepers-00050-Murazik</t>
  </si>
  <si>
    <t>Corporate-All Billing Attorneys-All Timekeepers-00033-Leuschke</t>
  </si>
  <si>
    <t>All Locations-Corporate-All Billing Attorneys-All Timekeepers</t>
  </si>
  <si>
    <t>Corporate-All Billing Attorneys-All Timekeepers-00034-Quigley</t>
  </si>
  <si>
    <t>Corporate-All Billing Attorneys-All Timekeepers-00035-Russel</t>
  </si>
  <si>
    <t>Corporate-All Billing Attorneys-All Timekeepers-00036-Lockman</t>
  </si>
  <si>
    <t>Corporate-All Billing Attorneys-All Timekeepers-00037-Pacocha</t>
  </si>
  <si>
    <t>Corporate-All Billing Attorneys-All Timekeepers-00038-Bradtke</t>
  </si>
  <si>
    <t>Corporate-All Billing Attorneys-All Timekeepers-00039-Runte</t>
  </si>
  <si>
    <t>Corporate-All Billing Attorneys-All Timekeepers-00040-Schuster</t>
  </si>
  <si>
    <t>Corporate-All Billing Attorneys-All Timekeepers-00051-Davis</t>
  </si>
  <si>
    <t>Corporate-All Billing Attorneys-All Timekeepers-00052-Robel</t>
  </si>
  <si>
    <t>Corporate-All Billing Attorneys-All Timekeepers-00053-Reynolds</t>
  </si>
  <si>
    <t>Corporate-All Billing Attorneys-All Timekeepers-00054-Powlowski</t>
  </si>
  <si>
    <t>Corporate-All Billing Attorneys-All Timekeepers-00055-Beier</t>
  </si>
  <si>
    <t>Corporate-All Billing Attorneys-All Timekeepers-00056-Hettinger</t>
  </si>
  <si>
    <t>Corporate-All Billing Attorneys-All Timekeepers-00057-Wunsch</t>
  </si>
  <si>
    <t>Corporate-All Billing Attorneys-All Timekeepers-00058-Fadel</t>
  </si>
  <si>
    <t>Corporate-All Billing Attorneys-All Timekeepers-00059-D'Amore</t>
  </si>
  <si>
    <t>Corporate-All Billing Attorneys-All Timekeepers-00060-Hahn</t>
  </si>
  <si>
    <t>Real Estate-All Billing Attorneys-All Timekeepers-00004-Runolfsson Inc</t>
  </si>
  <si>
    <t>Real Estate-All Billing Attorneys-All Timekeepers-00005-Marvin Inc</t>
  </si>
  <si>
    <t>Real Estate-All Billing Attorneys-All Timekeepers-00006-Wolf-Gorczany</t>
  </si>
  <si>
    <t>Real Estate-All Billing Attorneys-All Timekeepers-00007-Walker-Ruecker</t>
  </si>
  <si>
    <t>Real Estate-All Billing Attorneys-All Timekeepers-00008-Keeling Deckow and Braun</t>
  </si>
  <si>
    <t>Real Estate-All Billing Attorneys-All Timekeepers-00009-Graham-Gusikowski</t>
  </si>
  <si>
    <t>Real Estate-All Billing Attorneys-All Timekeepers-00010-Wisozk and Sons</t>
  </si>
  <si>
    <t>Miami-All Billing Attorneys-All Timekeepers-00013-Strosin Group</t>
  </si>
  <si>
    <t>Miami-Litigation-All Billing Attorneys-All Timekeepers</t>
  </si>
  <si>
    <t>Miami-All Billing Attorneys-All Timekeepers-00016-Witting Cruickshank and Raynor</t>
  </si>
  <si>
    <t>Miami-All Billing Attorneys-All Timekeepers-00017-Bruen Inc</t>
  </si>
  <si>
    <t>Miami-All Billing Attorneys-All Timekeepers-00018-Robel Macejkovic and Hirthe</t>
  </si>
  <si>
    <t>Miami-All Billing Attorneys-All Timekeepers-00019-Hessel LLC</t>
  </si>
  <si>
    <t>Miami-All Billing Attorneys-All Timekeepers-00020-Yundt-Hahn</t>
  </si>
  <si>
    <t>Miami-All Billing Attorneys-All Timekeepers-00042-Green</t>
  </si>
  <si>
    <t>Miami-All Billing Attorneys-All Timekeepers-00043-Schmidt</t>
  </si>
  <si>
    <t>Miami-All Billing Attorneys-All Timekeepers-00044-Rolfson</t>
  </si>
  <si>
    <t>Miami-All Billing Attorneys-All Timekeepers-00045-Koss</t>
  </si>
  <si>
    <t>Miami-All Billing Attorneys-All Timekeepers-00046-Howe</t>
  </si>
  <si>
    <t>Miami-All Billing Attorneys-All Timekeepers-00047-Harris</t>
  </si>
  <si>
    <t>Miami-All Billing Attorneys-All Timekeepers-00048-Homenick</t>
  </si>
  <si>
    <t>Miami-All Billing Attorneys-All Timekeepers-00049-Ruecker</t>
  </si>
  <si>
    <t>Miami-All Billing Attorneys-All Timekeepers-00050-Murazik</t>
  </si>
  <si>
    <t>Miami-All Billing Attorneys-All Timekeepers-00023-Nolan-Sauer</t>
  </si>
  <si>
    <t>Miami-All Billing Attorneys-All Timekeepers-00026-Ritchie Inc</t>
  </si>
  <si>
    <t>Miami-All Billing Attorneys-All Timekeepers-00027-Green Group</t>
  </si>
  <si>
    <t>Miami-All Billing Attorneys-All Timekeepers-00028-Ondricka Group</t>
  </si>
  <si>
    <t>Miami-All Billing Attorneys-All Timekeepers-00029-Carter-Stehr</t>
  </si>
  <si>
    <t>Miami-All Billing Attorneys-All Timekeepers-00030-Braun LLC</t>
  </si>
  <si>
    <t>Miami-Real Estate-All Billing Attorneys-All Timekeepers</t>
  </si>
  <si>
    <t>West Palm Beach-All Billing Attorneys-All Timekeepers-00033-Leuschke</t>
  </si>
  <si>
    <t>West Palm Beach-Corporate-All Billing Attorneys-All Timekeepers</t>
  </si>
  <si>
    <t>West Palm Beach-All Billing Attorneys-All Timekeepers-00034-Quigley</t>
  </si>
  <si>
    <t>West Palm Beach-All Billing Attorneys-All Timekeepers-00035-Russel</t>
  </si>
  <si>
    <t>West Palm Beach-All Billing Attorneys-All Timekeepers-00036-Lockman</t>
  </si>
  <si>
    <t>West Palm Beach-All Billing Attorneys-All Timekeepers-00037-Pacocha</t>
  </si>
  <si>
    <t>West Palm Beach-All Billing Attorneys-All Timekeepers-00038-Bradtke</t>
  </si>
  <si>
    <t>West Palm Beach-All Billing Attorneys-All Timekeepers-00039-Runte</t>
  </si>
  <si>
    <t>West Palm Beach-All Billing Attorneys-All Timekeepers-00040-Schuster</t>
  </si>
  <si>
    <t>West Palm Beach-All Billing Attorneys-All Timekeepers-00051-Davis</t>
  </si>
  <si>
    <t>West Palm Beach-All Billing Attorneys-All Timekeepers-00052-Robel</t>
  </si>
  <si>
    <t>West Palm Beach-All Billing Attorneys-All Timekeepers-00053-Reynolds</t>
  </si>
  <si>
    <t>West Palm Beach-All Billing Attorneys-All Timekeepers-00054-Powlowski</t>
  </si>
  <si>
    <t>West Palm Beach-All Billing Attorneys-All Timekeepers-00055-Beier</t>
  </si>
  <si>
    <t>West Palm Beach-All Billing Attorneys-All Timekeepers-00056-Hettinger</t>
  </si>
  <si>
    <t>West Palm Beach-All Billing Attorneys-All Timekeepers-00057-Wunsch</t>
  </si>
  <si>
    <t>West Palm Beach-All Billing Attorneys-All Timekeepers-00058-Fadel</t>
  </si>
  <si>
    <t>West Palm Beach-All Billing Attorneys-All Timekeepers-00059-D'Amore</t>
  </si>
  <si>
    <t>West Palm Beach-All Billing Attorneys-All Timekeepers-00060-Hahn</t>
  </si>
  <si>
    <t>West Palm Beach-All Billing Attorneys-All Timekeepers-00004-Runolfsson Inc</t>
  </si>
  <si>
    <t>West Palm Beach-Real Estate-All Billing Attorneys-All Timekeepers</t>
  </si>
  <si>
    <t>West Palm Beach-All Billing Attorneys-All Timekeepers-00005-Marvin Inc</t>
  </si>
  <si>
    <t>West Palm Beach-All Billing Attorneys-All Timekeepers-00006-Wolf-Gorczany</t>
  </si>
  <si>
    <t>West Palm Beach-All Billing Attorneys-All Timekeepers-00007-Walker-Ruecker</t>
  </si>
  <si>
    <t>West Palm Beach-All Billing Attorneys-All Timekeepers-00008-Keeling Deckow and Braun</t>
  </si>
  <si>
    <t>West Palm Beach-All Billing Attorneys-All Timekeepers-00009-Graham-Gusikowski</t>
  </si>
  <si>
    <t>West Palm Beach-All Billing Attorneys-All Timekeepers-00010-Wisozk and Sons</t>
  </si>
  <si>
    <t>Litigation-All Billing Attorneys-All Timekeepers-All Clients</t>
  </si>
  <si>
    <t>Miami-All Billing Attorneys-All Timekeepers-All Clients</t>
  </si>
  <si>
    <t>Real Estate-All Billing Attorneys-All Timekeepers-All Clients</t>
  </si>
  <si>
    <t>Corporate-All Billing Attorneys-All Timekeepers-All Clients</t>
  </si>
  <si>
    <t>West Palm Beach-All Billing Attorneys-All Timekeepers-All Clients</t>
  </si>
  <si>
    <t>Miami-All Practice Areas-Associate G-00013-Strosin Group</t>
  </si>
  <si>
    <t>Miami-All Practice Areas-Partner B-00013-Strosin Group</t>
  </si>
  <si>
    <t>Miami-All Practice Areas-Partner B-Associate G</t>
  </si>
  <si>
    <t>Miami-All Practice Areas-Associate H-00013-Strosin Group</t>
  </si>
  <si>
    <t>Miami-All Practice Areas-Partner B-Associate H</t>
  </si>
  <si>
    <t>Miami-All Practice Areas-Associate I-00013-Strosin Group</t>
  </si>
  <si>
    <t>Miami-All Practice Areas-Partner B-Associate I</t>
  </si>
  <si>
    <t>Miami-All Practice Areas-Associate T-00013-Strosin Group</t>
  </si>
  <si>
    <t>Miami-All Practice Areas-Partner B-Associate T</t>
  </si>
  <si>
    <t>Miami-All Practice Areas-Associate U-00013-Strosin Group</t>
  </si>
  <si>
    <t>Miami-All Practice Areas-Partner B-Associate U</t>
  </si>
  <si>
    <t>Miami-All Practice Areas-Associate X-00013-Strosin Group</t>
  </si>
  <si>
    <t>Miami-All Practice Areas-Partner B-Associate X</t>
  </si>
  <si>
    <t>Miami-All Practice Areas-Associate Y-00013-Strosin Group</t>
  </si>
  <si>
    <t>Miami-All Practice Areas-Partner B-Associate Y</t>
  </si>
  <si>
    <t>Miami-All Practice Areas-Partner B-Partner B</t>
  </si>
  <si>
    <t>Miami-All Practice Areas-Partner B-00016-Witting Cruickshank and Raynor</t>
  </si>
  <si>
    <t>Miami-All Practice Areas-Associate G-00017-Bruen Inc</t>
  </si>
  <si>
    <t>Miami-All Practice Areas-Partner B-00017-Bruen Inc</t>
  </si>
  <si>
    <t>Miami-All Practice Areas-Associate H-00017-Bruen Inc</t>
  </si>
  <si>
    <t>Miami-All Practice Areas-Associate I-00017-Bruen Inc</t>
  </si>
  <si>
    <t>Miami-All Practice Areas-Associate T-00017-Bruen Inc</t>
  </si>
  <si>
    <t>Miami-All Practice Areas-Associate U-00017-Bruen Inc</t>
  </si>
  <si>
    <t>Miami-All Practice Areas-Associate X-00017-Bruen Inc</t>
  </si>
  <si>
    <t>Miami-All Practice Areas-Associate Y-00017-Bruen Inc</t>
  </si>
  <si>
    <t>Miami-All Practice Areas-Associate G-00018-Robel Macejkovic and Hirthe</t>
  </si>
  <si>
    <t>Miami-All Practice Areas-Partner B-00018-Robel Macejkovic and Hirthe</t>
  </si>
  <si>
    <t>Miami-All Practice Areas-Associate H-00018-Robel Macejkovic and Hirthe</t>
  </si>
  <si>
    <t>Miami-All Practice Areas-Associate I-00018-Robel Macejkovic and Hirthe</t>
  </si>
  <si>
    <t>Miami-All Practice Areas-Associate T-00018-Robel Macejkovic and Hirthe</t>
  </si>
  <si>
    <t>Miami-All Practice Areas-Associate U-00018-Robel Macejkovic and Hirthe</t>
  </si>
  <si>
    <t>Miami-All Practice Areas-Associate X-00018-Robel Macejkovic and Hirthe</t>
  </si>
  <si>
    <t>Miami-All Practice Areas-Associate Y-00018-Robel Macejkovic and Hirthe</t>
  </si>
  <si>
    <t>Miami-All Practice Areas-Associate G-00019-Hessel LLC</t>
  </si>
  <si>
    <t>Miami-All Practice Areas-Partner B-00019-Hessel LLC</t>
  </si>
  <si>
    <t>Miami-All Practice Areas-Associate H-00019-Hessel LLC</t>
  </si>
  <si>
    <t>Miami-All Practice Areas-Associate I-00019-Hessel LLC</t>
  </si>
  <si>
    <t>Miami-All Practice Areas-Associate T-00019-Hessel LLC</t>
  </si>
  <si>
    <t>Miami-All Practice Areas-Associate U-00019-Hessel LLC</t>
  </si>
  <si>
    <t>Miami-All Practice Areas-Associate X-00019-Hessel LLC</t>
  </si>
  <si>
    <t>Miami-All Practice Areas-Associate Y-00019-Hessel LLC</t>
  </si>
  <si>
    <t>Miami-All Practice Areas-Associate G-00020-Yundt-Hahn</t>
  </si>
  <si>
    <t>Miami-All Practice Areas-Partner B-00020-Yundt-Hahn</t>
  </si>
  <si>
    <t>Miami-All Practice Areas-Associate H-00020-Yundt-Hahn</t>
  </si>
  <si>
    <t>Miami-All Practice Areas-Associate I-00020-Yundt-Hahn</t>
  </si>
  <si>
    <t>Miami-All Practice Areas-Associate T-00020-Yundt-Hahn</t>
  </si>
  <si>
    <t>Miami-All Practice Areas-Associate U-00020-Yundt-Hahn</t>
  </si>
  <si>
    <t>Miami-All Practice Areas-Associate X-00020-Yundt-Hahn</t>
  </si>
  <si>
    <t>Miami-All Practice Areas-Associate Y-00020-Yundt-Hahn</t>
  </si>
  <si>
    <t>Miami-All Practice Areas-Partner B-00042-Green</t>
  </si>
  <si>
    <t>Miami-All Practice Areas-Partner B-00043-Schmidt</t>
  </si>
  <si>
    <t>Miami-All Practice Areas-Partner B-00044-Rolfson</t>
  </si>
  <si>
    <t>Miami-All Practice Areas-Partner B-00045-Koss</t>
  </si>
  <si>
    <t>Miami-All Practice Areas-Partner B-00046-Howe</t>
  </si>
  <si>
    <t>Miami-All Practice Areas-Partner B-00047-Harris</t>
  </si>
  <si>
    <t>Miami-All Practice Areas-Partner B-00048-Homenick</t>
  </si>
  <si>
    <t>Miami-All Practice Areas-Partner B-00049-Ruecker</t>
  </si>
  <si>
    <t>Miami-All Practice Areas-Partner B-00050-Murazik</t>
  </si>
  <si>
    <t>Miami-All Practice Areas-Associate J-00023-Nolan-Sauer</t>
  </si>
  <si>
    <t>Miami-All Practice Areas-Partner C-00023-Nolan-Sauer</t>
  </si>
  <si>
    <t>Miami-All Practice Areas-Partner C-Associate J</t>
  </si>
  <si>
    <t>Miami-All Practice Areas-Associate K-00023-Nolan-Sauer</t>
  </si>
  <si>
    <t>Miami-All Practice Areas-Partner C-Associate K</t>
  </si>
  <si>
    <t>Miami-All Practice Areas-Associate L-00023-Nolan-Sauer</t>
  </si>
  <si>
    <t>Miami-All Practice Areas-Partner C-Associate L</t>
  </si>
  <si>
    <t>Miami-All Practice Areas-Associate T-00023-Nolan-Sauer</t>
  </si>
  <si>
    <t>Miami-All Practice Areas-Partner C-Associate T</t>
  </si>
  <si>
    <t>Miami-All Practice Areas-Associate U-00023-Nolan-Sauer</t>
  </si>
  <si>
    <t>Miami-All Practice Areas-Partner C-Associate U</t>
  </si>
  <si>
    <t>Miami-All Practice Areas-Associate X-00023-Nolan-Sauer</t>
  </si>
  <si>
    <t>Miami-All Practice Areas-Partner C-Associate X</t>
  </si>
  <si>
    <t>Miami-All Practice Areas-Associate Y-00023-Nolan-Sauer</t>
  </si>
  <si>
    <t>Miami-All Practice Areas-Partner C-Associate Y</t>
  </si>
  <si>
    <t>Miami-All Practice Areas-Partner C-Partner C</t>
  </si>
  <si>
    <t>Miami-All Practice Areas-Partner C-00026-Ritchie Inc</t>
  </si>
  <si>
    <t>Miami-All Practice Areas-Associate J-00027-Green Group</t>
  </si>
  <si>
    <t>Miami-All Practice Areas-Partner C-00027-Green Group</t>
  </si>
  <si>
    <t>Miami-All Practice Areas-Associate K-00027-Green Group</t>
  </si>
  <si>
    <t>Miami-All Practice Areas-Associate L-00027-Green Group</t>
  </si>
  <si>
    <t>Miami-All Practice Areas-Associate T-00027-Green Group</t>
  </si>
  <si>
    <t>Miami-All Practice Areas-Associate U-00027-Green Group</t>
  </si>
  <si>
    <t>Miami-All Practice Areas-Associate X-00027-Green Group</t>
  </si>
  <si>
    <t>Miami-All Practice Areas-Associate Y-00027-Green Group</t>
  </si>
  <si>
    <t>Miami-All Practice Areas-Associate J-00028-Ondricka Group</t>
  </si>
  <si>
    <t>Miami-All Practice Areas-Partner C-00028-Ondricka Group</t>
  </si>
  <si>
    <t>Miami-All Practice Areas-Associate K-00028-Ondricka Group</t>
  </si>
  <si>
    <t>Miami-All Practice Areas-Associate L-00028-Ondricka Group</t>
  </si>
  <si>
    <t>Miami-All Practice Areas-Associate T-00028-Ondricka Group</t>
  </si>
  <si>
    <t>Miami-All Practice Areas-Associate U-00028-Ondricka Group</t>
  </si>
  <si>
    <t>Miami-All Practice Areas-Associate X-00028-Ondricka Group</t>
  </si>
  <si>
    <t>Miami-All Practice Areas-Associate Y-00028-Ondricka Group</t>
  </si>
  <si>
    <t>Miami-All Practice Areas-Associate J-00029-Carter-Stehr</t>
  </si>
  <si>
    <t>Miami-All Practice Areas-Partner C-00029-Carter-Stehr</t>
  </si>
  <si>
    <t>Miami-All Practice Areas-Associate K-00029-Carter-Stehr</t>
  </si>
  <si>
    <t>Miami-All Practice Areas-Associate L-00029-Carter-Stehr</t>
  </si>
  <si>
    <t>Miami-All Practice Areas-Associate T-00029-Carter-Stehr</t>
  </si>
  <si>
    <t>Miami-All Practice Areas-Associate U-00029-Carter-Stehr</t>
  </si>
  <si>
    <t>Miami-All Practice Areas-Associate X-00029-Carter-Stehr</t>
  </si>
  <si>
    <t>Miami-All Practice Areas-Associate Y-00029-Carter-Stehr</t>
  </si>
  <si>
    <t>Miami-All Practice Areas-Associate J-00030-Braun LLC</t>
  </si>
  <si>
    <t>Miami-All Practice Areas-Partner C-00030-Braun LLC</t>
  </si>
  <si>
    <t>Miami-All Practice Areas-Associate K-00030-Braun LLC</t>
  </si>
  <si>
    <t>Miami-All Practice Areas-Associate L-00030-Braun LLC</t>
  </si>
  <si>
    <t>Miami-All Practice Areas-Associate T-00030-Braun LLC</t>
  </si>
  <si>
    <t>Miami-All Practice Areas-Associate U-00030-Braun LLC</t>
  </si>
  <si>
    <t>Miami-All Practice Areas-Associate X-00030-Braun LLC</t>
  </si>
  <si>
    <t>Miami-All Practice Areas-Associate Y-00030-Braun LLC</t>
  </si>
  <si>
    <t>Miami-All Practice Areas-Associate D-00042-Green</t>
  </si>
  <si>
    <t>Miami-All Practice Areas-Partner E-00042-Green</t>
  </si>
  <si>
    <t>Miami-All Practice Areas-Partner E-Associate D</t>
  </si>
  <si>
    <t>Miami-All Practice Areas-Associate E-00042-Green</t>
  </si>
  <si>
    <t>Miami-All Practice Areas-Partner E-Associate E</t>
  </si>
  <si>
    <t>Miami-All Practice Areas-Associate F-00042-Green</t>
  </si>
  <si>
    <t>Miami-All Practice Areas-Partner E-Associate F</t>
  </si>
  <si>
    <t>Miami-All Practice Areas-Associate X-00042-Green</t>
  </si>
  <si>
    <t>Miami-All Practice Areas-Partner E-Associate X</t>
  </si>
  <si>
    <t>Miami-All Practice Areas-Associate Y-00042-Green</t>
  </si>
  <si>
    <t>Miami-All Practice Areas-Partner E-Associate Y</t>
  </si>
  <si>
    <t>Miami-All Practice Areas-Partner E-Partner E</t>
  </si>
  <si>
    <t>Miami-All Practice Areas-Associate D-00043-Schmidt</t>
  </si>
  <si>
    <t>Miami-All Practice Areas-Partner E-00043-Schmidt</t>
  </si>
  <si>
    <t>Miami-All Practice Areas-Associate E-00043-Schmidt</t>
  </si>
  <si>
    <t>Miami-All Practice Areas-Associate F-00043-Schmidt</t>
  </si>
  <si>
    <t>Miami-All Practice Areas-Associate X-00043-Schmidt</t>
  </si>
  <si>
    <t>Miami-All Practice Areas-Associate Y-00043-Schmidt</t>
  </si>
  <si>
    <t>Miami-All Practice Areas-Associate D-00044-Rolfson</t>
  </si>
  <si>
    <t>Miami-All Practice Areas-Partner E-00044-Rolfson</t>
  </si>
  <si>
    <t>Miami-All Practice Areas-Associate E-00044-Rolfson</t>
  </si>
  <si>
    <t>Miami-All Practice Areas-Associate F-00044-Rolfson</t>
  </si>
  <si>
    <t>Miami-All Practice Areas-Associate X-00044-Rolfson</t>
  </si>
  <si>
    <t>Miami-All Practice Areas-Associate Y-00044-Rolfson</t>
  </si>
  <si>
    <t>Miami-All Practice Areas-Associate D-00045-Koss</t>
  </si>
  <si>
    <t>Miami-All Practice Areas-Partner E-00045-Koss</t>
  </si>
  <si>
    <t>Miami-All Practice Areas-Associate E-00045-Koss</t>
  </si>
  <si>
    <t>Miami-All Practice Areas-Associate F-00045-Koss</t>
  </si>
  <si>
    <t>Miami-All Practice Areas-Associate X-00045-Koss</t>
  </si>
  <si>
    <t>Miami-All Practice Areas-Associate Y-00045-Koss</t>
  </si>
  <si>
    <t>Miami-All Practice Areas-Associate D-00046-Howe</t>
  </si>
  <si>
    <t>Miami-All Practice Areas-Partner E-00046-Howe</t>
  </si>
  <si>
    <t>Miami-All Practice Areas-Associate E-00046-Howe</t>
  </si>
  <si>
    <t>Miami-All Practice Areas-Associate F-00046-Howe</t>
  </si>
  <si>
    <t>Miami-All Practice Areas-Associate X-00046-Howe</t>
  </si>
  <si>
    <t>Miami-All Practice Areas-Associate Y-00046-Howe</t>
  </si>
  <si>
    <t>Miami-All Practice Areas-Associate D-00047-Harris</t>
  </si>
  <si>
    <t>Miami-All Practice Areas-Partner E-00047-Harris</t>
  </si>
  <si>
    <t>Miami-All Practice Areas-Associate E-00047-Harris</t>
  </si>
  <si>
    <t>Miami-All Practice Areas-Associate F-00047-Harris</t>
  </si>
  <si>
    <t>Miami-All Practice Areas-Associate X-00047-Harris</t>
  </si>
  <si>
    <t>Miami-All Practice Areas-Associate Y-00047-Harris</t>
  </si>
  <si>
    <t>Miami-All Practice Areas-Associate D-00048-Homenick</t>
  </si>
  <si>
    <t>Miami-All Practice Areas-Partner E-00048-Homenick</t>
  </si>
  <si>
    <t>Miami-All Practice Areas-Associate E-00048-Homenick</t>
  </si>
  <si>
    <t>Miami-All Practice Areas-Associate F-00048-Homenick</t>
  </si>
  <si>
    <t>Miami-All Practice Areas-Associate X-00048-Homenick</t>
  </si>
  <si>
    <t>Miami-All Practice Areas-Associate Y-00048-Homenick</t>
  </si>
  <si>
    <t>Miami-All Practice Areas-Associate D-00049-Ruecker</t>
  </si>
  <si>
    <t>Miami-All Practice Areas-Partner E-00049-Ruecker</t>
  </si>
  <si>
    <t>Miami-All Practice Areas-Associate E-00049-Ruecker</t>
  </si>
  <si>
    <t>Miami-All Practice Areas-Associate F-00049-Ruecker</t>
  </si>
  <si>
    <t>Miami-All Practice Areas-Associate X-00049-Ruecker</t>
  </si>
  <si>
    <t>Miami-All Practice Areas-Associate Y-00049-Ruecker</t>
  </si>
  <si>
    <t>Miami-All Practice Areas-Associate D-00050-Murazik</t>
  </si>
  <si>
    <t>Miami-All Practice Areas-Partner E-00050-Murazik</t>
  </si>
  <si>
    <t>Miami-All Practice Areas-Associate E-00050-Murazik</t>
  </si>
  <si>
    <t>Miami-All Practice Areas-Associate F-00050-Murazik</t>
  </si>
  <si>
    <t>Miami-All Practice Areas-Associate X-00050-Murazik</t>
  </si>
  <si>
    <t>Miami-All Practice Areas-Associate Y-00050-Murazik</t>
  </si>
  <si>
    <t>West Palm Beach-All Practice Areas-Associate O-00033-Leuschke</t>
  </si>
  <si>
    <t>West Palm Beach-All Practice Areas-Partner D-00033-Leuschke</t>
  </si>
  <si>
    <t>West Palm Beach-All Practice Areas-Partner D-Associate O</t>
  </si>
  <si>
    <t>West Palm Beach-All Practice Areas-Associate P-00033-Leuschke</t>
  </si>
  <si>
    <t>West Palm Beach-All Practice Areas-Partner D-Associate P</t>
  </si>
  <si>
    <t>West Palm Beach-All Practice Areas-Associate Q-00033-Leuschke</t>
  </si>
  <si>
    <t>West Palm Beach-All Practice Areas-Partner D-Associate Q</t>
  </si>
  <si>
    <t>West Palm Beach-All Practice Areas-Associate R-00033-Leuschke</t>
  </si>
  <si>
    <t>West Palm Beach-All Practice Areas-Partner D-Associate R</t>
  </si>
  <si>
    <t>West Palm Beach-All Practice Areas-Associate S-00033-Leuschke</t>
  </si>
  <si>
    <t>West Palm Beach-All Practice Areas-Partner D-Associate S</t>
  </si>
  <si>
    <t>West Palm Beach-All Practice Areas-Associate V-00033-Leuschke</t>
  </si>
  <si>
    <t>West Palm Beach-All Practice Areas-Partner D-Associate V</t>
  </si>
  <si>
    <t>West Palm Beach-All Practice Areas-Associate W-00033-Leuschke</t>
  </si>
  <si>
    <t>West Palm Beach-All Practice Areas-Partner D-Associate W</t>
  </si>
  <si>
    <t>West Palm Beach-All Practice Areas-Partner D-Partner D</t>
  </si>
  <si>
    <t>West Palm Beach-All Practice Areas-Associate O-00034-Quigley</t>
  </si>
  <si>
    <t>West Palm Beach-All Practice Areas-Partner D-00034-Quigley</t>
  </si>
  <si>
    <t>West Palm Beach-All Practice Areas-Associate P-00034-Quigley</t>
  </si>
  <si>
    <t>West Palm Beach-All Practice Areas-Associate Q-00034-Quigley</t>
  </si>
  <si>
    <t>West Palm Beach-All Practice Areas-Associate R-00034-Quigley</t>
  </si>
  <si>
    <t>West Palm Beach-All Practice Areas-Associate S-00034-Quigley</t>
  </si>
  <si>
    <t>West Palm Beach-All Practice Areas-Associate V-00034-Quigley</t>
  </si>
  <si>
    <t>West Palm Beach-All Practice Areas-Associate W-00034-Quigley</t>
  </si>
  <si>
    <t>West Palm Beach-All Practice Areas-Associate O-00035-Russel</t>
  </si>
  <si>
    <t>West Palm Beach-All Practice Areas-Partner D-00035-Russel</t>
  </si>
  <si>
    <t>West Palm Beach-All Practice Areas-Associate P-00035-Russel</t>
  </si>
  <si>
    <t>West Palm Beach-All Practice Areas-Associate Q-00035-Russel</t>
  </si>
  <si>
    <t>West Palm Beach-All Practice Areas-Associate R-00035-Russel</t>
  </si>
  <si>
    <t>West Palm Beach-All Practice Areas-Associate S-00035-Russel</t>
  </si>
  <si>
    <t>West Palm Beach-All Practice Areas-Associate V-00035-Russel</t>
  </si>
  <si>
    <t>West Palm Beach-All Practice Areas-Associate W-00035-Russel</t>
  </si>
  <si>
    <t>West Palm Beach-All Practice Areas-Associate O-00036-Lockman</t>
  </si>
  <si>
    <t>West Palm Beach-All Practice Areas-Partner D-00036-Lockman</t>
  </si>
  <si>
    <t>West Palm Beach-All Practice Areas-Associate P-00036-Lockman</t>
  </si>
  <si>
    <t>West Palm Beach-All Practice Areas-Associate Q-00036-Lockman</t>
  </si>
  <si>
    <t>West Palm Beach-All Practice Areas-Associate R-00036-Lockman</t>
  </si>
  <si>
    <t>West Palm Beach-All Practice Areas-Associate S-00036-Lockman</t>
  </si>
  <si>
    <t>West Palm Beach-All Practice Areas-Associate V-00036-Lockman</t>
  </si>
  <si>
    <t>West Palm Beach-All Practice Areas-Associate W-00036-Lockman</t>
  </si>
  <si>
    <t>West Palm Beach-All Practice Areas-Associate O-00037-Pacocha</t>
  </si>
  <si>
    <t>West Palm Beach-All Practice Areas-Partner D-00037-Pacocha</t>
  </si>
  <si>
    <t>West Palm Beach-All Practice Areas-Associate P-00037-Pacocha</t>
  </si>
  <si>
    <t>West Palm Beach-All Practice Areas-Associate Q-00037-Pacocha</t>
  </si>
  <si>
    <t>West Palm Beach-All Practice Areas-Associate R-00037-Pacocha</t>
  </si>
  <si>
    <t>West Palm Beach-All Practice Areas-Associate S-00037-Pacocha</t>
  </si>
  <si>
    <t>West Palm Beach-All Practice Areas-Associate V-00037-Pacocha</t>
  </si>
  <si>
    <t>West Palm Beach-All Practice Areas-Associate W-00037-Pacocha</t>
  </si>
  <si>
    <t>West Palm Beach-All Practice Areas-Associate O-00038-Bradtke</t>
  </si>
  <si>
    <t>West Palm Beach-All Practice Areas-Partner D-00038-Bradtke</t>
  </si>
  <si>
    <t>West Palm Beach-All Practice Areas-Associate P-00038-Bradtke</t>
  </si>
  <si>
    <t>West Palm Beach-All Practice Areas-Associate Q-00038-Bradtke</t>
  </si>
  <si>
    <t>West Palm Beach-All Practice Areas-Associate R-00038-Bradtke</t>
  </si>
  <si>
    <t>West Palm Beach-All Practice Areas-Associate S-00038-Bradtke</t>
  </si>
  <si>
    <t>West Palm Beach-All Practice Areas-Associate V-00038-Bradtke</t>
  </si>
  <si>
    <t>West Palm Beach-All Practice Areas-Associate W-00038-Bradtke</t>
  </si>
  <si>
    <t>West Palm Beach-All Practice Areas-Associate O-00039-Runte</t>
  </si>
  <si>
    <t>West Palm Beach-All Practice Areas-Partner D-00039-Runte</t>
  </si>
  <si>
    <t>West Palm Beach-All Practice Areas-Associate P-00039-Runte</t>
  </si>
  <si>
    <t>West Palm Beach-All Practice Areas-Associate Q-00039-Runte</t>
  </si>
  <si>
    <t>West Palm Beach-All Practice Areas-Associate R-00039-Runte</t>
  </si>
  <si>
    <t>West Palm Beach-All Practice Areas-Associate S-00039-Runte</t>
  </si>
  <si>
    <t>West Palm Beach-All Practice Areas-Associate V-00039-Runte</t>
  </si>
  <si>
    <t>West Palm Beach-All Practice Areas-Associate W-00039-Runte</t>
  </si>
  <si>
    <t>West Palm Beach-All Practice Areas-Associate O-00040-Schuster</t>
  </si>
  <si>
    <t>West Palm Beach-All Practice Areas-Partner D-00040-Schuster</t>
  </si>
  <si>
    <t>West Palm Beach-All Practice Areas-Associate P-00040-Schuster</t>
  </si>
  <si>
    <t>West Palm Beach-All Practice Areas-Associate Q-00040-Schuster</t>
  </si>
  <si>
    <t>West Palm Beach-All Practice Areas-Associate R-00040-Schuster</t>
  </si>
  <si>
    <t>West Palm Beach-All Practice Areas-Associate S-00040-Schuster</t>
  </si>
  <si>
    <t>West Palm Beach-All Practice Areas-Associate V-00040-Schuster</t>
  </si>
  <si>
    <t>West Palm Beach-All Practice Areas-Associate W-00040-Schuster</t>
  </si>
  <si>
    <t>West Palm Beach-All Practice Areas-Partner F-00051-Davis</t>
  </si>
  <si>
    <t>West Palm Beach-All Practice Areas-Partner F-Partner F</t>
  </si>
  <si>
    <t>West Palm Beach-All Practice Areas-Partner F-00052-Robel</t>
  </si>
  <si>
    <t>West Palm Beach-All Practice Areas-Associate M-00053-Reynolds</t>
  </si>
  <si>
    <t>West Palm Beach-All Practice Areas-Partner F-00053-Reynolds</t>
  </si>
  <si>
    <t>West Palm Beach-All Practice Areas-Partner F-Associate M</t>
  </si>
  <si>
    <t>West Palm Beach-All Practice Areas-Associate N-00053-Reynolds</t>
  </si>
  <si>
    <t>West Palm Beach-All Practice Areas-Partner F-Associate N</t>
  </si>
  <si>
    <t>West Palm Beach-All Practice Areas-Associate V-00053-Reynolds</t>
  </si>
  <si>
    <t>West Palm Beach-All Practice Areas-Partner F-Associate V</t>
  </si>
  <si>
    <t>West Palm Beach-All Practice Areas-Associate W-00053-Reynolds</t>
  </si>
  <si>
    <t>West Palm Beach-All Practice Areas-Partner F-Associate W</t>
  </si>
  <si>
    <t>West Palm Beach-All Practice Areas-Associate Z-00053-Reynolds</t>
  </si>
  <si>
    <t>West Palm Beach-All Practice Areas-Partner F-Associate Z</t>
  </si>
  <si>
    <t>West Palm Beach-All Practice Areas-Associate M-00054-Powlowski</t>
  </si>
  <si>
    <t>West Palm Beach-All Practice Areas-Partner F-00054-Powlowski</t>
  </si>
  <si>
    <t>West Palm Beach-All Practice Areas-Associate N-00054-Powlowski</t>
  </si>
  <si>
    <t>West Palm Beach-All Practice Areas-Associate V-00054-Powlowski</t>
  </si>
  <si>
    <t>West Palm Beach-All Practice Areas-Associate W-00054-Powlowski</t>
  </si>
  <si>
    <t>West Palm Beach-All Practice Areas-Associate Z-00054-Powlowski</t>
  </si>
  <si>
    <t>West Palm Beach-All Practice Areas-Associate M-00055-Beier</t>
  </si>
  <si>
    <t>West Palm Beach-All Practice Areas-Partner F-00055-Beier</t>
  </si>
  <si>
    <t>West Palm Beach-All Practice Areas-Associate N-00055-Beier</t>
  </si>
  <si>
    <t>West Palm Beach-All Practice Areas-Associate V-00055-Beier</t>
  </si>
  <si>
    <t>West Palm Beach-All Practice Areas-Associate W-00055-Beier</t>
  </si>
  <si>
    <t>West Palm Beach-All Practice Areas-Associate Z-00055-Beier</t>
  </si>
  <si>
    <t>West Palm Beach-All Practice Areas-Associate M-00056-Hettinger</t>
  </si>
  <si>
    <t>West Palm Beach-All Practice Areas-Partner F-00056-Hettinger</t>
  </si>
  <si>
    <t>West Palm Beach-All Practice Areas-Associate N-00056-Hettinger</t>
  </si>
  <si>
    <t>West Palm Beach-All Practice Areas-Associate V-00056-Hettinger</t>
  </si>
  <si>
    <t>West Palm Beach-All Practice Areas-Associate W-00056-Hettinger</t>
  </si>
  <si>
    <t>West Palm Beach-All Practice Areas-Associate Z-00056-Hettinger</t>
  </si>
  <si>
    <t>West Palm Beach-All Practice Areas-Associate M-00057-Wunsch</t>
  </si>
  <si>
    <t>West Palm Beach-All Practice Areas-Partner F-00057-Wunsch</t>
  </si>
  <si>
    <t>West Palm Beach-All Practice Areas-Associate N-00057-Wunsch</t>
  </si>
  <si>
    <t>West Palm Beach-All Practice Areas-Associate V-00057-Wunsch</t>
  </si>
  <si>
    <t>West Palm Beach-All Practice Areas-Associate W-00057-Wunsch</t>
  </si>
  <si>
    <t>West Palm Beach-All Practice Areas-Associate Z-00057-Wunsch</t>
  </si>
  <si>
    <t>West Palm Beach-All Practice Areas-Associate M-00058-Fadel</t>
  </si>
  <si>
    <t>West Palm Beach-All Practice Areas-Partner F-00058-Fadel</t>
  </si>
  <si>
    <t>West Palm Beach-All Practice Areas-Associate N-00058-Fadel</t>
  </si>
  <si>
    <t>West Palm Beach-All Practice Areas-Associate V-00058-Fadel</t>
  </si>
  <si>
    <t>West Palm Beach-All Practice Areas-Associate W-00058-Fadel</t>
  </si>
  <si>
    <t>West Palm Beach-All Practice Areas-Associate Z-00058-Fadel</t>
  </si>
  <si>
    <t>West Palm Beach-All Practice Areas-Associate M-00059-D'Amore</t>
  </si>
  <si>
    <t>West Palm Beach-All Practice Areas-Partner F-00059-D'Amore</t>
  </si>
  <si>
    <t>West Palm Beach-All Practice Areas-Associate N-00059-D'Amore</t>
  </si>
  <si>
    <t>West Palm Beach-All Practice Areas-Associate V-00059-D'Amore</t>
  </si>
  <si>
    <t>West Palm Beach-All Practice Areas-Associate W-00059-D'Amore</t>
  </si>
  <si>
    <t>West Palm Beach-All Practice Areas-Associate Z-00059-D'Amore</t>
  </si>
  <si>
    <t>West Palm Beach-All Practice Areas-Associate M-00060-Hahn</t>
  </si>
  <si>
    <t>West Palm Beach-All Practice Areas-Partner F-00060-Hahn</t>
  </si>
  <si>
    <t>West Palm Beach-All Practice Areas-Associate N-00060-Hahn</t>
  </si>
  <si>
    <t>West Palm Beach-All Practice Areas-Associate V-00060-Hahn</t>
  </si>
  <si>
    <t>West Palm Beach-All Practice Areas-Associate W-00060-Hahn</t>
  </si>
  <si>
    <t>West Palm Beach-All Practice Areas-Associate Z-00060-Hahn</t>
  </si>
  <si>
    <t>West Palm Beach-All Practice Areas-Partner A-00004-Runolfsson Inc</t>
  </si>
  <si>
    <t>West Palm Beach-All Practice Areas-Partner A-Partner A</t>
  </si>
  <si>
    <t>West Palm Beach-All Practice Areas-Partner A-00005-Marvin Inc</t>
  </si>
  <si>
    <t>West Palm Beach-All Practice Areas-Associate A-00006-Wolf-Gorczany</t>
  </si>
  <si>
    <t>West Palm Beach-All Practice Areas-Partner A-00006-Wolf-Gorczany</t>
  </si>
  <si>
    <t>West Palm Beach-All Practice Areas-Partner A-Associate A</t>
  </si>
  <si>
    <t>West Palm Beach-All Practice Areas-Associate B-00006-Wolf-Gorczany</t>
  </si>
  <si>
    <t>West Palm Beach-All Practice Areas-Partner A-Associate B</t>
  </si>
  <si>
    <t>West Palm Beach-All Practice Areas-Associate C-00006-Wolf-Gorczany</t>
  </si>
  <si>
    <t>West Palm Beach-All Practice Areas-Partner A-Associate C</t>
  </si>
  <si>
    <t>West Palm Beach-All Practice Areas-Associate R-00006-Wolf-Gorczany</t>
  </si>
  <si>
    <t>West Palm Beach-All Practice Areas-Partner A-Associate R</t>
  </si>
  <si>
    <t>West Palm Beach-All Practice Areas-Associate S-00006-Wolf-Gorczany</t>
  </si>
  <si>
    <t>West Palm Beach-All Practice Areas-Partner A-Associate S</t>
  </si>
  <si>
    <t>West Palm Beach-All Practice Areas-Associate A-00007-Walker-Ruecker</t>
  </si>
  <si>
    <t>West Palm Beach-All Practice Areas-Partner A-00007-Walker-Ruecker</t>
  </si>
  <si>
    <t>West Palm Beach-All Practice Areas-Associate B-00007-Walker-Ruecker</t>
  </si>
  <si>
    <t>West Palm Beach-All Practice Areas-Associate C-00007-Walker-Ruecker</t>
  </si>
  <si>
    <t>West Palm Beach-All Practice Areas-Associate R-00007-Walker-Ruecker</t>
  </si>
  <si>
    <t>West Palm Beach-All Practice Areas-Associate S-00007-Walker-Ruecker</t>
  </si>
  <si>
    <t>West Palm Beach-All Practice Areas-Associate A-00008-Keeling Deckow and Braun</t>
  </si>
  <si>
    <t>West Palm Beach-All Practice Areas-Partner A-00008-Keeling Deckow and Braun</t>
  </si>
  <si>
    <t>West Palm Beach-All Practice Areas-Associate B-00008-Keeling Deckow and Braun</t>
  </si>
  <si>
    <t>West Palm Beach-All Practice Areas-Associate C-00008-Keeling Deckow and Braun</t>
  </si>
  <si>
    <t>West Palm Beach-All Practice Areas-Associate R-00008-Keeling Deckow and Braun</t>
  </si>
  <si>
    <t>West Palm Beach-All Practice Areas-Associate S-00008-Keeling Deckow and Braun</t>
  </si>
  <si>
    <t>West Palm Beach-All Practice Areas-Associate A-00009-Graham-Gusikowski</t>
  </si>
  <si>
    <t>West Palm Beach-All Practice Areas-Partner A-00009-Graham-Gusikowski</t>
  </si>
  <si>
    <t>West Palm Beach-All Practice Areas-Associate B-00009-Graham-Gusikowski</t>
  </si>
  <si>
    <t>West Palm Beach-All Practice Areas-Associate C-00009-Graham-Gusikowski</t>
  </si>
  <si>
    <t>West Palm Beach-All Practice Areas-Associate R-00009-Graham-Gusikowski</t>
  </si>
  <si>
    <t>West Palm Beach-All Practice Areas-Associate S-00009-Graham-Gusikowski</t>
  </si>
  <si>
    <t>West Palm Beach-All Practice Areas-Associate A-00010-Wisozk and Sons</t>
  </si>
  <si>
    <t>West Palm Beach-All Practice Areas-Partner A-00010-Wisozk and Sons</t>
  </si>
  <si>
    <t>West Palm Beach-All Practice Areas-Associate B-00010-Wisozk and Sons</t>
  </si>
  <si>
    <t>West Palm Beach-All Practice Areas-Associate C-00010-Wisozk and Sons</t>
  </si>
  <si>
    <t>West Palm Beach-All Practice Areas-Associate R-00010-Wisozk and Sons</t>
  </si>
  <si>
    <t>West Palm Beach-All Practice Areas-Associate S-00010-Wisozk and Sons</t>
  </si>
  <si>
    <t>All Practice Areas-Partner B-Associate G-All Clients</t>
  </si>
  <si>
    <t>Miami-All Practice Areas-Associate G-All Clients</t>
  </si>
  <si>
    <t>Miami-All Practice Areas-Partner B-All Clients</t>
  </si>
  <si>
    <t>All Practice Areas-Partner B-Associate H-All Clients</t>
  </si>
  <si>
    <t>Miami-All Practice Areas-Associate H-All Clients</t>
  </si>
  <si>
    <t>All Practice Areas-Partner B-Associate I-All Clients</t>
  </si>
  <si>
    <t>Miami-All Practice Areas-Associate I-All Clients</t>
  </si>
  <si>
    <t>All Practice Areas-Partner B-Associate T-All Clients</t>
  </si>
  <si>
    <t>Miami-All Practice Areas-Associate T-All Clients</t>
  </si>
  <si>
    <t>All Practice Areas-Partner B-Associate U-All Clients</t>
  </si>
  <si>
    <t>Miami-All Practice Areas-Associate U-All Clients</t>
  </si>
  <si>
    <t>All Practice Areas-Partner B-Associate X-All Clients</t>
  </si>
  <si>
    <t>Miami-All Practice Areas-Associate X-All Clients</t>
  </si>
  <si>
    <t>All Practice Areas-Partner B-Associate Y-All Clients</t>
  </si>
  <si>
    <t>Miami-All Practice Areas-Associate Y-All Clients</t>
  </si>
  <si>
    <t>All Practice Areas-Partner B-Partner B-All Clients</t>
  </si>
  <si>
    <t>All Practice Areas-Partner C-Associate J-All Clients</t>
  </si>
  <si>
    <t>Miami-All Practice Areas-Associate J-All Clients</t>
  </si>
  <si>
    <t>Miami-All Practice Areas-Partner C-All Clients</t>
  </si>
  <si>
    <t>All Practice Areas-Partner C-Associate K-All Clients</t>
  </si>
  <si>
    <t>Miami-All Practice Areas-Associate K-All Clients</t>
  </si>
  <si>
    <t>All Practice Areas-Partner C-Associate L-All Clients</t>
  </si>
  <si>
    <t>Miami-All Practice Areas-Associate L-All Clients</t>
  </si>
  <si>
    <t>All Practice Areas-Partner C-Associate T-All Clients</t>
  </si>
  <si>
    <t>All Practice Areas-Partner C-Associate U-All Clients</t>
  </si>
  <si>
    <t>All Practice Areas-Partner C-Associate X-All Clients</t>
  </si>
  <si>
    <t>All Practice Areas-Partner C-Associate Y-All Clients</t>
  </si>
  <si>
    <t>All Practice Areas-Partner C-Partner C-All Clients</t>
  </si>
  <si>
    <t>All Practice Areas-Partner E-Associate D-All Clients</t>
  </si>
  <si>
    <t>Miami-All Practice Areas-Associate D-All Clients</t>
  </si>
  <si>
    <t>Miami-All Practice Areas-Partner E-All Clients</t>
  </si>
  <si>
    <t>All Practice Areas-Partner E-Associate E-All Clients</t>
  </si>
  <si>
    <t>Miami-All Practice Areas-Associate E-All Clients</t>
  </si>
  <si>
    <t>All Practice Areas-Partner E-Associate F-All Clients</t>
  </si>
  <si>
    <t>Miami-All Practice Areas-Associate F-All Clients</t>
  </si>
  <si>
    <t>All Practice Areas-Partner E-Associate X-All Clients</t>
  </si>
  <si>
    <t>All Practice Areas-Partner E-Associate Y-All Clients</t>
  </si>
  <si>
    <t>All Practice Areas-Partner E-Partner E-All Clients</t>
  </si>
  <si>
    <t>All Practice Areas-Partner D-Associate O-All Clients</t>
  </si>
  <si>
    <t>West Palm Beach-All Practice Areas-Associate O-All Clients</t>
  </si>
  <si>
    <t>West Palm Beach-All Practice Areas-Partner D-All Clients</t>
  </si>
  <si>
    <t>All Practice Areas-Partner D-Associate P-All Clients</t>
  </si>
  <si>
    <t>West Palm Beach-All Practice Areas-Associate P-All Clients</t>
  </si>
  <si>
    <t>All Practice Areas-Partner D-Associate Q-All Clients</t>
  </si>
  <si>
    <t>West Palm Beach-All Practice Areas-Associate Q-All Clients</t>
  </si>
  <si>
    <t>All Practice Areas-Partner D-Associate R-All Clients</t>
  </si>
  <si>
    <t>West Palm Beach-All Practice Areas-Associate R-All Clients</t>
  </si>
  <si>
    <t>All Practice Areas-Partner D-Associate S-All Clients</t>
  </si>
  <si>
    <t>West Palm Beach-All Practice Areas-Associate S-All Clients</t>
  </si>
  <si>
    <t>All Practice Areas-Partner D-Associate V-All Clients</t>
  </si>
  <si>
    <t>West Palm Beach-All Practice Areas-Associate V-All Clients</t>
  </si>
  <si>
    <t>All Practice Areas-Partner D-Associate W-All Clients</t>
  </si>
  <si>
    <t>West Palm Beach-All Practice Areas-Associate W-All Clients</t>
  </si>
  <si>
    <t>All Practice Areas-Partner D-Partner D-All Clients</t>
  </si>
  <si>
    <t>All Practice Areas-Partner F-Partner F-All Clients</t>
  </si>
  <si>
    <t>West Palm Beach-All Practice Areas-Partner F-All Clients</t>
  </si>
  <si>
    <t>All Practice Areas-Partner F-Associate M-All Clients</t>
  </si>
  <si>
    <t>West Palm Beach-All Practice Areas-Associate M-All Clients</t>
  </si>
  <si>
    <t>All Practice Areas-Partner F-Associate N-All Clients</t>
  </si>
  <si>
    <t>West Palm Beach-All Practice Areas-Associate N-All Clients</t>
  </si>
  <si>
    <t>All Practice Areas-Partner F-Associate V-All Clients</t>
  </si>
  <si>
    <t>All Practice Areas-Partner F-Associate W-All Clients</t>
  </si>
  <si>
    <t>All Practice Areas-Partner F-Associate Z-All Clients</t>
  </si>
  <si>
    <t>West Palm Beach-All Practice Areas-Associate Z-All Clients</t>
  </si>
  <si>
    <t>All Practice Areas-Partner A-Partner A-All Clients</t>
  </si>
  <si>
    <t>West Palm Beach-All Practice Areas-Partner A-All Clients</t>
  </si>
  <si>
    <t>All Practice Areas-Partner A-Associate A-All Clients</t>
  </si>
  <si>
    <t>West Palm Beach-All Practice Areas-Associate A-All Clients</t>
  </si>
  <si>
    <t>All Practice Areas-Partner A-Associate B-All Clients</t>
  </si>
  <si>
    <t>West Palm Beach-All Practice Areas-Associate B-All Clients</t>
  </si>
  <si>
    <t>All Practice Areas-Partner A-Associate C-All Clients</t>
  </si>
  <si>
    <t>West Palm Beach-All Practice Areas-Associate C-All Clients</t>
  </si>
  <si>
    <t>All Practice Areas-Partner A-Associate R-All Clients</t>
  </si>
  <si>
    <t>All Practice Areas-Partner A-Associate S-All Clients</t>
  </si>
  <si>
    <t>Miami-All Practice Areas-All Timekeepers-00013-Strosin Group</t>
  </si>
  <si>
    <t>Miami-All Practice Areas-Partner B-All Timekeepers</t>
  </si>
  <si>
    <t>Miami-All Practice Areas-All Timekeepers-00016-Witting Cruickshank and Raynor</t>
  </si>
  <si>
    <t>Miami-All Practice Areas-All Timekeepers-00017-Bruen Inc</t>
  </si>
  <si>
    <t>Miami-All Practice Areas-All Timekeepers-00018-Robel Macejkovic and Hirthe</t>
  </si>
  <si>
    <t>Miami-All Practice Areas-All Timekeepers-00019-Hessel LLC</t>
  </si>
  <si>
    <t>Miami-All Practice Areas-All Timekeepers-00020-Yundt-Hahn</t>
  </si>
  <si>
    <t>Miami-All Practice Areas-All Timekeepers-00042-Green</t>
  </si>
  <si>
    <t>Miami-All Practice Areas-All Timekeepers-00043-Schmidt</t>
  </si>
  <si>
    <t>Miami-All Practice Areas-All Timekeepers-00044-Rolfson</t>
  </si>
  <si>
    <t>Miami-All Practice Areas-All Timekeepers-00045-Koss</t>
  </si>
  <si>
    <t>Miami-All Practice Areas-All Timekeepers-00046-Howe</t>
  </si>
  <si>
    <t>Miami-All Practice Areas-All Timekeepers-00047-Harris</t>
  </si>
  <si>
    <t>Miami-All Practice Areas-All Timekeepers-00048-Homenick</t>
  </si>
  <si>
    <t>Miami-All Practice Areas-All Timekeepers-00049-Ruecker</t>
  </si>
  <si>
    <t>Miami-All Practice Areas-All Timekeepers-00050-Murazik</t>
  </si>
  <si>
    <t>Miami-All Practice Areas-All Timekeepers-00023-Nolan-Sauer</t>
  </si>
  <si>
    <t>Miami-All Practice Areas-Partner C-All Timekeepers</t>
  </si>
  <si>
    <t>Miami-All Practice Areas-All Timekeepers-00026-Ritchie Inc</t>
  </si>
  <si>
    <t>Miami-All Practice Areas-All Timekeepers-00027-Green Group</t>
  </si>
  <si>
    <t>Miami-All Practice Areas-All Timekeepers-00028-Ondricka Group</t>
  </si>
  <si>
    <t>Miami-All Practice Areas-All Timekeepers-00029-Carter-Stehr</t>
  </si>
  <si>
    <t>Miami-All Practice Areas-All Timekeepers-00030-Braun LLC</t>
  </si>
  <si>
    <t>Miami-All Practice Areas-Partner E-All Timekeepers</t>
  </si>
  <si>
    <t>West Palm Beach-All Practice Areas-All Timekeepers-00033-Leuschke</t>
  </si>
  <si>
    <t>West Palm Beach-All Practice Areas-Partner D-All Timekeepers</t>
  </si>
  <si>
    <t>West Palm Beach-All Practice Areas-All Timekeepers-00034-Quigley</t>
  </si>
  <si>
    <t>West Palm Beach-All Practice Areas-All Timekeepers-00035-Russel</t>
  </si>
  <si>
    <t>West Palm Beach-All Practice Areas-All Timekeepers-00036-Lockman</t>
  </si>
  <si>
    <t>West Palm Beach-All Practice Areas-All Timekeepers-00037-Pacocha</t>
  </si>
  <si>
    <t>West Palm Beach-All Practice Areas-All Timekeepers-00038-Bradtke</t>
  </si>
  <si>
    <t>West Palm Beach-All Practice Areas-All Timekeepers-00039-Runte</t>
  </si>
  <si>
    <t>West Palm Beach-All Practice Areas-All Timekeepers-00040-Schuster</t>
  </si>
  <si>
    <t>West Palm Beach-All Practice Areas-All Timekeepers-00051-Davis</t>
  </si>
  <si>
    <t>West Palm Beach-All Practice Areas-Partner F-All Timekeepers</t>
  </si>
  <si>
    <t>West Palm Beach-All Practice Areas-All Timekeepers-00052-Robel</t>
  </si>
  <si>
    <t>West Palm Beach-All Practice Areas-All Timekeepers-00053-Reynolds</t>
  </si>
  <si>
    <t>West Palm Beach-All Practice Areas-All Timekeepers-00054-Powlowski</t>
  </si>
  <si>
    <t>West Palm Beach-All Practice Areas-All Timekeepers-00055-Beier</t>
  </si>
  <si>
    <t>West Palm Beach-All Practice Areas-All Timekeepers-00056-Hettinger</t>
  </si>
  <si>
    <t>West Palm Beach-All Practice Areas-All Timekeepers-00057-Wunsch</t>
  </si>
  <si>
    <t>West Palm Beach-All Practice Areas-All Timekeepers-00058-Fadel</t>
  </si>
  <si>
    <t>West Palm Beach-All Practice Areas-All Timekeepers-00059-D'Amore</t>
  </si>
  <si>
    <t>West Palm Beach-All Practice Areas-All Timekeepers-00060-Hahn</t>
  </si>
  <si>
    <t>West Palm Beach-All Practice Areas-All Timekeepers-00004-Runolfsson Inc</t>
  </si>
  <si>
    <t>West Palm Beach-All Practice Areas-Partner A-All Timekeepers</t>
  </si>
  <si>
    <t>West Palm Beach-All Practice Areas-All Timekeepers-00005-Marvin Inc</t>
  </si>
  <si>
    <t>West Palm Beach-All Practice Areas-All Timekeepers-00006-Wolf-Gorczany</t>
  </si>
  <si>
    <t>West Palm Beach-All Practice Areas-All Timekeepers-00007-Walker-Ruecker</t>
  </si>
  <si>
    <t>West Palm Beach-All Practice Areas-All Timekeepers-00008-Keeling Deckow and Braun</t>
  </si>
  <si>
    <t>West Palm Beach-All Practice Areas-All Timekeepers-00009-Graham-Gusikowski</t>
  </si>
  <si>
    <t>West Palm Beach-All Practice Areas-All Timekeepers-00010-Wisozk and Sons</t>
  </si>
  <si>
    <t>All Practice Areas-Partner B-All Timekeepers-All Clients</t>
  </si>
  <si>
    <t>Miami-All Practice Areas-All Timekeepers-All Clients</t>
  </si>
  <si>
    <t>All Practice Areas-Partner C-All Timekeepers-All Clients</t>
  </si>
  <si>
    <t>All Practice Areas-Partner E-All Timekeepers-All Clients</t>
  </si>
  <si>
    <t>All Practice Areas-Partner D-All Timekeepers-All Clients</t>
  </si>
  <si>
    <t>West Palm Beach-All Practice Areas-All Timekeepers-All Clients</t>
  </si>
  <si>
    <t>All Practice Areas-Partner F-All Timekeepers-All Clients</t>
  </si>
  <si>
    <t>All Practice Areas-Partner A-All Timekeepers-All Clients</t>
  </si>
  <si>
    <t>Miami-All Practice Areas-All Billing Attorneys-00013-Strosin Group</t>
  </si>
  <si>
    <t>Miami-All Practice Areas-All Billing Attorneys-Associate G</t>
  </si>
  <si>
    <t>Miami-All Practice Areas-All Billing Attorneys-Associate H</t>
  </si>
  <si>
    <t>Miami-All Practice Areas-All Billing Attorneys-Associate I</t>
  </si>
  <si>
    <t>Miami-All Practice Areas-All Billing Attorneys-Associate T</t>
  </si>
  <si>
    <t>Miami-All Practice Areas-All Billing Attorneys-Associate U</t>
  </si>
  <si>
    <t>Miami-All Practice Areas-All Billing Attorneys-Associate X</t>
  </si>
  <si>
    <t>Miami-All Practice Areas-All Billing Attorneys-Associate Y</t>
  </si>
  <si>
    <t>Miami-All Practice Areas-All Billing Attorneys-Partner B</t>
  </si>
  <si>
    <t>Miami-All Practice Areas-All Billing Attorneys-00016-Witting Cruickshank and Raynor</t>
  </si>
  <si>
    <t>Miami-All Practice Areas-All Billing Attorneys-00017-Bruen Inc</t>
  </si>
  <si>
    <t>Miami-All Practice Areas-All Billing Attorneys-00018-Robel Macejkovic and Hirthe</t>
  </si>
  <si>
    <t>Miami-All Practice Areas-All Billing Attorneys-00019-Hessel LLC</t>
  </si>
  <si>
    <t>Miami-All Practice Areas-All Billing Attorneys-00020-Yundt-Hahn</t>
  </si>
  <si>
    <t>Miami-All Practice Areas-All Billing Attorneys-00042-Green</t>
  </si>
  <si>
    <t>Miami-All Practice Areas-All Billing Attorneys-00043-Schmidt</t>
  </si>
  <si>
    <t>Miami-All Practice Areas-All Billing Attorneys-00044-Rolfson</t>
  </si>
  <si>
    <t>Miami-All Practice Areas-All Billing Attorneys-00045-Koss</t>
  </si>
  <si>
    <t>Miami-All Practice Areas-All Billing Attorneys-00046-Howe</t>
  </si>
  <si>
    <t>Miami-All Practice Areas-All Billing Attorneys-00047-Harris</t>
  </si>
  <si>
    <t>Miami-All Practice Areas-All Billing Attorneys-00048-Homenick</t>
  </si>
  <si>
    <t>Miami-All Practice Areas-All Billing Attorneys-00049-Ruecker</t>
  </si>
  <si>
    <t>Miami-All Practice Areas-All Billing Attorneys-00050-Murazik</t>
  </si>
  <si>
    <t>Miami-All Practice Areas-All Billing Attorneys-00023-Nolan-Sauer</t>
  </si>
  <si>
    <t>Miami-All Practice Areas-All Billing Attorneys-Associate J</t>
  </si>
  <si>
    <t>Miami-All Practice Areas-All Billing Attorneys-Associate K</t>
  </si>
  <si>
    <t>Miami-All Practice Areas-All Billing Attorneys-Associate L</t>
  </si>
  <si>
    <t>Miami-All Practice Areas-All Billing Attorneys-Partner C</t>
  </si>
  <si>
    <t>Miami-All Practice Areas-All Billing Attorneys-00026-Ritchie Inc</t>
  </si>
  <si>
    <t>Miami-All Practice Areas-All Billing Attorneys-00027-Green Group</t>
  </si>
  <si>
    <t>Miami-All Practice Areas-All Billing Attorneys-00028-Ondricka Group</t>
  </si>
  <si>
    <t>Miami-All Practice Areas-All Billing Attorneys-00029-Carter-Stehr</t>
  </si>
  <si>
    <t>Miami-All Practice Areas-All Billing Attorneys-00030-Braun LLC</t>
  </si>
  <si>
    <t>Miami-All Practice Areas-All Billing Attorneys-Associate D</t>
  </si>
  <si>
    <t>Miami-All Practice Areas-All Billing Attorneys-Associate E</t>
  </si>
  <si>
    <t>Miami-All Practice Areas-All Billing Attorneys-Associate F</t>
  </si>
  <si>
    <t>Miami-All Practice Areas-All Billing Attorneys-Partner E</t>
  </si>
  <si>
    <t>West Palm Beach-All Practice Areas-All Billing Attorneys-00033-Leuschke</t>
  </si>
  <si>
    <t>West Palm Beach-All Practice Areas-All Billing Attorneys-Associate O</t>
  </si>
  <si>
    <t>West Palm Beach-All Practice Areas-All Billing Attorneys-Associate P</t>
  </si>
  <si>
    <t>West Palm Beach-All Practice Areas-All Billing Attorneys-Associate Q</t>
  </si>
  <si>
    <t>West Palm Beach-All Practice Areas-All Billing Attorneys-Associate R</t>
  </si>
  <si>
    <t>West Palm Beach-All Practice Areas-All Billing Attorneys-Associate S</t>
  </si>
  <si>
    <t>West Palm Beach-All Practice Areas-All Billing Attorneys-Associate V</t>
  </si>
  <si>
    <t>West Palm Beach-All Practice Areas-All Billing Attorneys-Associate W</t>
  </si>
  <si>
    <t>West Palm Beach-All Practice Areas-All Billing Attorneys-Partner D</t>
  </si>
  <si>
    <t>West Palm Beach-All Practice Areas-All Billing Attorneys-00034-Quigley</t>
  </si>
  <si>
    <t>West Palm Beach-All Practice Areas-All Billing Attorneys-00035-Russel</t>
  </si>
  <si>
    <t>West Palm Beach-All Practice Areas-All Billing Attorneys-00036-Lockman</t>
  </si>
  <si>
    <t>West Palm Beach-All Practice Areas-All Billing Attorneys-00037-Pacocha</t>
  </si>
  <si>
    <t>West Palm Beach-All Practice Areas-All Billing Attorneys-00038-Bradtke</t>
  </si>
  <si>
    <t>West Palm Beach-All Practice Areas-All Billing Attorneys-00039-Runte</t>
  </si>
  <si>
    <t>West Palm Beach-All Practice Areas-All Billing Attorneys-00040-Schuster</t>
  </si>
  <si>
    <t>West Palm Beach-All Practice Areas-All Billing Attorneys-00051-Davis</t>
  </si>
  <si>
    <t>West Palm Beach-All Practice Areas-All Billing Attorneys-Partner F</t>
  </si>
  <si>
    <t>West Palm Beach-All Practice Areas-All Billing Attorneys-00052-Robel</t>
  </si>
  <si>
    <t>West Palm Beach-All Practice Areas-All Billing Attorneys-00053-Reynolds</t>
  </si>
  <si>
    <t>West Palm Beach-All Practice Areas-All Billing Attorneys-Associate M</t>
  </si>
  <si>
    <t>West Palm Beach-All Practice Areas-All Billing Attorneys-Associate N</t>
  </si>
  <si>
    <t>West Palm Beach-All Practice Areas-All Billing Attorneys-Associate Z</t>
  </si>
  <si>
    <t>West Palm Beach-All Practice Areas-All Billing Attorneys-00054-Powlowski</t>
  </si>
  <si>
    <t>West Palm Beach-All Practice Areas-All Billing Attorneys-00055-Beier</t>
  </si>
  <si>
    <t>West Palm Beach-All Practice Areas-All Billing Attorneys-00056-Hettinger</t>
  </si>
  <si>
    <t>West Palm Beach-All Practice Areas-All Billing Attorneys-00057-Wunsch</t>
  </si>
  <si>
    <t>West Palm Beach-All Practice Areas-All Billing Attorneys-00058-Fadel</t>
  </si>
  <si>
    <t>West Palm Beach-All Practice Areas-All Billing Attorneys-00059-D'Amore</t>
  </si>
  <si>
    <t>West Palm Beach-All Practice Areas-All Billing Attorneys-00060-Hahn</t>
  </si>
  <si>
    <t>West Palm Beach-All Practice Areas-All Billing Attorneys-00004-Runolfsson Inc</t>
  </si>
  <si>
    <t>West Palm Beach-All Practice Areas-All Billing Attorneys-Partner A</t>
  </si>
  <si>
    <t>West Palm Beach-All Practice Areas-All Billing Attorneys-00005-Marvin Inc</t>
  </si>
  <si>
    <t>West Palm Beach-All Practice Areas-All Billing Attorneys-00006-Wolf-Gorczany</t>
  </si>
  <si>
    <t>West Palm Beach-All Practice Areas-All Billing Attorneys-Associate A</t>
  </si>
  <si>
    <t>West Palm Beach-All Practice Areas-All Billing Attorneys-Associate B</t>
  </si>
  <si>
    <t>West Palm Beach-All Practice Areas-All Billing Attorneys-Associate C</t>
  </si>
  <si>
    <t>West Palm Beach-All Practice Areas-All Billing Attorneys-00007-Walker-Ruecker</t>
  </si>
  <si>
    <t>West Palm Beach-All Practice Areas-All Billing Attorneys-00008-Keeling Deckow and Braun</t>
  </si>
  <si>
    <t>West Palm Beach-All Practice Areas-All Billing Attorneys-00009-Graham-Gusikowski</t>
  </si>
  <si>
    <t>West Palm Beach-All Practice Areas-All Billing Attorneys-00010-Wisozk and Sons</t>
  </si>
  <si>
    <t>All Practice Areas-All Billing Attorneys-Associate G-All Clients</t>
  </si>
  <si>
    <t>Miami-All Practice Areas-All Billing Attorneys-All Clients</t>
  </si>
  <si>
    <t>All Practice Areas-All Billing Attorneys-Associate H-All Clients</t>
  </si>
  <si>
    <t>All Practice Areas-All Billing Attorneys-Associate I-All Clients</t>
  </si>
  <si>
    <t>All Practice Areas-All Billing Attorneys-Associate T-All Clients</t>
  </si>
  <si>
    <t>All Practice Areas-All Billing Attorneys-Associate U-All Clients</t>
  </si>
  <si>
    <t>All Practice Areas-All Billing Attorneys-Associate X-All Clients</t>
  </si>
  <si>
    <t>All Practice Areas-All Billing Attorneys-Associate Y-All Clients</t>
  </si>
  <si>
    <t>All Practice Areas-All Billing Attorneys-Partner B-All Clients</t>
  </si>
  <si>
    <t>All Practice Areas-All Billing Attorneys-Associate J-All Clients</t>
  </si>
  <si>
    <t>All Practice Areas-All Billing Attorneys-Associate K-All Clients</t>
  </si>
  <si>
    <t>All Practice Areas-All Billing Attorneys-Associate L-All Clients</t>
  </si>
  <si>
    <t>All Practice Areas-All Billing Attorneys-Partner C-All Clients</t>
  </si>
  <si>
    <t>All Practice Areas-All Billing Attorneys-Associate D-All Clients</t>
  </si>
  <si>
    <t>All Practice Areas-All Billing Attorneys-Associate E-All Clients</t>
  </si>
  <si>
    <t>All Practice Areas-All Billing Attorneys-Associate F-All Clients</t>
  </si>
  <si>
    <t>All Practice Areas-All Billing Attorneys-Partner E-All Clients</t>
  </si>
  <si>
    <t>All Practice Areas-All Billing Attorneys-Associate O-All Clients</t>
  </si>
  <si>
    <t>West Palm Beach-All Practice Areas-All Billing Attorneys-All Clients</t>
  </si>
  <si>
    <t>All Practice Areas-All Billing Attorneys-Associate P-All Clients</t>
  </si>
  <si>
    <t>All Practice Areas-All Billing Attorneys-Associate Q-All Clients</t>
  </si>
  <si>
    <t>All Practice Areas-All Billing Attorneys-Associate R-All Clients</t>
  </si>
  <si>
    <t>All Practice Areas-All Billing Attorneys-Associate S-All Clients</t>
  </si>
  <si>
    <t>All Practice Areas-All Billing Attorneys-Associate V-All Clients</t>
  </si>
  <si>
    <t>All Practice Areas-All Billing Attorneys-Associate W-All Clients</t>
  </si>
  <si>
    <t>All Practice Areas-All Billing Attorneys-Partner D-All Clients</t>
  </si>
  <si>
    <t>All Practice Areas-All Billing Attorneys-Partner F-All Clients</t>
  </si>
  <si>
    <t>All Practice Areas-All Billing Attorneys-Associate M-All Clients</t>
  </si>
  <si>
    <t>All Practice Areas-All Billing Attorneys-Associate N-All Clients</t>
  </si>
  <si>
    <t>All Practice Areas-All Billing Attorneys-Associate Z-All Clients</t>
  </si>
  <si>
    <t>All Practice Areas-All Billing Attorneys-Partner A-All Clients</t>
  </si>
  <si>
    <t>All Practice Areas-All Billing Attorneys-Associate A-All Clients</t>
  </si>
  <si>
    <t>All Practice Areas-All Billing Attorneys-Associate B-All Clients</t>
  </si>
  <si>
    <t>All Practice Areas-All Billing Attorneys-Associate C-All Clients</t>
  </si>
  <si>
    <t>Miami-All Practice Areas-All Billing Attorneys-All Timekeepers</t>
  </si>
  <si>
    <t>West Palm Beach-All Practice Areas-All Billing Attorneys-All Timekeepers</t>
  </si>
  <si>
    <t>All Locations-Partner B-Associate G-All Clients</t>
  </si>
  <si>
    <t>All Locations-Litigation-Associate G-All Clients</t>
  </si>
  <si>
    <t>All Locations-Litigation-Partner B-All Clients</t>
  </si>
  <si>
    <t>All Locations-Partner B-Associate H-All Clients</t>
  </si>
  <si>
    <t>All Locations-Litigation-Associate H-All Clients</t>
  </si>
  <si>
    <t>All Locations-Partner B-Associate I-All Clients</t>
  </si>
  <si>
    <t>All Locations-Litigation-Associate I-All Clients</t>
  </si>
  <si>
    <t>All Locations-Partner B-Associate T-All Clients</t>
  </si>
  <si>
    <t>All Locations-Litigation-Associate T-All Clients</t>
  </si>
  <si>
    <t>All Locations-Partner B-Associate U-All Clients</t>
  </si>
  <si>
    <t>All Locations-Litigation-Associate U-All Clients</t>
  </si>
  <si>
    <t>All Locations-Partner B-Associate X-All Clients</t>
  </si>
  <si>
    <t>All Locations-Litigation-Associate X-All Clients</t>
  </si>
  <si>
    <t>All Locations-Partner B-Associate Y-All Clients</t>
  </si>
  <si>
    <t>All Locations-Litigation-Associate Y-All Clients</t>
  </si>
  <si>
    <t>All Locations-Partner B-Partner B-All Clients</t>
  </si>
  <si>
    <t>All Locations-Partner C-Associate J-All Clients</t>
  </si>
  <si>
    <t>All Locations-Litigation-Associate J-All Clients</t>
  </si>
  <si>
    <t>All Locations-Litigation-Partner C-All Clients</t>
  </si>
  <si>
    <t>All Locations-Partner C-Associate K-All Clients</t>
  </si>
  <si>
    <t>All Locations-Litigation-Associate K-All Clients</t>
  </si>
  <si>
    <t>All Locations-Partner C-Associate L-All Clients</t>
  </si>
  <si>
    <t>All Locations-Litigation-Associate L-All Clients</t>
  </si>
  <si>
    <t>All Locations-Partner C-Associate T-All Clients</t>
  </si>
  <si>
    <t>All Locations-Partner C-Associate U-All Clients</t>
  </si>
  <si>
    <t>All Locations-Partner C-Associate X-All Clients</t>
  </si>
  <si>
    <t>All Locations-Partner C-Associate Y-All Clients</t>
  </si>
  <si>
    <t>All Locations-Partner C-Partner C-All Clients</t>
  </si>
  <si>
    <t>All Locations-Partner E-Associate D-All Clients</t>
  </si>
  <si>
    <t>All Locations-Real Estate-Associate D-All Clients</t>
  </si>
  <si>
    <t>All Locations-Real Estate-Partner E-All Clients</t>
  </si>
  <si>
    <t>All Locations-Partner E-Associate E-All Clients</t>
  </si>
  <si>
    <t>All Locations-Real Estate-Associate E-All Clients</t>
  </si>
  <si>
    <t>All Locations-Partner E-Associate F-All Clients</t>
  </si>
  <si>
    <t>All Locations-Real Estate-Associate F-All Clients</t>
  </si>
  <si>
    <t>All Locations-Partner E-Associate X-All Clients</t>
  </si>
  <si>
    <t>All Locations-Real Estate-Associate X-All Clients</t>
  </si>
  <si>
    <t>All Locations-Partner E-Associate Y-All Clients</t>
  </si>
  <si>
    <t>All Locations-Real Estate-Associate Y-All Clients</t>
  </si>
  <si>
    <t>All Locations-Partner E-Partner E-All Clients</t>
  </si>
  <si>
    <t>All Locations-Partner D-Associate O-All Clients</t>
  </si>
  <si>
    <t>All Locations-Corporate-Associate O-All Clients</t>
  </si>
  <si>
    <t>All Locations-Corporate-Partner D-All Clients</t>
  </si>
  <si>
    <t>All Locations-Partner D-Associate P-All Clients</t>
  </si>
  <si>
    <t>All Locations-Corporate-Associate P-All Clients</t>
  </si>
  <si>
    <t>All Locations-Partner D-Associate Q-All Clients</t>
  </si>
  <si>
    <t>All Locations-Corporate-Associate Q-All Clients</t>
  </si>
  <si>
    <t>All Locations-Partner D-Associate R-All Clients</t>
  </si>
  <si>
    <t>All Locations-Corporate-Associate R-All Clients</t>
  </si>
  <si>
    <t>All Locations-Partner D-Associate S-All Clients</t>
  </si>
  <si>
    <t>All Locations-Corporate-Associate S-All Clients</t>
  </si>
  <si>
    <t>All Locations-Partner D-Associate V-All Clients</t>
  </si>
  <si>
    <t>All Locations-Corporate-Associate V-All Clients</t>
  </si>
  <si>
    <t>All Locations-Partner D-Associate W-All Clients</t>
  </si>
  <si>
    <t>All Locations-Corporate-Associate W-All Clients</t>
  </si>
  <si>
    <t>All Locations-Partner D-Partner D-All Clients</t>
  </si>
  <si>
    <t>All Locations-Partner F-Partner F-All Clients</t>
  </si>
  <si>
    <t>All Locations-Corporate-Partner F-All Clients</t>
  </si>
  <si>
    <t>All Locations-Partner F-Associate M-All Clients</t>
  </si>
  <si>
    <t>All Locations-Corporate-Associate M-All Clients</t>
  </si>
  <si>
    <t>All Locations-Partner F-Associate N-All Clients</t>
  </si>
  <si>
    <t>All Locations-Corporate-Associate N-All Clients</t>
  </si>
  <si>
    <t>All Locations-Partner F-Associate V-All Clients</t>
  </si>
  <si>
    <t>All Locations-Partner F-Associate W-All Clients</t>
  </si>
  <si>
    <t>All Locations-Partner F-Associate Z-All Clients</t>
  </si>
  <si>
    <t>All Locations-Corporate-Associate Z-All Clients</t>
  </si>
  <si>
    <t>All Locations-Partner A-Partner A-All Clients</t>
  </si>
  <si>
    <t>All Locations-Real Estate-Partner A-All Clients</t>
  </si>
  <si>
    <t>All Locations-Partner A-Associate A-All Clients</t>
  </si>
  <si>
    <t>All Locations-Real Estate-Associate A-All Clients</t>
  </si>
  <si>
    <t>All Locations-Partner A-Associate B-All Clients</t>
  </si>
  <si>
    <t>All Locations-Real Estate-Associate B-All Clients</t>
  </si>
  <si>
    <t>All Locations-Partner A-Associate C-All Clients</t>
  </si>
  <si>
    <t>All Locations-Real Estate-Associate C-All Clients</t>
  </si>
  <si>
    <t>All Locations-Partner A-Associate R-All Clients</t>
  </si>
  <si>
    <t>All Locations-Real Estate-Associate R-All Clients</t>
  </si>
  <si>
    <t>All Locations-Partner A-Associate S-All Clients</t>
  </si>
  <si>
    <t>All Locations-Real Estate-Associate S-All Clients</t>
  </si>
  <si>
    <t>All Locations-Partner B-All Timekeepers-All Clients</t>
  </si>
  <si>
    <t>All Locations-Litigation-All Timekeepers-All Clients</t>
  </si>
  <si>
    <t>All Locations-Partner C-All Timekeepers-All Clients</t>
  </si>
  <si>
    <t>All Locations-Partner E-All Timekeepers-All Clients</t>
  </si>
  <si>
    <t>All Locations-Real Estate-All Timekeepers-All Clients</t>
  </si>
  <si>
    <t>All Locations-Partner D-All Timekeepers-All Clients</t>
  </si>
  <si>
    <t>All Locations-Corporate-All Timekeepers-All Clients</t>
  </si>
  <si>
    <t>All Locations-Partner F-All Timekeepers-All Clients</t>
  </si>
  <si>
    <t>All Locations-Partner A-All Timekeepers-All Clients</t>
  </si>
  <si>
    <t>All Locations-All Billing Attorneys-Associate G-All Clients</t>
  </si>
  <si>
    <t>All Locations-Litigation-All Billing Attorneys-All Clients</t>
  </si>
  <si>
    <t>All Locations-All Billing Attorneys-Associate H-All Clients</t>
  </si>
  <si>
    <t>All Locations-All Billing Attorneys-Associate I-All Clients</t>
  </si>
  <si>
    <t>All Locations-All Billing Attorneys-Associate T-All Clients</t>
  </si>
  <si>
    <t>All Locations-All Billing Attorneys-Associate U-All Clients</t>
  </si>
  <si>
    <t>All Locations-All Billing Attorneys-Associate X-All Clients</t>
  </si>
  <si>
    <t>All Locations-All Billing Attorneys-Associate Y-All Clients</t>
  </si>
  <si>
    <t>All Locations-All Billing Attorneys-Partner B-All Clients</t>
  </si>
  <si>
    <t>All Locations-All Billing Attorneys-Associate J-All Clients</t>
  </si>
  <si>
    <t>All Locations-All Billing Attorneys-Associate K-All Clients</t>
  </si>
  <si>
    <t>All Locations-All Billing Attorneys-Associate L-All Clients</t>
  </si>
  <si>
    <t>All Locations-All Billing Attorneys-Partner C-All Clients</t>
  </si>
  <si>
    <t>All Locations-All Billing Attorneys-Associate D-All Clients</t>
  </si>
  <si>
    <t>All Locations-Real Estate-All Billing Attorneys-All Clients</t>
  </si>
  <si>
    <t>All Locations-All Billing Attorneys-Associate E-All Clients</t>
  </si>
  <si>
    <t>All Locations-All Billing Attorneys-Associate F-All Clients</t>
  </si>
  <si>
    <t>All Locations-All Billing Attorneys-Partner E-All Clients</t>
  </si>
  <si>
    <t>All Locations-All Billing Attorneys-Associate O-All Clients</t>
  </si>
  <si>
    <t>All Locations-Corporate-All Billing Attorneys-All Clients</t>
  </si>
  <si>
    <t>All Locations-All Billing Attorneys-Associate P-All Clients</t>
  </si>
  <si>
    <t>All Locations-All Billing Attorneys-Associate Q-All Clients</t>
  </si>
  <si>
    <t>All Locations-All Billing Attorneys-Associate R-All Clients</t>
  </si>
  <si>
    <t>All Locations-All Billing Attorneys-Associate S-All Clients</t>
  </si>
  <si>
    <t>All Locations-All Billing Attorneys-Associate V-All Clients</t>
  </si>
  <si>
    <t>All Locations-All Billing Attorneys-Associate W-All Clients</t>
  </si>
  <si>
    <t>All Locations-All Billing Attorneys-Partner D-All Clients</t>
  </si>
  <si>
    <t>All Locations-All Billing Attorneys-Partner F-All Clients</t>
  </si>
  <si>
    <t>All Locations-All Billing Attorneys-Associate M-All Clients</t>
  </si>
  <si>
    <t>All Locations-All Billing Attorneys-Associate N-All Clients</t>
  </si>
  <si>
    <t>All Locations-All Billing Attorneys-Associate Z-All Clients</t>
  </si>
  <si>
    <t>All Locations-All Billing Attorneys-Partner A-All Clients</t>
  </si>
  <si>
    <t>All Locations-All Billing Attorneys-Associate A-All Clients</t>
  </si>
  <si>
    <t>All Locations-All Billing Attorneys-Associate B-All Clients</t>
  </si>
  <si>
    <t>All Locations-All Billing Attorneys-Associate C-All Clients</t>
  </si>
  <si>
    <t>All Locations-All Practice Areas-Associate G-All Clients</t>
  </si>
  <si>
    <t>All Locations-All Practice Areas-Partner B-All Clients</t>
  </si>
  <si>
    <t>All Locations-All Practice Areas-Associate H-All Clients</t>
  </si>
  <si>
    <t>All Locations-All Practice Areas-Associate I-All Clients</t>
  </si>
  <si>
    <t>All Locations-All Practice Areas-Associate T-All Clients</t>
  </si>
  <si>
    <t>All Locations-All Practice Areas-Associate U-All Clients</t>
  </si>
  <si>
    <t>All Locations-All Practice Areas-Associate X-All Clients</t>
  </si>
  <si>
    <t>All Locations-All Practice Areas-Associate Y-All Clients</t>
  </si>
  <si>
    <t>All Locations-All Practice Areas-Associate J-All Clients</t>
  </si>
  <si>
    <t>All Locations-All Practice Areas-Partner C-All Clients</t>
  </si>
  <si>
    <t>All Locations-All Practice Areas-Associate K-All Clients</t>
  </si>
  <si>
    <t>All Locations-All Practice Areas-Associate L-All Clients</t>
  </si>
  <si>
    <t>All Locations-All Practice Areas-Associate D-All Clients</t>
  </si>
  <si>
    <t>All Locations-All Practice Areas-Partner E-All Clients</t>
  </si>
  <si>
    <t>All Locations-All Practice Areas-Associate E-All Clients</t>
  </si>
  <si>
    <t>All Locations-All Practice Areas-Associate F-All Clients</t>
  </si>
  <si>
    <t>All Locations-All Practice Areas-Associate O-All Clients</t>
  </si>
  <si>
    <t>All Locations-All Practice Areas-Partner D-All Clients</t>
  </si>
  <si>
    <t>All Locations-All Practice Areas-Associate P-All Clients</t>
  </si>
  <si>
    <t>All Locations-All Practice Areas-Associate Q-All Clients</t>
  </si>
  <si>
    <t>All Locations-All Practice Areas-Associate R-All Clients</t>
  </si>
  <si>
    <t>All Locations-All Practice Areas-Associate S-All Clients</t>
  </si>
  <si>
    <t>All Locations-All Practice Areas-Associate V-All Clients</t>
  </si>
  <si>
    <t>All Locations-All Practice Areas-Associate W-All Clients</t>
  </si>
  <si>
    <t>All Locations-All Practice Areas-Partner F-All Clients</t>
  </si>
  <si>
    <t>All Locations-All Practice Areas-Associate M-All Clients</t>
  </si>
  <si>
    <t>All Locations-All Practice Areas-Associate N-All Clients</t>
  </si>
  <si>
    <t>All Locations-All Practice Areas-Associate Z-All Clients</t>
  </si>
  <si>
    <t>All Locations-All Practice Areas-Partner A-All Clients</t>
  </si>
  <si>
    <t>All Locations-All Practice Areas-Associate A-All Clients</t>
  </si>
  <si>
    <t>All Locations-All Practice Areas-Associate B-All Clients</t>
  </si>
  <si>
    <t>All Locations-All Practice Areas-Associate C-All Clients</t>
  </si>
  <si>
    <t>Hours Billed</t>
  </si>
  <si>
    <t>Soft Disbursements</t>
  </si>
  <si>
    <t>Hard Disbursments</t>
  </si>
  <si>
    <t>Allocated Expenses</t>
  </si>
  <si>
    <t>Variance</t>
  </si>
  <si>
    <t>Variance Percent</t>
  </si>
  <si>
    <t>Amt Per Work Hour</t>
  </si>
  <si>
    <t>Var  Per Work Hour</t>
  </si>
  <si>
    <t>Var % Per Work Hour</t>
  </si>
  <si>
    <t>Time</t>
  </si>
  <si>
    <t>Billing &amp; Payments</t>
  </si>
  <si>
    <t>Profit Dollars</t>
  </si>
  <si>
    <t>Professional Fees</t>
  </si>
  <si>
    <t>Disbursement Fees</t>
  </si>
  <si>
    <t>Total WIP/AR Balance</t>
  </si>
  <si>
    <t>Profit Margin Percent</t>
  </si>
  <si>
    <t>Billable Hours</t>
  </si>
  <si>
    <t>Billing Utilization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</si>
</sst>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24"/>
      <color theme="1"/>
      <name val="Calibri"/>
      <family val="2"/>
      <scheme val="minor"/>
    </font>
    <font>
      <b/>
      <sz val="10"/>
      <color theme="1"/>
      <name val="Calibri"/>
      <family val="2"/>
      <scheme val="minor"/>
    </font>
    <font>
      <b/>
      <sz val="10"/>
      <color theme="0"/>
      <name val="Calibri"/>
      <family val="2"/>
      <scheme val="minor"/>
    </font>
    <font>
      <b/>
      <u/>
      <sz val="11"/>
      <color theme="0"/>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34998626667073579"/>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s>
  <cellStyleXfs count="4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329">
    <xf numFmtId="0" fontId="0" fillId="0" borderId="0" xfId="0"/>
    <xf numFmtId="0" fontId="0" fillId="0" borderId="0" xfId="0" applyAlignment="1">
      <alignment wrapText="1"/>
    </xf>
    <xf numFmtId="0" fontId="0" fillId="0" borderId="0" xfId="0" pivotButton="1"/>
    <xf numFmtId="0" fontId="0" fillId="0" borderId="0" xfId="0" applyAlignment="1">
      <alignment horizontal="left"/>
    </xf>
    <xf numFmtId="0" fontId="18" fillId="0" borderId="0" xfId="0" applyFont="1"/>
    <xf numFmtId="164" fontId="18" fillId="0" borderId="0" xfId="1" applyNumberFormat="1" applyFont="1"/>
    <xf numFmtId="164" fontId="18" fillId="0" borderId="17" xfId="1" applyNumberFormat="1" applyFont="1" applyBorder="1" applyAlignment="1">
      <alignment horizontal="center" wrapText="1"/>
    </xf>
    <xf numFmtId="0" fontId="18" fillId="0" borderId="18" xfId="0" applyFont="1" applyBorder="1" applyAlignment="1">
      <alignment horizontal="center" wrapText="1"/>
    </xf>
    <xf numFmtId="0" fontId="18" fillId="0" borderId="19" xfId="0" applyFont="1" applyBorder="1" applyAlignment="1">
      <alignment horizontal="center" wrapText="1"/>
    </xf>
    <xf numFmtId="0" fontId="18" fillId="0" borderId="17" xfId="0" applyFont="1" applyBorder="1" applyAlignment="1">
      <alignment horizontal="center" wrapText="1"/>
    </xf>
    <xf numFmtId="0" fontId="18" fillId="0" borderId="20" xfId="0" applyFont="1" applyBorder="1" applyAlignment="1">
      <alignment horizontal="center" wrapText="1"/>
    </xf>
    <xf numFmtId="0" fontId="18" fillId="0" borderId="21" xfId="0" applyFont="1" applyBorder="1" applyAlignment="1">
      <alignment horizontal="center" wrapText="1"/>
    </xf>
    <xf numFmtId="0" fontId="18" fillId="0" borderId="0" xfId="0" applyFont="1" applyAlignment="1">
      <alignment horizontal="center" wrapText="1"/>
    </xf>
    <xf numFmtId="0" fontId="20" fillId="0" borderId="0" xfId="0" applyFont="1"/>
    <xf numFmtId="0" fontId="21" fillId="33" borderId="0" xfId="0" applyFont="1" applyFill="1"/>
    <xf numFmtId="164" fontId="21" fillId="33" borderId="14" xfId="1" applyNumberFormat="1" applyFont="1" applyFill="1" applyBorder="1"/>
    <xf numFmtId="164" fontId="21" fillId="33" borderId="15" xfId="1" applyNumberFormat="1" applyFont="1" applyFill="1" applyBorder="1"/>
    <xf numFmtId="165" fontId="21" fillId="33" borderId="15" xfId="0" applyNumberFormat="1" applyFont="1" applyFill="1" applyBorder="1" applyAlignment="1">
      <alignment horizontal="center"/>
    </xf>
    <xf numFmtId="164" fontId="21" fillId="33" borderId="16" xfId="1" applyNumberFormat="1" applyFont="1" applyFill="1" applyBorder="1"/>
    <xf numFmtId="2" fontId="21" fillId="33" borderId="16" xfId="0" applyNumberFormat="1" applyFont="1" applyFill="1" applyBorder="1" applyAlignment="1">
      <alignment horizontal="center"/>
    </xf>
    <xf numFmtId="0" fontId="20" fillId="34" borderId="0" xfId="0" applyFont="1" applyFill="1"/>
    <xf numFmtId="164" fontId="20" fillId="34" borderId="0" xfId="1" applyNumberFormat="1" applyFont="1" applyFill="1"/>
    <xf numFmtId="164" fontId="20" fillId="34" borderId="22" xfId="1" applyNumberFormat="1" applyFont="1" applyFill="1" applyBorder="1"/>
    <xf numFmtId="164" fontId="20" fillId="34" borderId="0" xfId="1" applyNumberFormat="1" applyFont="1" applyFill="1" applyBorder="1"/>
    <xf numFmtId="164" fontId="20" fillId="34" borderId="23" xfId="1" applyNumberFormat="1" applyFont="1" applyFill="1" applyBorder="1"/>
    <xf numFmtId="2" fontId="20" fillId="34" borderId="0" xfId="0" applyNumberFormat="1" applyFont="1" applyFill="1" applyAlignment="1">
      <alignment horizontal="center"/>
    </xf>
    <xf numFmtId="0" fontId="20" fillId="35" borderId="14" xfId="0" applyFont="1" applyFill="1" applyBorder="1" applyAlignment="1">
      <alignment horizontal="left" indent="1"/>
    </xf>
    <xf numFmtId="0" fontId="20" fillId="35" borderId="14" xfId="0" applyFont="1" applyFill="1" applyBorder="1"/>
    <xf numFmtId="164" fontId="20" fillId="35" borderId="17" xfId="1" applyNumberFormat="1" applyFont="1" applyFill="1" applyBorder="1"/>
    <xf numFmtId="164" fontId="20" fillId="35" borderId="18" xfId="1" applyNumberFormat="1" applyFont="1" applyFill="1" applyBorder="1"/>
    <xf numFmtId="164" fontId="20" fillId="35" borderId="19" xfId="1" applyNumberFormat="1" applyFont="1" applyFill="1" applyBorder="1"/>
    <xf numFmtId="164" fontId="20" fillId="35" borderId="20" xfId="1" applyNumberFormat="1" applyFont="1" applyFill="1" applyBorder="1"/>
    <xf numFmtId="164" fontId="20" fillId="35" borderId="21" xfId="1" applyNumberFormat="1" applyFont="1" applyFill="1" applyBorder="1"/>
    <xf numFmtId="0" fontId="18" fillId="36" borderId="14" xfId="0" applyFont="1" applyFill="1" applyBorder="1" applyAlignment="1">
      <alignment horizontal="left" indent="2"/>
    </xf>
    <xf numFmtId="0" fontId="18" fillId="36" borderId="14" xfId="0" applyFont="1" applyFill="1" applyBorder="1"/>
    <xf numFmtId="164" fontId="18" fillId="36" borderId="17" xfId="1" applyNumberFormat="1" applyFont="1" applyFill="1" applyBorder="1"/>
    <xf numFmtId="164" fontId="18" fillId="36" borderId="18" xfId="1" applyNumberFormat="1" applyFont="1" applyFill="1" applyBorder="1"/>
    <xf numFmtId="164" fontId="18" fillId="36" borderId="19" xfId="1" applyNumberFormat="1" applyFont="1" applyFill="1" applyBorder="1"/>
    <xf numFmtId="164" fontId="18" fillId="36" borderId="20" xfId="1" applyNumberFormat="1" applyFont="1" applyFill="1" applyBorder="1"/>
    <xf numFmtId="164" fontId="18" fillId="36" borderId="21" xfId="1" applyNumberFormat="1" applyFont="1" applyFill="1" applyBorder="1"/>
    <xf numFmtId="0" fontId="20" fillId="0" borderId="0" xfId="0" applyFont="1" applyAlignment="1">
      <alignment horizontal="left"/>
    </xf>
    <xf numFmtId="0" fontId="18" fillId="0" borderId="0" xfId="0" applyFont="1" applyAlignment="1">
      <alignment horizontal="left"/>
    </xf>
    <xf numFmtId="0" fontId="18" fillId="0" borderId="24" xfId="0" applyFont="1" applyBorder="1" applyAlignment="1">
      <alignment horizontal="left" indent="3"/>
    </xf>
    <xf numFmtId="0" fontId="18" fillId="0" borderId="24" xfId="0" applyFont="1" applyBorder="1"/>
    <xf numFmtId="164" fontId="18" fillId="0" borderId="25" xfId="1" applyNumberFormat="1" applyFont="1" applyBorder="1"/>
    <xf numFmtId="164" fontId="18" fillId="0" borderId="26" xfId="1" applyNumberFormat="1" applyFont="1" applyBorder="1"/>
    <xf numFmtId="164" fontId="18" fillId="0" borderId="27" xfId="1" applyNumberFormat="1" applyFont="1" applyBorder="1"/>
    <xf numFmtId="164" fontId="18" fillId="0" borderId="28" xfId="1" applyNumberFormat="1" applyFont="1" applyBorder="1"/>
    <xf numFmtId="164" fontId="18" fillId="0" borderId="29" xfId="1" applyNumberFormat="1" applyFont="1" applyBorder="1"/>
    <xf numFmtId="0" fontId="18" fillId="0" borderId="30" xfId="0" applyFont="1" applyBorder="1" applyAlignment="1">
      <alignment horizontal="left" indent="3"/>
    </xf>
    <xf numFmtId="0" fontId="18" fillId="0" borderId="30" xfId="0" applyFont="1" applyBorder="1"/>
    <xf numFmtId="164" fontId="18" fillId="0" borderId="31" xfId="1" applyNumberFormat="1" applyFont="1" applyBorder="1"/>
    <xf numFmtId="164" fontId="18" fillId="0" borderId="32" xfId="1" applyNumberFormat="1" applyFont="1" applyBorder="1"/>
    <xf numFmtId="164" fontId="18" fillId="0" borderId="33" xfId="1" applyNumberFormat="1" applyFont="1" applyBorder="1"/>
    <xf numFmtId="164" fontId="18" fillId="0" borderId="34" xfId="1" applyNumberFormat="1" applyFont="1" applyBorder="1"/>
    <xf numFmtId="164" fontId="18" fillId="0" borderId="35" xfId="1" applyNumberFormat="1" applyFont="1" applyBorder="1"/>
    <xf numFmtId="0" fontId="18" fillId="0" borderId="36" xfId="0" applyFont="1" applyBorder="1" applyAlignment="1">
      <alignment horizontal="left" indent="3"/>
    </xf>
    <xf numFmtId="0" fontId="18" fillId="0" borderId="36" xfId="0" applyFont="1" applyBorder="1"/>
    <xf numFmtId="164" fontId="18" fillId="0" borderId="37" xfId="1" applyNumberFormat="1" applyFont="1" applyBorder="1"/>
    <xf numFmtId="164" fontId="18" fillId="0" borderId="38" xfId="1" applyNumberFormat="1" applyFont="1" applyBorder="1"/>
    <xf numFmtId="164" fontId="18" fillId="0" borderId="39" xfId="1" applyNumberFormat="1" applyFont="1" applyBorder="1"/>
    <xf numFmtId="164" fontId="18" fillId="0" borderId="40" xfId="1" applyNumberFormat="1" applyFont="1" applyBorder="1"/>
    <xf numFmtId="164" fontId="18" fillId="0" borderId="41" xfId="1" applyNumberFormat="1" applyFont="1" applyBorder="1"/>
    <xf numFmtId="0" fontId="20" fillId="0" borderId="10" xfId="0" applyFont="1" applyBorder="1" applyAlignment="1">
      <alignment horizontal="left"/>
    </xf>
    <xf numFmtId="0" fontId="18" fillId="0" borderId="42" xfId="0" applyFont="1" applyBorder="1" applyAlignment="1">
      <alignment horizontal="left" indent="3"/>
    </xf>
    <xf numFmtId="0" fontId="18" fillId="0" borderId="42" xfId="0" applyFont="1" applyBorder="1"/>
    <xf numFmtId="164" fontId="18" fillId="0" borderId="43" xfId="1" applyNumberFormat="1" applyFont="1" applyBorder="1"/>
    <xf numFmtId="164" fontId="18" fillId="0" borderId="44" xfId="1" applyNumberFormat="1" applyFont="1" applyBorder="1"/>
    <xf numFmtId="164" fontId="18" fillId="0" borderId="45" xfId="1" applyNumberFormat="1" applyFont="1" applyBorder="1"/>
    <xf numFmtId="164" fontId="18" fillId="0" borderId="46" xfId="1" applyNumberFormat="1" applyFont="1" applyBorder="1"/>
    <xf numFmtId="164" fontId="18" fillId="0" borderId="47" xfId="1" applyNumberFormat="1" applyFont="1" applyBorder="1"/>
    <xf numFmtId="0" fontId="18" fillId="34" borderId="0" xfId="0" applyFont="1" applyFill="1" applyAlignment="1">
      <alignment horizontal="left" indent="3"/>
    </xf>
    <xf numFmtId="0" fontId="18" fillId="34" borderId="0" xfId="0" applyFont="1" applyFill="1"/>
    <xf numFmtId="164" fontId="18" fillId="34" borderId="0" xfId="1" applyNumberFormat="1" applyFont="1" applyFill="1"/>
    <xf numFmtId="2" fontId="18" fillId="34" borderId="0" xfId="0" applyNumberFormat="1" applyFont="1" applyFill="1" applyAlignment="1">
      <alignment horizontal="center"/>
    </xf>
    <xf numFmtId="0" fontId="20" fillId="37" borderId="14" xfId="0" applyFont="1" applyFill="1" applyBorder="1" applyAlignment="1">
      <alignment horizontal="left" indent="1"/>
    </xf>
    <xf numFmtId="0" fontId="20" fillId="37" borderId="14" xfId="0" applyFont="1" applyFill="1" applyBorder="1"/>
    <xf numFmtId="164" fontId="20" fillId="37" borderId="17" xfId="1" applyNumberFormat="1" applyFont="1" applyFill="1" applyBorder="1"/>
    <xf numFmtId="164" fontId="20" fillId="37" borderId="18" xfId="1" applyNumberFormat="1" applyFont="1" applyFill="1" applyBorder="1"/>
    <xf numFmtId="164" fontId="20" fillId="37" borderId="20" xfId="1" applyNumberFormat="1" applyFont="1" applyFill="1" applyBorder="1"/>
    <xf numFmtId="164" fontId="20" fillId="37" borderId="21" xfId="1" applyNumberFormat="1" applyFont="1" applyFill="1" applyBorder="1"/>
    <xf numFmtId="165" fontId="18" fillId="34" borderId="0" xfId="0" applyNumberFormat="1" applyFont="1" applyFill="1" applyAlignment="1">
      <alignment horizontal="center"/>
    </xf>
    <xf numFmtId="0" fontId="20" fillId="38" borderId="14" xfId="0" applyFont="1" applyFill="1" applyBorder="1" applyAlignment="1">
      <alignment horizontal="left" indent="1"/>
    </xf>
    <xf numFmtId="0" fontId="20" fillId="38" borderId="14" xfId="0" applyFont="1" applyFill="1" applyBorder="1"/>
    <xf numFmtId="164" fontId="20" fillId="38" borderId="17" xfId="1" applyNumberFormat="1" applyFont="1" applyFill="1" applyBorder="1"/>
    <xf numFmtId="164" fontId="20" fillId="38" borderId="18" xfId="1" applyNumberFormat="1" applyFont="1" applyFill="1" applyBorder="1"/>
    <xf numFmtId="164" fontId="20" fillId="38" borderId="20" xfId="1" applyNumberFormat="1" applyFont="1" applyFill="1" applyBorder="1"/>
    <xf numFmtId="164" fontId="20" fillId="38" borderId="21" xfId="1" applyNumberFormat="1" applyFont="1" applyFill="1" applyBorder="1"/>
    <xf numFmtId="164" fontId="20" fillId="38" borderId="19" xfId="1" applyNumberFormat="1" applyFont="1" applyFill="1" applyBorder="1"/>
    <xf numFmtId="164" fontId="20" fillId="37" borderId="19" xfId="1" applyNumberFormat="1" applyFont="1" applyFill="1" applyBorder="1"/>
    <xf numFmtId="0" fontId="18" fillId="0" borderId="16" xfId="0" applyFont="1" applyBorder="1" applyAlignment="1">
      <alignment horizontal="center" wrapText="1"/>
    </xf>
    <xf numFmtId="2" fontId="20" fillId="35" borderId="16" xfId="0" applyNumberFormat="1" applyFont="1" applyFill="1" applyBorder="1" applyAlignment="1">
      <alignment horizontal="center"/>
    </xf>
    <xf numFmtId="2" fontId="18" fillId="36" borderId="16" xfId="0" applyNumberFormat="1" applyFont="1" applyFill="1" applyBorder="1" applyAlignment="1">
      <alignment horizontal="center"/>
    </xf>
    <xf numFmtId="2" fontId="18" fillId="0" borderId="49" xfId="0" applyNumberFormat="1" applyFont="1" applyBorder="1" applyAlignment="1">
      <alignment horizontal="center"/>
    </xf>
    <xf numFmtId="2" fontId="18" fillId="0" borderId="50" xfId="0" applyNumberFormat="1" applyFont="1" applyBorder="1" applyAlignment="1">
      <alignment horizontal="center"/>
    </xf>
    <xf numFmtId="2" fontId="18" fillId="0" borderId="51" xfId="0" applyNumberFormat="1" applyFont="1" applyBorder="1" applyAlignment="1">
      <alignment horizontal="center"/>
    </xf>
    <xf numFmtId="2" fontId="18" fillId="0" borderId="52" xfId="0" applyNumberFormat="1" applyFont="1" applyBorder="1" applyAlignment="1">
      <alignment horizontal="center"/>
    </xf>
    <xf numFmtId="2" fontId="20" fillId="37" borderId="16" xfId="0" applyNumberFormat="1" applyFont="1" applyFill="1" applyBorder="1" applyAlignment="1">
      <alignment horizontal="center"/>
    </xf>
    <xf numFmtId="2" fontId="20" fillId="38" borderId="16" xfId="0" applyNumberFormat="1" applyFont="1" applyFill="1" applyBorder="1" applyAlignment="1">
      <alignment horizontal="center"/>
    </xf>
    <xf numFmtId="0" fontId="18" fillId="0" borderId="48" xfId="0" applyFont="1" applyBorder="1" applyAlignment="1">
      <alignment horizontal="center" wrapText="1"/>
    </xf>
    <xf numFmtId="164" fontId="21" fillId="33" borderId="48" xfId="1" applyNumberFormat="1" applyFont="1" applyFill="1" applyBorder="1"/>
    <xf numFmtId="164" fontId="20" fillId="34" borderId="53" xfId="1" applyNumberFormat="1" applyFont="1" applyFill="1" applyBorder="1"/>
    <xf numFmtId="164" fontId="20" fillId="35" borderId="48" xfId="1" applyNumberFormat="1" applyFont="1" applyFill="1" applyBorder="1"/>
    <xf numFmtId="164" fontId="18" fillId="36" borderId="48" xfId="1" applyNumberFormat="1" applyFont="1" applyFill="1" applyBorder="1"/>
    <xf numFmtId="164" fontId="18" fillId="0" borderId="54" xfId="1" applyNumberFormat="1" applyFont="1" applyBorder="1"/>
    <xf numFmtId="164" fontId="18" fillId="0" borderId="55" xfId="1" applyNumberFormat="1" applyFont="1" applyBorder="1"/>
    <xf numFmtId="164" fontId="18" fillId="0" borderId="56" xfId="1" applyNumberFormat="1" applyFont="1" applyBorder="1"/>
    <xf numFmtId="164" fontId="18" fillId="0" borderId="57" xfId="1" applyNumberFormat="1" applyFont="1" applyBorder="1"/>
    <xf numFmtId="164" fontId="18" fillId="34" borderId="53" xfId="1" applyNumberFormat="1" applyFont="1" applyFill="1" applyBorder="1"/>
    <xf numFmtId="164" fontId="20" fillId="37" borderId="48" xfId="1" applyNumberFormat="1" applyFont="1" applyFill="1" applyBorder="1"/>
    <xf numFmtId="164" fontId="20" fillId="38" borderId="48" xfId="1" applyNumberFormat="1" applyFont="1" applyFill="1" applyBorder="1"/>
    <xf numFmtId="2" fontId="21" fillId="33" borderId="48" xfId="1" applyNumberFormat="1" applyFont="1" applyFill="1" applyBorder="1" applyAlignment="1">
      <alignment horizontal="center"/>
    </xf>
    <xf numFmtId="2" fontId="20" fillId="34" borderId="53" xfId="1" applyNumberFormat="1" applyFont="1" applyFill="1" applyBorder="1" applyAlignment="1">
      <alignment horizontal="center"/>
    </xf>
    <xf numFmtId="2" fontId="20" fillId="35" borderId="48" xfId="1" applyNumberFormat="1" applyFont="1" applyFill="1" applyBorder="1" applyAlignment="1">
      <alignment horizontal="center"/>
    </xf>
    <xf numFmtId="2" fontId="18" fillId="36" borderId="48" xfId="1" applyNumberFormat="1" applyFont="1" applyFill="1" applyBorder="1" applyAlignment="1">
      <alignment horizontal="center"/>
    </xf>
    <xf numFmtId="2" fontId="18" fillId="0" borderId="54" xfId="1" applyNumberFormat="1" applyFont="1" applyBorder="1" applyAlignment="1">
      <alignment horizontal="center"/>
    </xf>
    <xf numFmtId="2" fontId="18" fillId="0" borderId="55" xfId="1" applyNumberFormat="1" applyFont="1" applyBorder="1" applyAlignment="1">
      <alignment horizontal="center"/>
    </xf>
    <xf numFmtId="2" fontId="18" fillId="0" borderId="56" xfId="1" applyNumberFormat="1" applyFont="1" applyBorder="1" applyAlignment="1">
      <alignment horizontal="center"/>
    </xf>
    <xf numFmtId="2" fontId="18" fillId="0" borderId="57" xfId="1" applyNumberFormat="1" applyFont="1" applyBorder="1" applyAlignment="1">
      <alignment horizontal="center"/>
    </xf>
    <xf numFmtId="2" fontId="18" fillId="34" borderId="53" xfId="1" applyNumberFormat="1" applyFont="1" applyFill="1" applyBorder="1" applyAlignment="1">
      <alignment horizontal="center"/>
    </xf>
    <xf numFmtId="2" fontId="20" fillId="37" borderId="48" xfId="1" applyNumberFormat="1" applyFont="1" applyFill="1" applyBorder="1" applyAlignment="1">
      <alignment horizontal="center"/>
    </xf>
    <xf numFmtId="2" fontId="20" fillId="38" borderId="48" xfId="1" applyNumberFormat="1" applyFont="1" applyFill="1" applyBorder="1" applyAlignment="1">
      <alignment horizontal="center"/>
    </xf>
    <xf numFmtId="0" fontId="18" fillId="39" borderId="58" xfId="0" applyFont="1" applyFill="1" applyBorder="1"/>
    <xf numFmtId="0" fontId="18" fillId="39" borderId="59" xfId="0" applyFont="1" applyFill="1" applyBorder="1"/>
    <xf numFmtId="0" fontId="18" fillId="39" borderId="31" xfId="0" applyFont="1" applyFill="1" applyBorder="1"/>
    <xf numFmtId="0" fontId="18" fillId="39" borderId="34" xfId="0" applyFont="1" applyFill="1" applyBorder="1"/>
    <xf numFmtId="0" fontId="18" fillId="39" borderId="43" xfId="0" applyFont="1" applyFill="1" applyBorder="1"/>
    <xf numFmtId="0" fontId="18" fillId="39" borderId="46" xfId="0" applyFont="1" applyFill="1" applyBorder="1"/>
    <xf numFmtId="164" fontId="21" fillId="33" borderId="16" xfId="0" applyNumberFormat="1" applyFont="1" applyFill="1" applyBorder="1"/>
    <xf numFmtId="0" fontId="20" fillId="34" borderId="23" xfId="0" applyFont="1" applyFill="1" applyBorder="1"/>
    <xf numFmtId="164" fontId="18" fillId="34" borderId="22" xfId="1" applyNumberFormat="1" applyFont="1" applyFill="1" applyBorder="1"/>
    <xf numFmtId="0" fontId="18" fillId="34" borderId="23" xfId="0" applyFont="1" applyFill="1" applyBorder="1"/>
    <xf numFmtId="164" fontId="18" fillId="34" borderId="23" xfId="0" applyNumberFormat="1" applyFont="1" applyFill="1" applyBorder="1"/>
    <xf numFmtId="0" fontId="18" fillId="0" borderId="14" xfId="0" applyFont="1" applyBorder="1" applyAlignment="1">
      <alignment horizontal="center" wrapText="1"/>
    </xf>
    <xf numFmtId="164" fontId="20" fillId="35" borderId="14" xfId="1" applyNumberFormat="1" applyFont="1" applyFill="1" applyBorder="1"/>
    <xf numFmtId="164" fontId="18" fillId="36" borderId="14" xfId="1" applyNumberFormat="1" applyFont="1" applyFill="1" applyBorder="1"/>
    <xf numFmtId="164" fontId="18" fillId="0" borderId="24" xfId="1" applyNumberFormat="1" applyFont="1" applyBorder="1"/>
    <xf numFmtId="164" fontId="18" fillId="0" borderId="30" xfId="1" applyNumberFormat="1" applyFont="1" applyBorder="1"/>
    <xf numFmtId="164" fontId="18" fillId="0" borderId="36" xfId="1" applyNumberFormat="1" applyFont="1" applyBorder="1"/>
    <xf numFmtId="164" fontId="18" fillId="0" borderId="42" xfId="1" applyNumberFormat="1" applyFont="1" applyBorder="1"/>
    <xf numFmtId="164" fontId="20" fillId="37" borderId="14" xfId="1" applyNumberFormat="1" applyFont="1" applyFill="1" applyBorder="1"/>
    <xf numFmtId="164" fontId="20" fillId="38" borderId="14" xfId="1" applyNumberFormat="1" applyFont="1" applyFill="1" applyBorder="1"/>
    <xf numFmtId="164" fontId="18" fillId="34" borderId="23" xfId="1" applyNumberFormat="1" applyFont="1" applyFill="1" applyBorder="1"/>
    <xf numFmtId="164" fontId="20" fillId="35" borderId="16" xfId="0" applyNumberFormat="1" applyFont="1" applyFill="1" applyBorder="1"/>
    <xf numFmtId="164" fontId="18" fillId="36" borderId="16" xfId="0" applyNumberFormat="1" applyFont="1" applyFill="1" applyBorder="1"/>
    <xf numFmtId="164" fontId="18" fillId="0" borderId="49" xfId="0" applyNumberFormat="1" applyFont="1" applyBorder="1"/>
    <xf numFmtId="164" fontId="18" fillId="0" borderId="50" xfId="0" applyNumberFormat="1" applyFont="1" applyBorder="1"/>
    <xf numFmtId="164" fontId="18" fillId="0" borderId="51" xfId="0" applyNumberFormat="1" applyFont="1" applyBorder="1"/>
    <xf numFmtId="164" fontId="18" fillId="0" borderId="52" xfId="0" applyNumberFormat="1" applyFont="1" applyBorder="1"/>
    <xf numFmtId="164" fontId="20" fillId="37" borderId="16" xfId="0" applyNumberFormat="1" applyFont="1" applyFill="1" applyBorder="1"/>
    <xf numFmtId="164" fontId="20" fillId="38" borderId="16" xfId="0" applyNumberFormat="1" applyFont="1" applyFill="1" applyBorder="1"/>
    <xf numFmtId="165" fontId="18" fillId="0" borderId="49" xfId="43" applyNumberFormat="1" applyFont="1" applyBorder="1" applyAlignment="1">
      <alignment horizontal="center"/>
    </xf>
    <xf numFmtId="165" fontId="21" fillId="33" borderId="16" xfId="43" applyNumberFormat="1" applyFont="1" applyFill="1" applyBorder="1" applyAlignment="1">
      <alignment horizontal="center"/>
    </xf>
    <xf numFmtId="165" fontId="20" fillId="34" borderId="0" xfId="43" applyNumberFormat="1" applyFont="1" applyFill="1" applyAlignment="1">
      <alignment horizontal="center"/>
    </xf>
    <xf numFmtId="165" fontId="20" fillId="35" borderId="16" xfId="43" applyNumberFormat="1" applyFont="1" applyFill="1" applyBorder="1" applyAlignment="1">
      <alignment horizontal="center"/>
    </xf>
    <xf numFmtId="165" fontId="18" fillId="36" borderId="16" xfId="43" applyNumberFormat="1" applyFont="1" applyFill="1" applyBorder="1" applyAlignment="1">
      <alignment horizontal="center"/>
    </xf>
    <xf numFmtId="165" fontId="18" fillId="0" borderId="50" xfId="43" applyNumberFormat="1" applyFont="1" applyBorder="1" applyAlignment="1">
      <alignment horizontal="center"/>
    </xf>
    <xf numFmtId="165" fontId="18" fillId="0" borderId="51" xfId="43" applyNumberFormat="1" applyFont="1" applyBorder="1" applyAlignment="1">
      <alignment horizontal="center"/>
    </xf>
    <xf numFmtId="165" fontId="18" fillId="0" borderId="52" xfId="43" applyNumberFormat="1" applyFont="1" applyBorder="1" applyAlignment="1">
      <alignment horizontal="center"/>
    </xf>
    <xf numFmtId="165" fontId="18" fillId="34" borderId="0" xfId="43" applyNumberFormat="1" applyFont="1" applyFill="1" applyAlignment="1">
      <alignment horizontal="center"/>
    </xf>
    <xf numFmtId="165" fontId="20" fillId="37" borderId="16" xfId="43" applyNumberFormat="1" applyFont="1" applyFill="1" applyBorder="1" applyAlignment="1">
      <alignment horizontal="center"/>
    </xf>
    <xf numFmtId="165" fontId="20" fillId="38" borderId="16" xfId="43" applyNumberFormat="1" applyFont="1" applyFill="1" applyBorder="1" applyAlignment="1">
      <alignment horizontal="center"/>
    </xf>
    <xf numFmtId="0" fontId="18" fillId="39" borderId="17" xfId="0" applyFont="1" applyFill="1" applyBorder="1"/>
    <xf numFmtId="0" fontId="18" fillId="39" borderId="20" xfId="0" applyFont="1" applyFill="1" applyBorder="1"/>
    <xf numFmtId="43" fontId="0" fillId="0" borderId="0" xfId="0" applyNumberFormat="1"/>
    <xf numFmtId="164" fontId="0" fillId="0" borderId="0" xfId="1" applyNumberFormat="1" applyFont="1"/>
    <xf numFmtId="2" fontId="21" fillId="33" borderId="48" xfId="0" applyNumberFormat="1" applyFont="1" applyFill="1" applyBorder="1" applyAlignment="1">
      <alignment horizontal="center"/>
    </xf>
    <xf numFmtId="2" fontId="20" fillId="34" borderId="53" xfId="0" applyNumberFormat="1" applyFont="1" applyFill="1" applyBorder="1" applyAlignment="1">
      <alignment horizontal="center"/>
    </xf>
    <xf numFmtId="2" fontId="20" fillId="35" borderId="48" xfId="0" applyNumberFormat="1" applyFont="1" applyFill="1" applyBorder="1" applyAlignment="1">
      <alignment horizontal="center"/>
    </xf>
    <xf numFmtId="2" fontId="18" fillId="36" borderId="48" xfId="0" applyNumberFormat="1" applyFont="1" applyFill="1" applyBorder="1" applyAlignment="1">
      <alignment horizontal="center"/>
    </xf>
    <xf numFmtId="2" fontId="18" fillId="0" borderId="54" xfId="0" applyNumberFormat="1" applyFont="1" applyBorder="1" applyAlignment="1">
      <alignment horizontal="center"/>
    </xf>
    <xf numFmtId="2" fontId="18" fillId="0" borderId="55" xfId="0" applyNumberFormat="1" applyFont="1" applyBorder="1" applyAlignment="1">
      <alignment horizontal="center"/>
    </xf>
    <xf numFmtId="2" fontId="18" fillId="0" borderId="56" xfId="0" applyNumberFormat="1" applyFont="1" applyBorder="1" applyAlignment="1">
      <alignment horizontal="center"/>
    </xf>
    <xf numFmtId="2" fontId="18" fillId="34" borderId="53" xfId="0" applyNumberFormat="1" applyFont="1" applyFill="1" applyBorder="1" applyAlignment="1">
      <alignment horizontal="center"/>
    </xf>
    <xf numFmtId="2" fontId="20" fillId="37" borderId="48" xfId="0" applyNumberFormat="1" applyFont="1" applyFill="1" applyBorder="1" applyAlignment="1">
      <alignment horizontal="center"/>
    </xf>
    <xf numFmtId="2" fontId="18" fillId="0" borderId="57" xfId="0" applyNumberFormat="1" applyFont="1" applyBorder="1" applyAlignment="1">
      <alignment horizontal="center"/>
    </xf>
    <xf numFmtId="0" fontId="0" fillId="37" borderId="0" xfId="0" applyFill="1"/>
    <xf numFmtId="0" fontId="0" fillId="0" borderId="0" xfId="0" applyAlignment="1">
      <alignment vertical="center"/>
    </xf>
    <xf numFmtId="0" fontId="16" fillId="0" borderId="0" xfId="0" applyFont="1" applyAlignment="1">
      <alignment horizontal="right" vertical="center"/>
    </xf>
    <xf numFmtId="0" fontId="17" fillId="0" borderId="0" xfId="0" applyFont="1" applyAlignment="1">
      <alignment vertical="center"/>
    </xf>
    <xf numFmtId="0" fontId="16" fillId="41" borderId="0" xfId="0" applyFont="1" applyFill="1" applyAlignment="1">
      <alignment horizontal="right" vertical="center"/>
    </xf>
    <xf numFmtId="0" fontId="0" fillId="41" borderId="0" xfId="0" applyFill="1" applyAlignment="1">
      <alignment horizontal="left" vertical="center" indent="1"/>
    </xf>
    <xf numFmtId="0" fontId="17" fillId="41" borderId="0" xfId="0" applyFont="1" applyFill="1" applyAlignment="1">
      <alignment vertical="center"/>
    </xf>
    <xf numFmtId="0" fontId="0" fillId="41" borderId="0" xfId="0" applyFill="1" applyAlignment="1">
      <alignment vertical="center"/>
    </xf>
    <xf numFmtId="0" fontId="0" fillId="0" borderId="0" xfId="0" applyAlignment="1">
      <alignment horizontal="center" vertical="center"/>
    </xf>
    <xf numFmtId="0" fontId="0" fillId="0" borderId="0" xfId="0" applyAlignment="1">
      <alignment horizontal="center"/>
    </xf>
    <xf numFmtId="0" fontId="0" fillId="41" borderId="0" xfId="0" applyFill="1" applyAlignment="1">
      <alignment horizontal="center" vertical="center"/>
    </xf>
    <xf numFmtId="0" fontId="16" fillId="0" borderId="17" xfId="0" applyFont="1" applyBorder="1" applyAlignment="1">
      <alignment horizontal="center"/>
    </xf>
    <xf numFmtId="0" fontId="16" fillId="0" borderId="20" xfId="0" applyFont="1" applyBorder="1" applyAlignment="1">
      <alignment horizontal="center" wrapText="1"/>
    </xf>
    <xf numFmtId="0" fontId="16" fillId="0" borderId="18" xfId="0" applyFont="1" applyBorder="1" applyAlignment="1">
      <alignment horizontal="center" wrapText="1"/>
    </xf>
    <xf numFmtId="0" fontId="0" fillId="0" borderId="55" xfId="0" applyBorder="1" applyAlignment="1">
      <alignment horizontal="left" indent="1"/>
    </xf>
    <xf numFmtId="0" fontId="0" fillId="0" borderId="57" xfId="0" applyBorder="1" applyAlignment="1">
      <alignment horizontal="left" indent="1"/>
    </xf>
    <xf numFmtId="164" fontId="0" fillId="0" borderId="60" xfId="1" applyNumberFormat="1" applyFont="1" applyBorder="1"/>
    <xf numFmtId="164" fontId="0" fillId="0" borderId="55" xfId="1" applyNumberFormat="1" applyFont="1" applyBorder="1"/>
    <xf numFmtId="165" fontId="0" fillId="0" borderId="57" xfId="43" applyNumberFormat="1" applyFont="1" applyBorder="1" applyAlignment="1">
      <alignment horizontal="right" indent="1"/>
    </xf>
    <xf numFmtId="0" fontId="17" fillId="33" borderId="12" xfId="0" applyFont="1" applyFill="1" applyBorder="1"/>
    <xf numFmtId="0" fontId="0" fillId="33" borderId="0" xfId="0" applyFill="1"/>
    <xf numFmtId="0" fontId="0" fillId="33" borderId="23" xfId="0" applyFill="1" applyBorder="1"/>
    <xf numFmtId="0" fontId="0" fillId="0" borderId="22" xfId="0" applyBorder="1"/>
    <xf numFmtId="0" fontId="0" fillId="0" borderId="62" xfId="0" applyBorder="1"/>
    <xf numFmtId="0" fontId="0" fillId="33" borderId="62" xfId="0" applyFill="1" applyBorder="1"/>
    <xf numFmtId="166" fontId="0" fillId="0" borderId="32" xfId="0" applyNumberFormat="1" applyBorder="1" applyAlignment="1">
      <alignment horizontal="center"/>
    </xf>
    <xf numFmtId="166" fontId="0" fillId="0" borderId="48" xfId="0" applyNumberFormat="1" applyBorder="1" applyAlignment="1">
      <alignment horizontal="center"/>
    </xf>
    <xf numFmtId="166" fontId="0" fillId="0" borderId="38" xfId="0" applyNumberFormat="1" applyBorder="1" applyAlignment="1">
      <alignment horizontal="center"/>
    </xf>
    <xf numFmtId="166" fontId="0" fillId="33" borderId="23" xfId="0" applyNumberFormat="1" applyFill="1" applyBorder="1" applyAlignment="1">
      <alignment horizontal="center"/>
    </xf>
    <xf numFmtId="2" fontId="0" fillId="0" borderId="32" xfId="0" applyNumberFormat="1" applyBorder="1" applyAlignment="1">
      <alignment horizontal="center"/>
    </xf>
    <xf numFmtId="2" fontId="0" fillId="33" borderId="0" xfId="0" applyNumberFormat="1" applyFill="1" applyAlignment="1">
      <alignment horizontal="center"/>
    </xf>
    <xf numFmtId="2" fontId="0" fillId="0" borderId="48" xfId="0" applyNumberFormat="1" applyBorder="1" applyAlignment="1">
      <alignment horizontal="center"/>
    </xf>
    <xf numFmtId="165" fontId="0" fillId="0" borderId="48" xfId="43" applyNumberFormat="1" applyFont="1" applyBorder="1" applyAlignment="1">
      <alignment horizontal="right" indent="1"/>
    </xf>
    <xf numFmtId="0" fontId="0" fillId="0" borderId="48" xfId="0" applyBorder="1" applyAlignment="1">
      <alignment horizontal="left" indent="1"/>
    </xf>
    <xf numFmtId="166" fontId="0" fillId="0" borderId="34" xfId="0" applyNumberFormat="1" applyBorder="1" applyAlignment="1">
      <alignment horizontal="center"/>
    </xf>
    <xf numFmtId="164" fontId="0" fillId="0" borderId="31" xfId="1" applyNumberFormat="1" applyFont="1" applyBorder="1"/>
    <xf numFmtId="43" fontId="0" fillId="0" borderId="34" xfId="1" applyFont="1" applyBorder="1"/>
    <xf numFmtId="0" fontId="0" fillId="33" borderId="63" xfId="0" applyFill="1" applyBorder="1"/>
    <xf numFmtId="164" fontId="0" fillId="0" borderId="31" xfId="1" applyNumberFormat="1" applyFont="1" applyFill="1" applyBorder="1"/>
    <xf numFmtId="43" fontId="0" fillId="0" borderId="34" xfId="1" applyFont="1" applyFill="1" applyBorder="1"/>
    <xf numFmtId="0" fontId="0" fillId="0" borderId="12" xfId="0" applyBorder="1"/>
    <xf numFmtId="0" fontId="0" fillId="33" borderId="63" xfId="0" applyFill="1" applyBorder="1" applyAlignment="1">
      <alignment horizontal="center"/>
    </xf>
    <xf numFmtId="164" fontId="0" fillId="0" borderId="58" xfId="1" applyNumberFormat="1" applyFont="1" applyFill="1" applyBorder="1"/>
    <xf numFmtId="43" fontId="0" fillId="0" borderId="59" xfId="1" applyFont="1" applyFill="1" applyBorder="1"/>
    <xf numFmtId="166" fontId="0" fillId="0" borderId="64" xfId="0" applyNumberFormat="1" applyBorder="1" applyAlignment="1">
      <alignment horizontal="center"/>
    </xf>
    <xf numFmtId="2" fontId="0" fillId="0" borderId="64" xfId="0" applyNumberFormat="1" applyBorder="1" applyAlignment="1">
      <alignment horizontal="center"/>
    </xf>
    <xf numFmtId="166" fontId="0" fillId="0" borderId="59" xfId="0" applyNumberFormat="1" applyBorder="1" applyAlignment="1">
      <alignment horizontal="center"/>
    </xf>
    <xf numFmtId="164" fontId="0" fillId="0" borderId="43" xfId="1" applyNumberFormat="1" applyFont="1" applyFill="1" applyBorder="1"/>
    <xf numFmtId="43" fontId="0" fillId="0" borderId="46" xfId="1" applyFont="1" applyFill="1" applyBorder="1"/>
    <xf numFmtId="166" fontId="0" fillId="0" borderId="44" xfId="0" applyNumberFormat="1" applyBorder="1" applyAlignment="1">
      <alignment horizontal="center"/>
    </xf>
    <xf numFmtId="2" fontId="0" fillId="0" borderId="44" xfId="0" applyNumberFormat="1" applyBorder="1" applyAlignment="1">
      <alignment horizontal="center"/>
    </xf>
    <xf numFmtId="166" fontId="0" fillId="0" borderId="46" xfId="0" applyNumberFormat="1" applyBorder="1" applyAlignment="1">
      <alignment horizontal="center"/>
    </xf>
    <xf numFmtId="0" fontId="17" fillId="0" borderId="0" xfId="0" applyFont="1"/>
    <xf numFmtId="0" fontId="0" fillId="33" borderId="22" xfId="0" applyFill="1" applyBorder="1"/>
    <xf numFmtId="164" fontId="0" fillId="0" borderId="31" xfId="0" applyNumberFormat="1" applyBorder="1"/>
    <xf numFmtId="164" fontId="0" fillId="0" borderId="58" xfId="0" applyNumberFormat="1" applyBorder="1"/>
    <xf numFmtId="164" fontId="0" fillId="0" borderId="43" xfId="0" applyNumberFormat="1" applyBorder="1"/>
    <xf numFmtId="0" fontId="0" fillId="33" borderId="61" xfId="0" applyFill="1" applyBorder="1"/>
    <xf numFmtId="0" fontId="0" fillId="0" borderId="55" xfId="0" applyBorder="1" applyAlignment="1">
      <alignment horizontal="left" indent="2"/>
    </xf>
    <xf numFmtId="0" fontId="0" fillId="0" borderId="60" xfId="0" applyBorder="1" applyAlignment="1">
      <alignment horizontal="left" indent="1"/>
    </xf>
    <xf numFmtId="0" fontId="16" fillId="0" borderId="0" xfId="0" applyFont="1"/>
    <xf numFmtId="0" fontId="0" fillId="0" borderId="54" xfId="0" applyBorder="1" applyAlignment="1">
      <alignment horizontal="left" indent="1"/>
    </xf>
    <xf numFmtId="0" fontId="16" fillId="0" borderId="48" xfId="0" applyFont="1" applyBorder="1" applyAlignment="1">
      <alignment horizontal="left" indent="1"/>
    </xf>
    <xf numFmtId="164" fontId="16" fillId="0" borderId="17" xfId="1" applyNumberFormat="1" applyFont="1" applyBorder="1"/>
    <xf numFmtId="43" fontId="16" fillId="0" borderId="20" xfId="1" applyFont="1" applyBorder="1"/>
    <xf numFmtId="164" fontId="0" fillId="0" borderId="37" xfId="0" applyNumberFormat="1" applyBorder="1"/>
    <xf numFmtId="2" fontId="0" fillId="0" borderId="38" xfId="0" applyNumberFormat="1" applyBorder="1" applyAlignment="1">
      <alignment horizontal="center"/>
    </xf>
    <xf numFmtId="166" fontId="0" fillId="0" borderId="40" xfId="0" applyNumberFormat="1" applyBorder="1" applyAlignment="1">
      <alignment horizontal="center"/>
    </xf>
    <xf numFmtId="166" fontId="0" fillId="0" borderId="65" xfId="0" applyNumberFormat="1" applyBorder="1" applyAlignment="1">
      <alignment horizontal="center"/>
    </xf>
    <xf numFmtId="164" fontId="16" fillId="0" borderId="17" xfId="0" applyNumberFormat="1" applyFont="1" applyBorder="1"/>
    <xf numFmtId="166" fontId="16" fillId="0" borderId="18" xfId="0" applyNumberFormat="1" applyFont="1" applyBorder="1" applyAlignment="1">
      <alignment horizontal="center"/>
    </xf>
    <xf numFmtId="2" fontId="16" fillId="0" borderId="18" xfId="0" applyNumberFormat="1" applyFont="1" applyBorder="1" applyAlignment="1">
      <alignment horizontal="center"/>
    </xf>
    <xf numFmtId="166" fontId="16" fillId="0" borderId="20" xfId="0" applyNumberFormat="1" applyFont="1" applyBorder="1" applyAlignment="1">
      <alignment horizontal="center"/>
    </xf>
    <xf numFmtId="0" fontId="0" fillId="0" borderId="56" xfId="0" applyBorder="1" applyAlignment="1">
      <alignment horizontal="left" indent="1"/>
    </xf>
    <xf numFmtId="0" fontId="22" fillId="33" borderId="48" xfId="0" applyFont="1" applyFill="1" applyBorder="1" applyAlignment="1">
      <alignment horizontal="left" vertical="center"/>
    </xf>
    <xf numFmtId="0" fontId="22" fillId="33" borderId="48" xfId="0" applyFont="1" applyFill="1" applyBorder="1" applyAlignment="1">
      <alignment horizontal="left"/>
    </xf>
    <xf numFmtId="164" fontId="0" fillId="0" borderId="25" xfId="1" applyNumberFormat="1" applyFont="1" applyBorder="1"/>
    <xf numFmtId="0" fontId="0" fillId="33" borderId="16" xfId="0" applyFill="1" applyBorder="1"/>
    <xf numFmtId="0" fontId="0" fillId="33" borderId="14" xfId="0" applyFill="1" applyBorder="1"/>
    <xf numFmtId="0" fontId="0" fillId="33" borderId="15" xfId="0" applyFill="1" applyBorder="1" applyAlignment="1">
      <alignment horizontal="center"/>
    </xf>
    <xf numFmtId="0" fontId="0" fillId="33" borderId="13" xfId="0" applyFill="1" applyBorder="1"/>
    <xf numFmtId="0" fontId="0" fillId="33" borderId="12" xfId="0" applyFill="1" applyBorder="1"/>
    <xf numFmtId="164" fontId="0" fillId="0" borderId="58" xfId="1" applyNumberFormat="1" applyFont="1" applyBorder="1"/>
    <xf numFmtId="164" fontId="0" fillId="0" borderId="43" xfId="1" applyNumberFormat="1" applyFont="1" applyBorder="1"/>
    <xf numFmtId="43" fontId="0" fillId="0" borderId="46" xfId="1" applyFont="1" applyBorder="1"/>
    <xf numFmtId="0" fontId="22" fillId="33" borderId="48" xfId="0" applyFont="1" applyFill="1" applyBorder="1" applyAlignment="1">
      <alignment horizontal="left" indent="1"/>
    </xf>
    <xf numFmtId="0" fontId="22" fillId="33" borderId="53" xfId="0" applyFont="1" applyFill="1" applyBorder="1" applyAlignment="1">
      <alignment horizontal="left" indent="1"/>
    </xf>
    <xf numFmtId="2" fontId="0" fillId="0" borderId="58" xfId="1" applyNumberFormat="1" applyFont="1" applyFill="1" applyBorder="1" applyAlignment="1">
      <alignment horizontal="right" indent="1"/>
    </xf>
    <xf numFmtId="0" fontId="0" fillId="0" borderId="60" xfId="0" applyBorder="1" applyAlignment="1">
      <alignment horizontal="left" indent="2"/>
    </xf>
    <xf numFmtId="0" fontId="0" fillId="0" borderId="57" xfId="0" applyBorder="1" applyAlignment="1">
      <alignment horizontal="left" indent="2"/>
    </xf>
    <xf numFmtId="164" fontId="0" fillId="0" borderId="37" xfId="1" applyNumberFormat="1" applyFont="1" applyFill="1" applyBorder="1"/>
    <xf numFmtId="43" fontId="0" fillId="0" borderId="40" xfId="1" applyFont="1" applyFill="1" applyBorder="1"/>
    <xf numFmtId="164" fontId="16" fillId="0" borderId="17" xfId="1" applyNumberFormat="1" applyFont="1" applyFill="1" applyBorder="1"/>
    <xf numFmtId="43" fontId="16" fillId="0" borderId="20" xfId="1" applyFont="1" applyFill="1" applyBorder="1"/>
    <xf numFmtId="43" fontId="0" fillId="0" borderId="28" xfId="1" applyFont="1" applyBorder="1"/>
    <xf numFmtId="165" fontId="0" fillId="0" borderId="17" xfId="43" applyNumberFormat="1" applyFont="1" applyBorder="1" applyAlignment="1">
      <alignment horizontal="right" indent="1"/>
    </xf>
    <xf numFmtId="43" fontId="0" fillId="33" borderId="16" xfId="1" applyFont="1" applyFill="1" applyBorder="1"/>
    <xf numFmtId="0" fontId="16" fillId="0" borderId="62" xfId="0" applyFont="1" applyBorder="1"/>
    <xf numFmtId="0" fontId="0" fillId="0" borderId="56" xfId="0" applyBorder="1" applyAlignment="1">
      <alignment horizontal="left" indent="2"/>
    </xf>
    <xf numFmtId="2" fontId="0" fillId="0" borderId="17" xfId="1" applyNumberFormat="1" applyFont="1" applyFill="1" applyBorder="1" applyAlignment="1">
      <alignment horizontal="right" indent="1"/>
    </xf>
    <xf numFmtId="0" fontId="0" fillId="33" borderId="11" xfId="0" applyFill="1" applyBorder="1"/>
    <xf numFmtId="0" fontId="0" fillId="33" borderId="13" xfId="0" applyFill="1" applyBorder="1" applyAlignment="1">
      <alignment horizontal="center"/>
    </xf>
    <xf numFmtId="164" fontId="0" fillId="0" borderId="14" xfId="0" applyNumberFormat="1" applyBorder="1"/>
    <xf numFmtId="0" fontId="0" fillId="0" borderId="34" xfId="0" applyBorder="1" applyAlignment="1">
      <alignment horizontal="center"/>
    </xf>
    <xf numFmtId="2" fontId="0" fillId="0" borderId="43" xfId="1" applyNumberFormat="1" applyFont="1" applyFill="1" applyBorder="1" applyAlignment="1">
      <alignment horizontal="right" indent="1"/>
    </xf>
    <xf numFmtId="165" fontId="20" fillId="35" borderId="19" xfId="0" applyNumberFormat="1" applyFont="1" applyFill="1" applyBorder="1" applyAlignment="1">
      <alignment horizontal="center"/>
    </xf>
    <xf numFmtId="165" fontId="18" fillId="36" borderId="19" xfId="0" applyNumberFormat="1" applyFont="1" applyFill="1" applyBorder="1" applyAlignment="1">
      <alignment horizontal="center"/>
    </xf>
    <xf numFmtId="165" fontId="18" fillId="0" borderId="27" xfId="0" applyNumberFormat="1" applyFont="1" applyBorder="1" applyAlignment="1">
      <alignment horizontal="center"/>
    </xf>
    <xf numFmtId="165" fontId="18" fillId="0" borderId="33" xfId="0" applyNumberFormat="1" applyFont="1" applyBorder="1" applyAlignment="1">
      <alignment horizontal="center"/>
    </xf>
    <xf numFmtId="165" fontId="18" fillId="0" borderId="39" xfId="0" applyNumberFormat="1" applyFont="1" applyBorder="1" applyAlignment="1">
      <alignment horizontal="center"/>
    </xf>
    <xf numFmtId="165" fontId="20" fillId="37" borderId="19" xfId="0" applyNumberFormat="1" applyFont="1" applyFill="1" applyBorder="1" applyAlignment="1">
      <alignment horizontal="center"/>
    </xf>
    <xf numFmtId="165" fontId="18" fillId="0" borderId="45" xfId="0" applyNumberFormat="1" applyFont="1" applyBorder="1" applyAlignment="1">
      <alignment horizontal="center"/>
    </xf>
    <xf numFmtId="0" fontId="18" fillId="0" borderId="21" xfId="0" applyFont="1" applyBorder="1" applyAlignment="1">
      <alignment horizontal="center"/>
    </xf>
    <xf numFmtId="165" fontId="21" fillId="33" borderId="16" xfId="0" applyNumberFormat="1" applyFont="1" applyFill="1" applyBorder="1" applyAlignment="1">
      <alignment horizontal="center"/>
    </xf>
    <xf numFmtId="165" fontId="20" fillId="35" borderId="20" xfId="0" applyNumberFormat="1" applyFont="1" applyFill="1" applyBorder="1" applyAlignment="1">
      <alignment horizontal="center"/>
    </xf>
    <xf numFmtId="165" fontId="18" fillId="36" borderId="20" xfId="0" applyNumberFormat="1" applyFont="1" applyFill="1" applyBorder="1" applyAlignment="1">
      <alignment horizontal="center"/>
    </xf>
    <xf numFmtId="165" fontId="18" fillId="0" borderId="28" xfId="0" applyNumberFormat="1" applyFont="1" applyBorder="1" applyAlignment="1">
      <alignment horizontal="center"/>
    </xf>
    <xf numFmtId="165" fontId="18" fillId="0" borderId="34" xfId="0" applyNumberFormat="1" applyFont="1" applyBorder="1" applyAlignment="1">
      <alignment horizontal="center"/>
    </xf>
    <xf numFmtId="165" fontId="18" fillId="0" borderId="40" xfId="0" applyNumberFormat="1" applyFont="1" applyBorder="1" applyAlignment="1">
      <alignment horizontal="center"/>
    </xf>
    <xf numFmtId="164" fontId="18" fillId="34" borderId="0" xfId="1" applyNumberFormat="1" applyFont="1" applyFill="1" applyBorder="1"/>
    <xf numFmtId="165" fontId="20" fillId="37" borderId="20" xfId="0" applyNumberFormat="1" applyFont="1" applyFill="1" applyBorder="1" applyAlignment="1">
      <alignment horizontal="center"/>
    </xf>
    <xf numFmtId="165" fontId="18" fillId="0" borderId="46" xfId="0" applyNumberFormat="1" applyFont="1" applyBorder="1" applyAlignment="1">
      <alignment horizontal="center"/>
    </xf>
    <xf numFmtId="165" fontId="20" fillId="38" borderId="19" xfId="0" applyNumberFormat="1" applyFont="1" applyFill="1" applyBorder="1" applyAlignment="1">
      <alignment horizontal="center"/>
    </xf>
    <xf numFmtId="165" fontId="18" fillId="34" borderId="23" xfId="0" applyNumberFormat="1" applyFont="1" applyFill="1" applyBorder="1" applyAlignment="1">
      <alignment horizontal="center"/>
    </xf>
    <xf numFmtId="165" fontId="20" fillId="38" borderId="20" xfId="0" applyNumberFormat="1" applyFont="1" applyFill="1" applyBorder="1" applyAlignment="1">
      <alignment horizontal="center"/>
    </xf>
    <xf numFmtId="164" fontId="21" fillId="33" borderId="48" xfId="0" applyNumberFormat="1" applyFont="1" applyFill="1" applyBorder="1"/>
    <xf numFmtId="0" fontId="20" fillId="34" borderId="53" xfId="0" applyFont="1" applyFill="1" applyBorder="1"/>
    <xf numFmtId="164" fontId="20" fillId="35" borderId="48" xfId="0" applyNumberFormat="1" applyFont="1" applyFill="1" applyBorder="1"/>
    <xf numFmtId="164" fontId="18" fillId="36" borderId="48" xfId="0" applyNumberFormat="1" applyFont="1" applyFill="1" applyBorder="1"/>
    <xf numFmtId="164" fontId="18" fillId="0" borderId="54" xfId="0" applyNumberFormat="1" applyFont="1" applyBorder="1"/>
    <xf numFmtId="164" fontId="18" fillId="0" borderId="55" xfId="0" applyNumberFormat="1" applyFont="1" applyBorder="1"/>
    <xf numFmtId="164" fontId="18" fillId="0" borderId="56" xfId="0" applyNumberFormat="1" applyFont="1" applyBorder="1"/>
    <xf numFmtId="164" fontId="18" fillId="0" borderId="57" xfId="0" applyNumberFormat="1" applyFont="1" applyBorder="1"/>
    <xf numFmtId="164" fontId="21" fillId="33" borderId="17" xfId="1" applyNumberFormat="1" applyFont="1" applyFill="1" applyBorder="1"/>
    <xf numFmtId="164" fontId="20" fillId="34" borderId="66" xfId="1" applyNumberFormat="1" applyFont="1" applyFill="1" applyBorder="1"/>
    <xf numFmtId="164" fontId="20" fillId="34" borderId="67" xfId="1" applyNumberFormat="1" applyFont="1" applyFill="1" applyBorder="1"/>
    <xf numFmtId="164" fontId="18" fillId="34" borderId="66" xfId="1" applyNumberFormat="1" applyFont="1" applyFill="1" applyBorder="1"/>
    <xf numFmtId="43" fontId="0" fillId="0" borderId="0" xfId="1" applyFont="1"/>
    <xf numFmtId="164" fontId="19" fillId="0" borderId="0" xfId="1" applyNumberFormat="1" applyFont="1" applyAlignment="1">
      <alignment horizontal="center"/>
    </xf>
    <xf numFmtId="0" fontId="20" fillId="0" borderId="14" xfId="0" applyFont="1" applyBorder="1" applyAlignment="1">
      <alignment horizontal="center"/>
    </xf>
    <xf numFmtId="0" fontId="20" fillId="0" borderId="16" xfId="0" applyFont="1" applyBorder="1" applyAlignment="1">
      <alignment horizontal="center"/>
    </xf>
    <xf numFmtId="164" fontId="20" fillId="0" borderId="11" xfId="1" applyNumberFormat="1" applyFont="1" applyBorder="1" applyAlignment="1">
      <alignment horizontal="center"/>
    </xf>
    <xf numFmtId="164" fontId="20" fillId="0" borderId="12" xfId="1" applyNumberFormat="1" applyFont="1" applyBorder="1" applyAlignment="1">
      <alignment horizontal="center"/>
    </xf>
    <xf numFmtId="164" fontId="20" fillId="0" borderId="13" xfId="1" applyNumberFormat="1" applyFont="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0" fontId="20" fillId="0" borderId="11" xfId="0" applyFont="1" applyBorder="1" applyAlignment="1">
      <alignment horizontal="center"/>
    </xf>
    <xf numFmtId="0" fontId="20" fillId="0" borderId="14" xfId="0" applyFont="1" applyBorder="1" applyAlignment="1">
      <alignment horizontal="center" wrapText="1"/>
    </xf>
    <xf numFmtId="0" fontId="20" fillId="0" borderId="15" xfId="0" applyFont="1" applyBorder="1" applyAlignment="1">
      <alignment horizontal="center" wrapText="1"/>
    </xf>
    <xf numFmtId="0" fontId="20" fillId="0" borderId="16" xfId="0" applyFont="1" applyBorder="1" applyAlignment="1">
      <alignment horizontal="center" wrapText="1"/>
    </xf>
    <xf numFmtId="0" fontId="20" fillId="0" borderId="15" xfId="0" applyFont="1" applyBorder="1" applyAlignment="1">
      <alignment horizontal="center"/>
    </xf>
    <xf numFmtId="0" fontId="0" fillId="40" borderId="14" xfId="0" applyFill="1" applyBorder="1" applyAlignment="1">
      <alignment horizontal="left" vertical="center" indent="1"/>
    </xf>
    <xf numFmtId="0" fontId="0" fillId="40" borderId="16" xfId="0" applyFill="1" applyBorder="1" applyAlignment="1">
      <alignment horizontal="left" vertical="center" indent="1"/>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fmlaLink="Control!$B$1" lockText="1" noThreeD="1"/>
</file>

<file path=xl/ctrlProps/ctrlProp2.xml><?xml version="1.0" encoding="utf-8"?>
<formControlPr xmlns="http://schemas.microsoft.com/office/spreadsheetml/2009/9/main" objectType="CheckBox" checked="Checked" fmlaLink="Control!$B$2" lockText="1" noThreeD="1"/>
</file>

<file path=xl/ctrlProps/ctrlProp3.xml><?xml version="1.0" encoding="utf-8"?>
<formControlPr xmlns="http://schemas.microsoft.com/office/spreadsheetml/2009/9/main" objectType="CheckBox" checked="Checked" fmlaLink="Control!$B$3" lockText="1" noThreeD="1"/>
</file>

<file path=xl/ctrlProps/ctrlProp4.xml><?xml version="1.0" encoding="utf-8"?>
<formControlPr xmlns="http://schemas.microsoft.com/office/spreadsheetml/2009/9/main" objectType="CheckBox" checked="Checked" fmlaLink="Control!$B$4" lockText="1" noThreeD="1"/>
</file>

<file path=xl/ctrlProps/ctrlProp5.xml><?xml version="1.0" encoding="utf-8"?>
<formControlPr xmlns="http://schemas.microsoft.com/office/spreadsheetml/2009/9/main" objectType="CheckBox" checked="Checked" fmlaLink="Control!$B$5" lockText="1" noThreeD="1"/>
</file>

<file path=xl/ctrlProps/ctrlProp6.xml><?xml version="1.0" encoding="utf-8"?>
<formControlPr xmlns="http://schemas.microsoft.com/office/spreadsheetml/2009/9/main" objectType="CheckBox" checked="Checked" fmlaLink="Control!$B$6" lockText="1" noThreeD="1"/>
</file>

<file path=xl/ctrlProps/ctrlProp7.xml><?xml version="1.0" encoding="utf-8"?>
<formControlPr xmlns="http://schemas.microsoft.com/office/spreadsheetml/2009/9/main" objectType="CheckBox" checked="Checked" fmlaLink="Control!$B$7" lockText="1" noThreeD="1"/>
</file>

<file path=xl/ctrlProps/ctrlProp8.xml><?xml version="1.0" encoding="utf-8"?>
<formControlPr xmlns="http://schemas.microsoft.com/office/spreadsheetml/2009/9/main" objectType="CheckBox" checked="Checked" fmlaLink="Control!$B$9" lockText="1" noThreeD="1"/>
</file>

<file path=xl/ctrlProps/ctrlProp9.xml><?xml version="1.0" encoding="utf-8"?>
<formControlPr xmlns="http://schemas.microsoft.com/office/spreadsheetml/2009/9/main" objectType="CheckBox" checked="Checked" fmlaLink="Control!$B$10" lockText="1" noThreeD="1"/>
</file>

<file path=xl/ctrlProps/ctrlProp10.xml><?xml version="1.0" encoding="utf-8"?>
<formControlPr xmlns="http://schemas.microsoft.com/office/spreadsheetml/2009/9/main" objectType="CheckBox" checked="Checked" fmlaLink="Control!$B$1" lockText="1" noThreeD="1"/>
</file>

<file path=xl/ctrlProps/ctrlProp11.xml><?xml version="1.0" encoding="utf-8"?>
<formControlPr xmlns="http://schemas.microsoft.com/office/spreadsheetml/2009/9/main" objectType="CheckBox" checked="Checked" fmlaLink="Control!$B$2" lockText="1" noThreeD="1"/>
</file>

<file path=xl/ctrlProps/ctrlProp12.xml><?xml version="1.0" encoding="utf-8"?>
<formControlPr xmlns="http://schemas.microsoft.com/office/spreadsheetml/2009/9/main" objectType="CheckBox" checked="Checked" fmlaLink="Control!$B$3" lockText="1" noThreeD="1"/>
</file>

<file path=xl/ctrlProps/ctrlProp13.xml><?xml version="1.0" encoding="utf-8"?>
<formControlPr xmlns="http://schemas.microsoft.com/office/spreadsheetml/2009/9/main" objectType="CheckBox" checked="Checked" fmlaLink="Control!$B$4" lockText="1" noThreeD="1"/>
</file>

<file path=xl/ctrlProps/ctrlProp14.xml><?xml version="1.0" encoding="utf-8"?>
<formControlPr xmlns="http://schemas.microsoft.com/office/spreadsheetml/2009/9/main" objectType="CheckBox" checked="Checked" fmlaLink="Control!$B$5" lockText="1" noThreeD="1"/>
</file>

<file path=xl/ctrlProps/ctrlProp15.xml><?xml version="1.0" encoding="utf-8"?>
<formControlPr xmlns="http://schemas.microsoft.com/office/spreadsheetml/2009/9/main" objectType="CheckBox" checked="Checked" fmlaLink="Control!$B$6" lockText="1" noThreeD="1"/>
</file>

<file path=xl/ctrlProps/ctrlProp16.xml><?xml version="1.0" encoding="utf-8"?>
<formControlPr xmlns="http://schemas.microsoft.com/office/spreadsheetml/2009/9/main" objectType="CheckBox" checked="Checked" fmlaLink="Control!$B$9" lockText="1" noThreeD="1"/>
</file>

<file path=xl/ctrlProps/ctrlProp17.xml><?xml version="1.0" encoding="utf-8"?>
<formControlPr xmlns="http://schemas.microsoft.com/office/spreadsheetml/2009/9/main" objectType="CheckBox" checked="Checked" fmlaLink="Control!$B$10" lockText="1" noThreeD="1"/>
</file>

<file path=xl/ctrlProps/ctrlProp18.xml><?xml version="1.0" encoding="utf-8"?>
<formControlPr xmlns="http://schemas.microsoft.com/office/spreadsheetml/2009/9/main" objectType="CheckBox" checked="Checked" fmlaLink="Control!$B$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106008</xdr:colOff>
          <xdr:row>11</xdr:row>
          <xdr:rowOff>150667</xdr:rowOff>
        </xdr:from>
        <xdr:to>
          <xdr:col>46</xdr:col>
          <xdr:colOff>312383</xdr:colOff>
          <xdr:row>13</xdr:row>
          <xdr:rowOff>12591</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DC55D42D-E00B-7204-EE9F-9E400711BF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110232</xdr:colOff>
          <xdr:row>12</xdr:row>
          <xdr:rowOff>130246</xdr:rowOff>
        </xdr:from>
        <xdr:to>
          <xdr:col>46</xdr:col>
          <xdr:colOff>320742</xdr:colOff>
          <xdr:row>14</xdr:row>
          <xdr:rowOff>28646</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9F29CC28-D867-847E-8F0D-F7A910EFF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107797</xdr:colOff>
          <xdr:row>13</xdr:row>
          <xdr:rowOff>146126</xdr:rowOff>
        </xdr:from>
        <xdr:to>
          <xdr:col>46</xdr:col>
          <xdr:colOff>331007</xdr:colOff>
          <xdr:row>15</xdr:row>
          <xdr:rowOff>15951</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CEF087AF-933E-99FD-CB8E-620F215FD7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99975</xdr:colOff>
          <xdr:row>14</xdr:row>
          <xdr:rowOff>135785</xdr:rowOff>
        </xdr:from>
        <xdr:to>
          <xdr:col>46</xdr:col>
          <xdr:colOff>288260</xdr:colOff>
          <xdr:row>16</xdr:row>
          <xdr:rowOff>27835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1D35C48-E025-8AEE-C988-742458245A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110898</xdr:colOff>
          <xdr:row>15</xdr:row>
          <xdr:rowOff>141395</xdr:rowOff>
        </xdr:from>
        <xdr:to>
          <xdr:col>46</xdr:col>
          <xdr:colOff>330933</xdr:colOff>
          <xdr:row>17</xdr:row>
          <xdr:rowOff>11221</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3CCC3727-32DD-E609-48DA-9A11CA0C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110756</xdr:colOff>
          <xdr:row>16</xdr:row>
          <xdr:rowOff>145311</xdr:rowOff>
        </xdr:from>
        <xdr:to>
          <xdr:col>46</xdr:col>
          <xdr:colOff>330791</xdr:colOff>
          <xdr:row>18</xdr:row>
          <xdr:rowOff>10633</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C98A9A93-47DA-3EE0-EFDD-71DC621116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110168</xdr:colOff>
          <xdr:row>17</xdr:row>
          <xdr:rowOff>160374</xdr:rowOff>
        </xdr:from>
        <xdr:to>
          <xdr:col>46</xdr:col>
          <xdr:colOff>333378</xdr:colOff>
          <xdr:row>19</xdr:row>
          <xdr:rowOff>6423</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592A3D96-143A-8625-6F93-B8F72738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101600</xdr:colOff>
          <xdr:row>7</xdr:row>
          <xdr:rowOff>154762</xdr:rowOff>
        </xdr:from>
        <xdr:to>
          <xdr:col>46</xdr:col>
          <xdr:colOff>311150</xdr:colOff>
          <xdr:row>9</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20F8A891-D039-2006-DC14-06B46005BC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105587</xdr:colOff>
          <xdr:row>8</xdr:row>
          <xdr:rowOff>150038</xdr:rowOff>
        </xdr:from>
        <xdr:to>
          <xdr:col>46</xdr:col>
          <xdr:colOff>315137</xdr:colOff>
          <xdr:row>10</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843379AF-774B-174B-39EA-12DD15F9A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53015</xdr:colOff>
      <xdr:row>0</xdr:row>
      <xdr:rowOff>132908</xdr:rowOff>
    </xdr:from>
    <xdr:to>
      <xdr:col>3</xdr:col>
      <xdr:colOff>1211964</xdr:colOff>
      <xdr:row>2</xdr:row>
      <xdr:rowOff>65005</xdr:rowOff>
    </xdr:to>
    <xdr:pic>
      <xdr:nvPicPr>
        <xdr:cNvPr id="3" name="Picture 2">
          <a:extLst>
            <a:ext uri="{FF2B5EF4-FFF2-40B4-BE49-F238E27FC236}">
              <a16:creationId xmlns:a16="http://schemas.microsoft.com/office/drawing/2014/main" id="{AF8C4B77-36AB-49EE-37F4-672C0DB999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15" y="132908"/>
          <a:ext cx="1158949" cy="503302"/>
        </a:xfrm>
        <a:prstGeom prst="rect">
          <a:avLst/>
        </a:prstGeom>
      </xdr:spPr>
    </xdr:pic>
    <xdr:clientData/>
  </xdr:twoCellAnchor>
  <xdr:twoCellAnchor editAs="oneCell">
    <xdr:from>
      <xdr:col>45</xdr:col>
      <xdr:colOff>0</xdr:colOff>
      <xdr:row>25</xdr:row>
      <xdr:rowOff>130249</xdr:rowOff>
    </xdr:from>
    <xdr:to>
      <xdr:col>47</xdr:col>
      <xdr:colOff>2</xdr:colOff>
      <xdr:row>41</xdr:row>
      <xdr:rowOff>25474</xdr:rowOff>
    </xdr:to>
    <mc:AlternateContent xmlns:mc="http://schemas.openxmlformats.org/markup-compatibility/2006" xmlns:a14="http://schemas.microsoft.com/office/drawing/2010/main">
      <mc:Choice Requires="a14">
        <xdr:graphicFrame macro="">
          <xdr:nvGraphicFramePr>
            <xdr:cNvPr id="2" name="Client Number">
              <a:extLst>
                <a:ext uri="{FF2B5EF4-FFF2-40B4-BE49-F238E27FC236}">
                  <a16:creationId xmlns:a16="http://schemas.microsoft.com/office/drawing/2014/main" id="{056B0A2C-9808-447A-BCDF-2DB58A1398CE}"/>
                </a:ext>
              </a:extLst>
            </xdr:cNvPr>
            <xdr:cNvGraphicFramePr/>
          </xdr:nvGraphicFramePr>
          <xdr:xfrm>
            <a:off x="0" y="0"/>
            <a:ext cx="0" cy="0"/>
          </xdr:xfrm>
          <a:graphic>
            <a:graphicData uri="http://schemas.microsoft.com/office/drawing/2010/slicer">
              <sle:slicer xmlns:sle="http://schemas.microsoft.com/office/drawing/2010/slicer" name="Client Number"/>
            </a:graphicData>
          </a:graphic>
        </xdr:graphicFrame>
      </mc:Choice>
      <mc:Fallback xmlns="">
        <xdr:sp macro="" textlink="">
          <xdr:nvSpPr>
            <xdr:cNvPr id="0" name=""/>
            <xdr:cNvSpPr>
              <a:spLocks noTextEdit="1"/>
            </xdr:cNvSpPr>
          </xdr:nvSpPr>
          <xdr:spPr>
            <a:xfrm>
              <a:off x="16243152" y="4305743"/>
              <a:ext cx="1838547" cy="25565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45</xdr:col>
      <xdr:colOff>0</xdr:colOff>
      <xdr:row>19</xdr:row>
      <xdr:rowOff>123825</xdr:rowOff>
    </xdr:from>
    <xdr:to>
      <xdr:col>47</xdr:col>
      <xdr:colOff>0</xdr:colOff>
      <xdr:row>25</xdr:row>
      <xdr:rowOff>123825</xdr:rowOff>
    </xdr:to>
    <mc:AlternateContent xmlns:mc="http://schemas.openxmlformats.org/markup-compatibility/2006" xmlns:a14="http://schemas.microsoft.com/office/drawing/2010/main">
      <mc:Choice Requires="a14">
        <xdr:graphicFrame macro="">
          <xdr:nvGraphicFramePr>
            <xdr:cNvPr id="4" name="Location">
              <a:extLst>
                <a:ext uri="{FF2B5EF4-FFF2-40B4-BE49-F238E27FC236}">
                  <a16:creationId xmlns:a16="http://schemas.microsoft.com/office/drawing/2014/main" id="{D59CAE81-FE44-446C-9EFF-F397B49FB565}"/>
                </a:ext>
              </a:extLst>
            </xdr:cNvPr>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16258953" y="3413273"/>
              <a:ext cx="1822524" cy="88604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45</xdr:col>
      <xdr:colOff>0</xdr:colOff>
      <xdr:row>41</xdr:row>
      <xdr:rowOff>28722</xdr:rowOff>
    </xdr:from>
    <xdr:to>
      <xdr:col>46</xdr:col>
      <xdr:colOff>419102</xdr:colOff>
      <xdr:row>57</xdr:row>
      <xdr:rowOff>9672</xdr:rowOff>
    </xdr:to>
    <mc:AlternateContent xmlns:mc="http://schemas.openxmlformats.org/markup-compatibility/2006" xmlns:a14="http://schemas.microsoft.com/office/drawing/2010/main">
      <mc:Choice Requires="a14">
        <xdr:graphicFrame macro="">
          <xdr:nvGraphicFramePr>
            <xdr:cNvPr id="5" name="Timekeeper">
              <a:extLst>
                <a:ext uri="{FF2B5EF4-FFF2-40B4-BE49-F238E27FC236}">
                  <a16:creationId xmlns:a16="http://schemas.microsoft.com/office/drawing/2014/main" id="{D1F182CA-EE3C-4E61-9513-641C697A1DBB}"/>
                </a:ext>
              </a:extLst>
            </xdr:cNvPr>
            <xdr:cNvGraphicFramePr/>
          </xdr:nvGraphicFramePr>
          <xdr:xfrm>
            <a:off x="0" y="0"/>
            <a:ext cx="0" cy="0"/>
          </xdr:xfrm>
          <a:graphic>
            <a:graphicData uri="http://schemas.microsoft.com/office/drawing/2010/slicer">
              <sle:slicer xmlns:sle="http://schemas.microsoft.com/office/drawing/2010/slicer" name="Timekeeper"/>
            </a:graphicData>
          </a:graphic>
        </xdr:graphicFrame>
      </mc:Choice>
      <mc:Fallback xmlns="">
        <xdr:sp macro="" textlink="">
          <xdr:nvSpPr>
            <xdr:cNvPr id="0" name=""/>
            <xdr:cNvSpPr>
              <a:spLocks noTextEdit="1"/>
            </xdr:cNvSpPr>
          </xdr:nvSpPr>
          <xdr:spPr>
            <a:xfrm>
              <a:off x="16251053" y="6859181"/>
              <a:ext cx="1822524" cy="25283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102833</xdr:colOff>
          <xdr:row>11</xdr:row>
          <xdr:rowOff>184767</xdr:rowOff>
        </xdr:from>
        <xdr:to>
          <xdr:col>46</xdr:col>
          <xdr:colOff>312383</xdr:colOff>
          <xdr:row>13</xdr:row>
          <xdr:rowOff>11307</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794E508A-EF64-43A9-91CD-684896861F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107057</xdr:colOff>
          <xdr:row>12</xdr:row>
          <xdr:rowOff>151976</xdr:rowOff>
        </xdr:from>
        <xdr:to>
          <xdr:col>46</xdr:col>
          <xdr:colOff>320742</xdr:colOff>
          <xdr:row>14</xdr:row>
          <xdr:rowOff>28224</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D59BE27-61C9-4E22-BC76-0B2F58E8D5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104622</xdr:colOff>
          <xdr:row>13</xdr:row>
          <xdr:rowOff>158331</xdr:rowOff>
        </xdr:from>
        <xdr:to>
          <xdr:col>46</xdr:col>
          <xdr:colOff>331007</xdr:colOff>
          <xdr:row>15</xdr:row>
          <xdr:rowOff>16547</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8077AFDF-3EE7-4B02-BB0F-34F0DB8BC4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103150</xdr:colOff>
          <xdr:row>14</xdr:row>
          <xdr:rowOff>157515</xdr:rowOff>
        </xdr:from>
        <xdr:to>
          <xdr:col>46</xdr:col>
          <xdr:colOff>288260</xdr:colOff>
          <xdr:row>16</xdr:row>
          <xdr:rowOff>27415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75A5FB9E-619C-4DBB-9468-F3415069B6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104548</xdr:colOff>
          <xdr:row>16</xdr:row>
          <xdr:rowOff>5489</xdr:rowOff>
        </xdr:from>
        <xdr:to>
          <xdr:col>46</xdr:col>
          <xdr:colOff>334108</xdr:colOff>
          <xdr:row>17</xdr:row>
          <xdr:rowOff>2125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457602B3-2EEC-44FC-9B57-63D2014F2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107581</xdr:colOff>
          <xdr:row>17</xdr:row>
          <xdr:rowOff>2888</xdr:rowOff>
        </xdr:from>
        <xdr:to>
          <xdr:col>46</xdr:col>
          <xdr:colOff>330791</xdr:colOff>
          <xdr:row>18</xdr:row>
          <xdr:rowOff>11286</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43C1A02D-E445-4EA7-A856-DC311E8DF5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101600</xdr:colOff>
          <xdr:row>7</xdr:row>
          <xdr:rowOff>154762</xdr:rowOff>
        </xdr:from>
        <xdr:to>
          <xdr:col>46</xdr:col>
          <xdr:colOff>314325</xdr:colOff>
          <xdr:row>8</xdr:row>
          <xdr:rowOff>173296</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32F004AC-4BF5-4949-8D77-238FCC754E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102412</xdr:colOff>
          <xdr:row>9</xdr:row>
          <xdr:rowOff>1331</xdr:rowOff>
        </xdr:from>
        <xdr:to>
          <xdr:col>46</xdr:col>
          <xdr:colOff>315137</xdr:colOff>
          <xdr:row>9</xdr:row>
          <xdr:rowOff>182822</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EA6A311F-0229-4850-8AC6-338F83734A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132907</xdr:colOff>
      <xdr:row>0</xdr:row>
      <xdr:rowOff>143984</xdr:rowOff>
    </xdr:from>
    <xdr:to>
      <xdr:col>3</xdr:col>
      <xdr:colOff>1295031</xdr:colOff>
      <xdr:row>2</xdr:row>
      <xdr:rowOff>47580</xdr:rowOff>
    </xdr:to>
    <xdr:pic>
      <xdr:nvPicPr>
        <xdr:cNvPr id="2" name="Picture 1">
          <a:extLst>
            <a:ext uri="{FF2B5EF4-FFF2-40B4-BE49-F238E27FC236}">
              <a16:creationId xmlns:a16="http://schemas.microsoft.com/office/drawing/2014/main" id="{A8958D62-A7FF-4170-B004-FD542215C1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07" y="143984"/>
          <a:ext cx="1162124" cy="4969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46</xdr:col>
          <xdr:colOff>106993</xdr:colOff>
          <xdr:row>18</xdr:row>
          <xdr:rowOff>2737</xdr:rowOff>
        </xdr:from>
        <xdr:to>
          <xdr:col>46</xdr:col>
          <xdr:colOff>333378</xdr:colOff>
          <xdr:row>19</xdr:row>
          <xdr:rowOff>2294</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61847513-647C-4715-91F6-12D784E3F7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45</xdr:col>
      <xdr:colOff>11076</xdr:colOff>
      <xdr:row>26</xdr:row>
      <xdr:rowOff>50395</xdr:rowOff>
    </xdr:from>
    <xdr:to>
      <xdr:col>47</xdr:col>
      <xdr:colOff>546</xdr:colOff>
      <xdr:row>41</xdr:row>
      <xdr:rowOff>106970</xdr:rowOff>
    </xdr:to>
    <mc:AlternateContent xmlns:mc="http://schemas.openxmlformats.org/markup-compatibility/2006" xmlns:a14="http://schemas.microsoft.com/office/drawing/2010/main">
      <mc:Choice Requires="a14">
        <xdr:graphicFrame macro="">
          <xdr:nvGraphicFramePr>
            <xdr:cNvPr id="4" name="Timekeeper 1">
              <a:extLst>
                <a:ext uri="{FF2B5EF4-FFF2-40B4-BE49-F238E27FC236}">
                  <a16:creationId xmlns:a16="http://schemas.microsoft.com/office/drawing/2014/main" id="{E41F0356-76B8-48C3-BFE0-B8AD2A37B735}"/>
                </a:ext>
              </a:extLst>
            </xdr:cNvPr>
            <xdr:cNvGraphicFramePr/>
          </xdr:nvGraphicFramePr>
          <xdr:xfrm>
            <a:off x="0" y="0"/>
            <a:ext cx="0" cy="0"/>
          </xdr:xfrm>
          <a:graphic>
            <a:graphicData uri="http://schemas.microsoft.com/office/drawing/2010/slicer">
              <sle:slicer xmlns:sle="http://schemas.microsoft.com/office/drawing/2010/slicer" name="Timekeeper 1"/>
            </a:graphicData>
          </a:graphic>
        </xdr:graphicFrame>
      </mc:Choice>
      <mc:Fallback xmlns="">
        <xdr:sp macro="" textlink="">
          <xdr:nvSpPr>
            <xdr:cNvPr id="0" name=""/>
            <xdr:cNvSpPr>
              <a:spLocks noTextEdit="1"/>
            </xdr:cNvSpPr>
          </xdr:nvSpPr>
          <xdr:spPr>
            <a:xfrm>
              <a:off x="17909216" y="4953186"/>
              <a:ext cx="1825210" cy="268938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45</xdr:col>
      <xdr:colOff>11340</xdr:colOff>
      <xdr:row>19</xdr:row>
      <xdr:rowOff>147410</xdr:rowOff>
    </xdr:from>
    <xdr:to>
      <xdr:col>47</xdr:col>
      <xdr:colOff>2</xdr:colOff>
      <xdr:row>26</xdr:row>
      <xdr:rowOff>50494</xdr:rowOff>
    </xdr:to>
    <mc:AlternateContent xmlns:mc="http://schemas.openxmlformats.org/markup-compatibility/2006" xmlns:a14="http://schemas.microsoft.com/office/drawing/2010/main">
      <mc:Choice Requires="a14">
        <xdr:graphicFrame macro="">
          <xdr:nvGraphicFramePr>
            <xdr:cNvPr id="5" name="Practice Area">
              <a:extLst>
                <a:ext uri="{FF2B5EF4-FFF2-40B4-BE49-F238E27FC236}">
                  <a16:creationId xmlns:a16="http://schemas.microsoft.com/office/drawing/2014/main" id="{D79FA344-468B-4651-AEB3-2441E5EB8DEF}"/>
                </a:ext>
              </a:extLst>
            </xdr:cNvPr>
            <xdr:cNvGraphicFramePr/>
          </xdr:nvGraphicFramePr>
          <xdr:xfrm>
            <a:off x="0" y="0"/>
            <a:ext cx="0" cy="0"/>
          </xdr:xfrm>
          <a:graphic>
            <a:graphicData uri="http://schemas.microsoft.com/office/drawing/2010/slicer">
              <sle:slicer xmlns:sle="http://schemas.microsoft.com/office/drawing/2010/slicer" name="Practice Area"/>
            </a:graphicData>
          </a:graphic>
        </xdr:graphicFrame>
      </mc:Choice>
      <mc:Fallback xmlns="">
        <xdr:sp macro="" textlink="">
          <xdr:nvSpPr>
            <xdr:cNvPr id="0" name=""/>
            <xdr:cNvSpPr>
              <a:spLocks noTextEdit="1"/>
            </xdr:cNvSpPr>
          </xdr:nvSpPr>
          <xdr:spPr>
            <a:xfrm>
              <a:off x="17241770" y="3433683"/>
              <a:ext cx="1830382" cy="1172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ott Patrick" refreshedDate="44850.720188078703" createdVersion="8" refreshedVersion="8" minRefreshableVersion="3" recordCount="6128" xr:uid="{BD646A78-0CBA-4011-80A6-DFB0D8CA0633}">
  <cacheSource type="worksheet">
    <worksheetSource ref="A1:H6129" sheet="LPF_TTM Updated"/>
  </cacheSource>
  <cacheFields count="8">
    <cacheField name="Client_reference" numFmtId="0">
      <sharedItems containsSemiMixedTypes="0" containsString="0" containsNumber="1" containsInteger="1" minValue="347327" maxValue="347439"/>
    </cacheField>
    <cacheField name="Client Number" numFmtId="0">
      <sharedItems count="46">
        <s v="00006-Wolf-Gorczany"/>
        <s v="00007-Walker-Ruecker"/>
        <s v="00008-Keeling Deckow and Braun"/>
        <s v="00009-Graham-Gusikowski"/>
        <s v="00010-Wisozk and Sons"/>
        <s v="00046-Howe"/>
        <s v="00047-Harris"/>
        <s v="00048-Homenick"/>
        <s v="00049-Ruecker"/>
        <s v="00050-Murazik"/>
        <s v="00017-Bruen Inc"/>
        <s v="00018-Robel Macejkovic and Hirthe"/>
        <s v="00019-Hessel LLC"/>
        <s v="00020-Yundt-Hahn"/>
        <s v="00027-Green Group"/>
        <s v="00028-Ondricka Group"/>
        <s v="00029-Carter-Stehr"/>
        <s v="00030-Braun LLC"/>
        <s v="00053-Reynolds"/>
        <s v="00054-Powlowski"/>
        <s v="00055-Beier"/>
        <s v="00056-Hettinger"/>
        <s v="00057-Wunsch"/>
        <s v="00058-Fadel"/>
        <s v="00059-D'Amore"/>
        <s v="00060-Hahn"/>
        <s v="00033-Leuschke"/>
        <s v="00034-Quigley"/>
        <s v="00035-Russel"/>
        <s v="00036-Lockman"/>
        <s v="00037-Pacocha"/>
        <s v="00038-Bradtke"/>
        <s v="00039-Runte"/>
        <s v="00040-Schuster"/>
        <s v="00013-Strosin Group"/>
        <s v="00023-Nolan-Sauer"/>
        <s v="00051-Davis"/>
        <s v="00052-Robel"/>
        <s v="00042-Green"/>
        <s v="00043-Schmidt"/>
        <s v="00044-Rolfson"/>
        <s v="00045-Koss"/>
        <s v="00004-Runolfsson Inc"/>
        <s v="00005-Marvin Inc"/>
        <s v="00016-Witting Cruickshank and Raynor"/>
        <s v="00026-Ritchie Inc"/>
      </sharedItems>
    </cacheField>
    <cacheField name="Location" numFmtId="0">
      <sharedItems count="2">
        <s v="West Palm Beach"/>
        <s v="Miami"/>
      </sharedItems>
    </cacheField>
    <cacheField name="Practice Area" numFmtId="0">
      <sharedItems count="3">
        <s v="Real Estate"/>
        <s v="Litigation"/>
        <s v="Corporate"/>
      </sharedItems>
    </cacheField>
    <cacheField name="Billing Attorney" numFmtId="0">
      <sharedItems count="6">
        <s v="Partner A"/>
        <s v="Partner E"/>
        <s v="Partner B"/>
        <s v="Partner C"/>
        <s v="Partner F"/>
        <s v="Partner D"/>
      </sharedItems>
    </cacheField>
    <cacheField name="Timekeeper" numFmtId="0">
      <sharedItems count="32">
        <s v="Associate A"/>
        <s v="Associate B"/>
        <s v="Associate C"/>
        <s v="Associate D"/>
        <s v="Associate E"/>
        <s v="Associate F"/>
        <s v="Associate G"/>
        <s v="Associate H"/>
        <s v="Associate I"/>
        <s v="Associate J"/>
        <s v="Associate K"/>
        <s v="Associate L"/>
        <s v="Associate M"/>
        <s v="Associate N"/>
        <s v="Associate O"/>
        <s v="Associate P"/>
        <s v="Associate Q"/>
        <s v="Associate R"/>
        <s v="Associate S"/>
        <s v="Associate T"/>
        <s v="Associate U"/>
        <s v="Associate V"/>
        <s v="Associate W"/>
        <s v="Associate X"/>
        <s v="Associate Y"/>
        <s v="Associate Z"/>
        <s v="Partner A"/>
        <s v="Partner B"/>
        <s v="Partner C"/>
        <s v="Partner D"/>
        <s v="Partner E"/>
        <s v="Partner F"/>
      </sharedItems>
    </cacheField>
    <cacheField name="TranType" numFmtId="0">
      <sharedItems count="42">
        <s v="Employee Benefits"/>
        <s v="EOM_Avg_WipUnpaid"/>
        <s v="EOM_Billed_Value"/>
        <s v="EOM_Disb_Avg_WipUnpaid"/>
        <s v="EOM_Hard_DBill"/>
        <s v="EOM_Hard_DEnt"/>
        <s v="EOM_Hard_DVal"/>
        <s v="EOM_Hours_Billed"/>
        <s v="EOM_Hours_Worked"/>
        <s v="EOM_Soft_DBill"/>
        <s v="EOM_Soft_DDisc"/>
        <s v="EOM_Soft_DEnt"/>
        <s v="EOM_Soft_DVal"/>
        <s v="EOM_Value_Billed"/>
        <s v="EOM_Value_Paid"/>
        <s v="EOM_WorkDay_Hours"/>
        <s v="Legal Library Expense"/>
        <s v="Other SG&amp;A"/>
        <s v="Rent Office Expense"/>
        <s v="Secretary Salaries"/>
        <s v="Support Salaries"/>
        <s v="Timekeeper Salaries"/>
        <s v="TTM_Avg_WipUnpaid"/>
        <s v="TTM_Billed_Value"/>
        <s v="TTM_Hard_DBill"/>
        <s v="TTM_Hard_DEnt"/>
        <s v="TTM_Hard_DPaid"/>
        <s v="TTM_Hard_DVal"/>
        <s v="TTM_HardDisb_Avg_WipUnpaid"/>
        <s v="TTM_Hours_Billed"/>
        <s v="TTM_Hours_Workday"/>
        <s v="TTM_Hours_Worked"/>
        <s v="TTM_Soft_DBill"/>
        <s v="TTM_Soft_DDisc"/>
        <s v="TTM_Soft_DEnt"/>
        <s v="TTM_Soft_DPaid"/>
        <s v="TTM_Soft_DVal"/>
        <s v="TTM_SoftDisb_Avg_WipUnpaid"/>
        <s v="TTM_Value_Billed"/>
        <s v="TTM_Value_Discounted"/>
        <s v="TTM_Value_Paid"/>
        <s v="TTM_Value_Writeoff"/>
      </sharedItems>
    </cacheField>
    <cacheField name="Amount" numFmtId="0">
      <sharedItems containsSemiMixedTypes="0" containsString="0" containsNumber="1" minValue="-87515.305096153228" maxValue="255268.44"/>
    </cacheField>
  </cacheFields>
  <extLst>
    <ext xmlns:x14="http://schemas.microsoft.com/office/spreadsheetml/2009/9/main" uri="{725AE2AE-9491-48be-B2B4-4EB974FC3084}">
      <x14:pivotCacheDefinition pivotCacheId="193635023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28">
  <r>
    <n v="347331"/>
    <x v="0"/>
    <x v="0"/>
    <x v="0"/>
    <x v="0"/>
    <x v="0"/>
    <x v="0"/>
    <n v="3959.7339704514811"/>
  </r>
  <r>
    <n v="347333"/>
    <x v="1"/>
    <x v="0"/>
    <x v="0"/>
    <x v="0"/>
    <x v="0"/>
    <x v="0"/>
    <n v="4827.8538907244856"/>
  </r>
  <r>
    <n v="347335"/>
    <x v="2"/>
    <x v="0"/>
    <x v="0"/>
    <x v="0"/>
    <x v="0"/>
    <x v="0"/>
    <n v="4803.347018182737"/>
  </r>
  <r>
    <n v="347337"/>
    <x v="3"/>
    <x v="0"/>
    <x v="0"/>
    <x v="0"/>
    <x v="0"/>
    <x v="0"/>
    <n v="4778.8401456409883"/>
  </r>
  <r>
    <n v="347339"/>
    <x v="4"/>
    <x v="0"/>
    <x v="0"/>
    <x v="0"/>
    <x v="0"/>
    <x v="0"/>
    <n v="4754.3332730992397"/>
  </r>
  <r>
    <n v="347331"/>
    <x v="0"/>
    <x v="0"/>
    <x v="0"/>
    <x v="0"/>
    <x v="1"/>
    <x v="0"/>
    <n v="3383.85511073509"/>
  </r>
  <r>
    <n v="347333"/>
    <x v="1"/>
    <x v="0"/>
    <x v="0"/>
    <x v="0"/>
    <x v="1"/>
    <x v="0"/>
    <n v="4220.5906406355034"/>
  </r>
  <r>
    <n v="347335"/>
    <x v="2"/>
    <x v="0"/>
    <x v="0"/>
    <x v="0"/>
    <x v="1"/>
    <x v="0"/>
    <n v="4199.1663226627343"/>
  </r>
  <r>
    <n v="347337"/>
    <x v="3"/>
    <x v="0"/>
    <x v="0"/>
    <x v="0"/>
    <x v="1"/>
    <x v="0"/>
    <n v="4177.7420046899651"/>
  </r>
  <r>
    <n v="347339"/>
    <x v="4"/>
    <x v="0"/>
    <x v="0"/>
    <x v="0"/>
    <x v="1"/>
    <x v="0"/>
    <n v="4156.3176867171951"/>
  </r>
  <r>
    <n v="347331"/>
    <x v="0"/>
    <x v="0"/>
    <x v="0"/>
    <x v="0"/>
    <x v="2"/>
    <x v="0"/>
    <n v="3366.8508136962205"/>
  </r>
  <r>
    <n v="347333"/>
    <x v="1"/>
    <x v="0"/>
    <x v="0"/>
    <x v="0"/>
    <x v="2"/>
    <x v="0"/>
    <n v="4199.3816424413553"/>
  </r>
  <r>
    <n v="347335"/>
    <x v="2"/>
    <x v="0"/>
    <x v="0"/>
    <x v="0"/>
    <x v="2"/>
    <x v="0"/>
    <n v="4178.0649843578958"/>
  </r>
  <r>
    <n v="347337"/>
    <x v="3"/>
    <x v="0"/>
    <x v="0"/>
    <x v="0"/>
    <x v="2"/>
    <x v="0"/>
    <n v="4156.7483262744372"/>
  </r>
  <r>
    <n v="347339"/>
    <x v="4"/>
    <x v="0"/>
    <x v="0"/>
    <x v="0"/>
    <x v="2"/>
    <x v="0"/>
    <n v="4135.4316681909786"/>
  </r>
  <r>
    <n v="347411"/>
    <x v="5"/>
    <x v="1"/>
    <x v="0"/>
    <x v="1"/>
    <x v="3"/>
    <x v="0"/>
    <n v="3731.7193518895683"/>
  </r>
  <r>
    <n v="347413"/>
    <x v="6"/>
    <x v="1"/>
    <x v="0"/>
    <x v="1"/>
    <x v="3"/>
    <x v="0"/>
    <n v="4874.3252115977666"/>
  </r>
  <r>
    <n v="347415"/>
    <x v="7"/>
    <x v="1"/>
    <x v="0"/>
    <x v="1"/>
    <x v="3"/>
    <x v="0"/>
    <n v="4859.6729314025833"/>
  </r>
  <r>
    <n v="347417"/>
    <x v="8"/>
    <x v="1"/>
    <x v="0"/>
    <x v="1"/>
    <x v="3"/>
    <x v="0"/>
    <n v="4835.2524644106106"/>
  </r>
  <r>
    <n v="347419"/>
    <x v="9"/>
    <x v="1"/>
    <x v="0"/>
    <x v="1"/>
    <x v="3"/>
    <x v="0"/>
    <n v="4810.8319974186379"/>
  </r>
  <r>
    <n v="347411"/>
    <x v="5"/>
    <x v="1"/>
    <x v="0"/>
    <x v="1"/>
    <x v="4"/>
    <x v="0"/>
    <n v="3790.1261268556964"/>
  </r>
  <r>
    <n v="347413"/>
    <x v="6"/>
    <x v="1"/>
    <x v="0"/>
    <x v="1"/>
    <x v="4"/>
    <x v="0"/>
    <n v="4803.347018182737"/>
  </r>
  <r>
    <n v="347415"/>
    <x v="7"/>
    <x v="1"/>
    <x v="0"/>
    <x v="1"/>
    <x v="4"/>
    <x v="0"/>
    <n v="4788.9080992904046"/>
  </r>
  <r>
    <n v="347417"/>
    <x v="8"/>
    <x v="1"/>
    <x v="0"/>
    <x v="1"/>
    <x v="4"/>
    <x v="0"/>
    <n v="4764.8432344698494"/>
  </r>
  <r>
    <n v="347419"/>
    <x v="9"/>
    <x v="1"/>
    <x v="0"/>
    <x v="1"/>
    <x v="4"/>
    <x v="0"/>
    <n v="4740.7783696492943"/>
  </r>
  <r>
    <n v="347411"/>
    <x v="5"/>
    <x v="1"/>
    <x v="0"/>
    <x v="1"/>
    <x v="5"/>
    <x v="0"/>
    <n v="3663.05192726724"/>
  </r>
  <r>
    <n v="347413"/>
    <x v="6"/>
    <x v="1"/>
    <x v="0"/>
    <x v="1"/>
    <x v="5"/>
    <x v="0"/>
    <n v="4749.0499733045208"/>
  </r>
  <r>
    <n v="347415"/>
    <x v="7"/>
    <x v="1"/>
    <x v="0"/>
    <x v="1"/>
    <x v="5"/>
    <x v="0"/>
    <n v="4734.7742719819616"/>
  </r>
  <r>
    <n v="347417"/>
    <x v="8"/>
    <x v="1"/>
    <x v="0"/>
    <x v="1"/>
    <x v="5"/>
    <x v="0"/>
    <n v="4710.9814364443637"/>
  </r>
  <r>
    <n v="347419"/>
    <x v="9"/>
    <x v="1"/>
    <x v="0"/>
    <x v="1"/>
    <x v="5"/>
    <x v="0"/>
    <n v="4687.1886009067657"/>
  </r>
  <r>
    <n v="347353"/>
    <x v="10"/>
    <x v="1"/>
    <x v="1"/>
    <x v="2"/>
    <x v="6"/>
    <x v="0"/>
    <n v="5074.2707565750225"/>
  </r>
  <r>
    <n v="347355"/>
    <x v="11"/>
    <x v="1"/>
    <x v="1"/>
    <x v="2"/>
    <x v="6"/>
    <x v="0"/>
    <n v="7616.9333418039369"/>
  </r>
  <r>
    <n v="347357"/>
    <x v="12"/>
    <x v="1"/>
    <x v="1"/>
    <x v="2"/>
    <x v="6"/>
    <x v="0"/>
    <n v="7578.4639814917946"/>
  </r>
  <r>
    <n v="347359"/>
    <x v="13"/>
    <x v="1"/>
    <x v="1"/>
    <x v="2"/>
    <x v="6"/>
    <x v="0"/>
    <n v="5055.5519490668175"/>
  </r>
  <r>
    <n v="347353"/>
    <x v="10"/>
    <x v="1"/>
    <x v="1"/>
    <x v="2"/>
    <x v="7"/>
    <x v="0"/>
    <n v="4487.2130859976105"/>
  </r>
  <r>
    <n v="347355"/>
    <x v="11"/>
    <x v="1"/>
    <x v="1"/>
    <x v="2"/>
    <x v="7"/>
    <x v="0"/>
    <n v="6735.7073767155061"/>
  </r>
  <r>
    <n v="347357"/>
    <x v="12"/>
    <x v="1"/>
    <x v="1"/>
    <x v="2"/>
    <x v="7"/>
    <x v="0"/>
    <n v="6701.6886525906802"/>
  </r>
  <r>
    <n v="347359"/>
    <x v="13"/>
    <x v="1"/>
    <x v="1"/>
    <x v="2"/>
    <x v="7"/>
    <x v="0"/>
    <n v="4470.6599137223175"/>
  </r>
  <r>
    <n v="347353"/>
    <x v="10"/>
    <x v="1"/>
    <x v="1"/>
    <x v="2"/>
    <x v="8"/>
    <x v="0"/>
    <n v="4868.6712196133431"/>
  </r>
  <r>
    <n v="347355"/>
    <x v="11"/>
    <x v="1"/>
    <x v="1"/>
    <x v="2"/>
    <x v="8"/>
    <x v="0"/>
    <n v="6966.0476289762437"/>
  </r>
  <r>
    <n v="347357"/>
    <x v="12"/>
    <x v="1"/>
    <x v="1"/>
    <x v="2"/>
    <x v="8"/>
    <x v="0"/>
    <n v="6930.865570244041"/>
  </r>
  <r>
    <n v="347359"/>
    <x v="13"/>
    <x v="1"/>
    <x v="1"/>
    <x v="2"/>
    <x v="8"/>
    <x v="0"/>
    <n v="4850.7566770635021"/>
  </r>
  <r>
    <n v="347373"/>
    <x v="14"/>
    <x v="1"/>
    <x v="1"/>
    <x v="3"/>
    <x v="9"/>
    <x v="0"/>
    <n v="5048.1147217473163"/>
  </r>
  <r>
    <n v="347375"/>
    <x v="15"/>
    <x v="1"/>
    <x v="1"/>
    <x v="3"/>
    <x v="9"/>
    <x v="0"/>
    <n v="7876.3833986720056"/>
  </r>
  <r>
    <n v="347377"/>
    <x v="16"/>
    <x v="1"/>
    <x v="1"/>
    <x v="3"/>
    <x v="9"/>
    <x v="0"/>
    <n v="7852.7068954695851"/>
  </r>
  <r>
    <n v="347379"/>
    <x v="17"/>
    <x v="1"/>
    <x v="1"/>
    <x v="3"/>
    <x v="9"/>
    <x v="0"/>
    <n v="5238.7665131793265"/>
  </r>
  <r>
    <n v="347373"/>
    <x v="14"/>
    <x v="1"/>
    <x v="1"/>
    <x v="3"/>
    <x v="10"/>
    <x v="0"/>
    <n v="4464.6642765202359"/>
  </r>
  <r>
    <n v="347375"/>
    <x v="15"/>
    <x v="1"/>
    <x v="1"/>
    <x v="3"/>
    <x v="10"/>
    <x v="0"/>
    <n v="6966.0476289762437"/>
  </r>
  <r>
    <n v="347377"/>
    <x v="16"/>
    <x v="1"/>
    <x v="1"/>
    <x v="3"/>
    <x v="10"/>
    <x v="0"/>
    <n v="6945.1076060434498"/>
  </r>
  <r>
    <n v="347379"/>
    <x v="17"/>
    <x v="1"/>
    <x v="1"/>
    <x v="3"/>
    <x v="10"/>
    <x v="0"/>
    <n v="4633.2809362792041"/>
  </r>
  <r>
    <n v="347373"/>
    <x v="14"/>
    <x v="1"/>
    <x v="1"/>
    <x v="3"/>
    <x v="11"/>
    <x v="0"/>
    <n v="4660.3696951923675"/>
  </r>
  <r>
    <n v="347375"/>
    <x v="15"/>
    <x v="1"/>
    <x v="1"/>
    <x v="3"/>
    <x v="11"/>
    <x v="0"/>
    <n v="6930.8655702440401"/>
  </r>
  <r>
    <n v="347377"/>
    <x v="16"/>
    <x v="1"/>
    <x v="1"/>
    <x v="3"/>
    <x v="11"/>
    <x v="0"/>
    <n v="6910.0313050028262"/>
  </r>
  <r>
    <n v="347379"/>
    <x v="17"/>
    <x v="1"/>
    <x v="1"/>
    <x v="3"/>
    <x v="11"/>
    <x v="0"/>
    <n v="4836.4232277191877"/>
  </r>
  <r>
    <n v="347425"/>
    <x v="18"/>
    <x v="0"/>
    <x v="2"/>
    <x v="4"/>
    <x v="12"/>
    <x v="0"/>
    <n v="1951.6035460524577"/>
  </r>
  <r>
    <n v="347427"/>
    <x v="19"/>
    <x v="0"/>
    <x v="2"/>
    <x v="4"/>
    <x v="12"/>
    <x v="0"/>
    <n v="2197.0100147435378"/>
  </r>
  <r>
    <n v="347429"/>
    <x v="20"/>
    <x v="0"/>
    <x v="2"/>
    <x v="4"/>
    <x v="12"/>
    <x v="0"/>
    <n v="2272.1409271648195"/>
  </r>
  <r>
    <n v="347431"/>
    <x v="21"/>
    <x v="0"/>
    <x v="2"/>
    <x v="4"/>
    <x v="12"/>
    <x v="0"/>
    <n v="2291.651667987398"/>
  </r>
  <r>
    <n v="347433"/>
    <x v="22"/>
    <x v="0"/>
    <x v="2"/>
    <x v="4"/>
    <x v="12"/>
    <x v="0"/>
    <n v="2280.1358304598225"/>
  </r>
  <r>
    <n v="347435"/>
    <x v="23"/>
    <x v="0"/>
    <x v="2"/>
    <x v="4"/>
    <x v="12"/>
    <x v="0"/>
    <n v="4824.0769964651345"/>
  </r>
  <r>
    <n v="347437"/>
    <x v="24"/>
    <x v="0"/>
    <x v="2"/>
    <x v="4"/>
    <x v="12"/>
    <x v="0"/>
    <n v="4514.2083108093557"/>
  </r>
  <r>
    <n v="347439"/>
    <x v="25"/>
    <x v="0"/>
    <x v="2"/>
    <x v="4"/>
    <x v="12"/>
    <x v="0"/>
    <n v="2297.2110378283001"/>
  </r>
  <r>
    <n v="347425"/>
    <x v="18"/>
    <x v="0"/>
    <x v="2"/>
    <x v="4"/>
    <x v="13"/>
    <x v="0"/>
    <n v="1747.4817465928843"/>
  </r>
  <r>
    <n v="347427"/>
    <x v="19"/>
    <x v="0"/>
    <x v="2"/>
    <x v="4"/>
    <x v="13"/>
    <x v="0"/>
    <n v="1967.2207019769926"/>
  </r>
  <r>
    <n v="347429"/>
    <x v="20"/>
    <x v="0"/>
    <x v="2"/>
    <x v="4"/>
    <x v="13"/>
    <x v="0"/>
    <n v="2034.4935342725789"/>
  </r>
  <r>
    <n v="347431"/>
    <x v="21"/>
    <x v="0"/>
    <x v="2"/>
    <x v="4"/>
    <x v="13"/>
    <x v="0"/>
    <n v="2051.9636108764676"/>
  </r>
  <r>
    <n v="347433"/>
    <x v="22"/>
    <x v="0"/>
    <x v="2"/>
    <x v="4"/>
    <x v="13"/>
    <x v="0"/>
    <n v="2041.6522359474402"/>
  </r>
  <r>
    <n v="347435"/>
    <x v="23"/>
    <x v="0"/>
    <x v="2"/>
    <x v="4"/>
    <x v="13"/>
    <x v="0"/>
    <n v="4996.6315431947287"/>
  </r>
  <r>
    <n v="347437"/>
    <x v="24"/>
    <x v="0"/>
    <x v="2"/>
    <x v="4"/>
    <x v="13"/>
    <x v="0"/>
    <n v="4715.7354675419092"/>
  </r>
  <r>
    <n v="347439"/>
    <x v="25"/>
    <x v="0"/>
    <x v="2"/>
    <x v="4"/>
    <x v="13"/>
    <x v="0"/>
    <n v="2064.6454168236678"/>
  </r>
  <r>
    <n v="347385"/>
    <x v="26"/>
    <x v="0"/>
    <x v="2"/>
    <x v="5"/>
    <x v="14"/>
    <x v="0"/>
    <n v="1961.5607070017049"/>
  </r>
  <r>
    <n v="347387"/>
    <x v="27"/>
    <x v="0"/>
    <x v="2"/>
    <x v="5"/>
    <x v="14"/>
    <x v="0"/>
    <n v="2208.3934863225195"/>
  </r>
  <r>
    <n v="347389"/>
    <x v="28"/>
    <x v="0"/>
    <x v="2"/>
    <x v="5"/>
    <x v="14"/>
    <x v="0"/>
    <n v="2197.1261726167927"/>
  </r>
  <r>
    <n v="347391"/>
    <x v="29"/>
    <x v="0"/>
    <x v="2"/>
    <x v="5"/>
    <x v="14"/>
    <x v="0"/>
    <n v="2211.2758223867731"/>
  </r>
  <r>
    <n v="347393"/>
    <x v="30"/>
    <x v="0"/>
    <x v="2"/>
    <x v="5"/>
    <x v="14"/>
    <x v="0"/>
    <n v="2199.8774934053981"/>
  </r>
  <r>
    <n v="347395"/>
    <x v="31"/>
    <x v="0"/>
    <x v="2"/>
    <x v="5"/>
    <x v="14"/>
    <x v="0"/>
    <n v="4837.8700685776839"/>
  </r>
  <r>
    <n v="347397"/>
    <x v="32"/>
    <x v="0"/>
    <x v="2"/>
    <x v="5"/>
    <x v="14"/>
    <x v="0"/>
    <n v="4536.5349345873074"/>
  </r>
  <r>
    <n v="347399"/>
    <x v="33"/>
    <x v="0"/>
    <x v="2"/>
    <x v="5"/>
    <x v="14"/>
    <x v="0"/>
    <n v="2308.7511874688821"/>
  </r>
  <r>
    <n v="347385"/>
    <x v="26"/>
    <x v="0"/>
    <x v="2"/>
    <x v="5"/>
    <x v="15"/>
    <x v="0"/>
    <n v="1756.3046124030679"/>
  </r>
  <r>
    <n v="347387"/>
    <x v="27"/>
    <x v="0"/>
    <x v="2"/>
    <x v="5"/>
    <x v="15"/>
    <x v="0"/>
    <n v="1977.3090132691823"/>
  </r>
  <r>
    <n v="347389"/>
    <x v="28"/>
    <x v="0"/>
    <x v="2"/>
    <x v="5"/>
    <x v="15"/>
    <x v="0"/>
    <n v="1967.2207019769924"/>
  </r>
  <r>
    <n v="347391"/>
    <x v="29"/>
    <x v="0"/>
    <x v="2"/>
    <x v="5"/>
    <x v="15"/>
    <x v="0"/>
    <n v="1979.8897440648552"/>
  </r>
  <r>
    <n v="347393"/>
    <x v="30"/>
    <x v="0"/>
    <x v="2"/>
    <x v="5"/>
    <x v="15"/>
    <x v="0"/>
    <n v="1969.6841268274077"/>
  </r>
  <r>
    <n v="347395"/>
    <x v="31"/>
    <x v="0"/>
    <x v="2"/>
    <x v="5"/>
    <x v="15"/>
    <x v="0"/>
    <n v="5010.6530681291651"/>
  </r>
  <r>
    <n v="347397"/>
    <x v="32"/>
    <x v="0"/>
    <x v="2"/>
    <x v="5"/>
    <x v="15"/>
    <x v="0"/>
    <n v="4738.8082705882289"/>
  </r>
  <r>
    <n v="347399"/>
    <x v="33"/>
    <x v="0"/>
    <x v="2"/>
    <x v="5"/>
    <x v="15"/>
    <x v="0"/>
    <n v="2074.9075597238566"/>
  </r>
  <r>
    <n v="347385"/>
    <x v="26"/>
    <x v="0"/>
    <x v="2"/>
    <x v="5"/>
    <x v="16"/>
    <x v="0"/>
    <n v="1765.9101931847833"/>
  </r>
  <r>
    <n v="347387"/>
    <x v="27"/>
    <x v="0"/>
    <x v="2"/>
    <x v="5"/>
    <x v="16"/>
    <x v="0"/>
    <n v="1988.1233112692146"/>
  </r>
  <r>
    <n v="347389"/>
    <x v="28"/>
    <x v="0"/>
    <x v="2"/>
    <x v="5"/>
    <x v="16"/>
    <x v="0"/>
    <n v="1977.9798249872288"/>
  </r>
  <r>
    <n v="347391"/>
    <x v="29"/>
    <x v="0"/>
    <x v="2"/>
    <x v="5"/>
    <x v="16"/>
    <x v="0"/>
    <n v="1990.7181565971634"/>
  </r>
  <r>
    <n v="347393"/>
    <x v="30"/>
    <x v="0"/>
    <x v="2"/>
    <x v="5"/>
    <x v="16"/>
    <x v="0"/>
    <n v="1980.4567228002707"/>
  </r>
  <r>
    <n v="347395"/>
    <x v="31"/>
    <x v="0"/>
    <x v="2"/>
    <x v="5"/>
    <x v="16"/>
    <x v="0"/>
    <n v="5038.0573307355198"/>
  </r>
  <r>
    <n v="347397"/>
    <x v="32"/>
    <x v="0"/>
    <x v="2"/>
    <x v="5"/>
    <x v="16"/>
    <x v="0"/>
    <n v="4764.7257596904683"/>
  </r>
  <r>
    <n v="347399"/>
    <x v="33"/>
    <x v="0"/>
    <x v="2"/>
    <x v="5"/>
    <x v="16"/>
    <x v="0"/>
    <n v="2086.2556436716814"/>
  </r>
  <r>
    <n v="347331"/>
    <x v="0"/>
    <x v="0"/>
    <x v="0"/>
    <x v="0"/>
    <x v="17"/>
    <x v="0"/>
    <n v="1691.927555367545"/>
  </r>
  <r>
    <n v="347333"/>
    <x v="1"/>
    <x v="0"/>
    <x v="0"/>
    <x v="0"/>
    <x v="17"/>
    <x v="0"/>
    <n v="2126.1069074886314"/>
  </r>
  <r>
    <n v="347335"/>
    <x v="2"/>
    <x v="0"/>
    <x v="0"/>
    <x v="0"/>
    <x v="17"/>
    <x v="0"/>
    <n v="2115.3144866384355"/>
  </r>
  <r>
    <n v="347337"/>
    <x v="3"/>
    <x v="0"/>
    <x v="0"/>
    <x v="0"/>
    <x v="17"/>
    <x v="0"/>
    <n v="2104.5220657882392"/>
  </r>
  <r>
    <n v="347339"/>
    <x v="4"/>
    <x v="0"/>
    <x v="0"/>
    <x v="0"/>
    <x v="17"/>
    <x v="0"/>
    <n v="2093.7296449380433"/>
  </r>
  <r>
    <n v="347385"/>
    <x v="26"/>
    <x v="0"/>
    <x v="2"/>
    <x v="5"/>
    <x v="17"/>
    <x v="0"/>
    <n v="1173.7345639404507"/>
  </r>
  <r>
    <n v="347387"/>
    <x v="27"/>
    <x v="0"/>
    <x v="2"/>
    <x v="5"/>
    <x v="17"/>
    <x v="0"/>
    <n v="1321.4313257934959"/>
  </r>
  <r>
    <n v="347389"/>
    <x v="28"/>
    <x v="0"/>
    <x v="2"/>
    <x v="5"/>
    <x v="17"/>
    <x v="0"/>
    <n v="1314.6893292333252"/>
  </r>
  <r>
    <n v="347391"/>
    <x v="29"/>
    <x v="0"/>
    <x v="2"/>
    <x v="5"/>
    <x v="17"/>
    <x v="0"/>
    <n v="1323.1560225879643"/>
  </r>
  <r>
    <n v="347393"/>
    <x v="30"/>
    <x v="0"/>
    <x v="2"/>
    <x v="5"/>
    <x v="17"/>
    <x v="0"/>
    <n v="1316.3356307189542"/>
  </r>
  <r>
    <n v="347395"/>
    <x v="31"/>
    <x v="0"/>
    <x v="2"/>
    <x v="5"/>
    <x v="17"/>
    <x v="0"/>
    <n v="2214.1500656689714"/>
  </r>
  <r>
    <n v="347397"/>
    <x v="32"/>
    <x v="0"/>
    <x v="2"/>
    <x v="5"/>
    <x v="17"/>
    <x v="0"/>
    <n v="2035.8869728995173"/>
  </r>
  <r>
    <n v="347399"/>
    <x v="33"/>
    <x v="0"/>
    <x v="2"/>
    <x v="5"/>
    <x v="17"/>
    <x v="0"/>
    <n v="1373.720996789245"/>
  </r>
  <r>
    <n v="347331"/>
    <x v="0"/>
    <x v="0"/>
    <x v="0"/>
    <x v="0"/>
    <x v="18"/>
    <x v="0"/>
    <n v="1731.5232756152004"/>
  </r>
  <r>
    <n v="347333"/>
    <x v="1"/>
    <x v="0"/>
    <x v="0"/>
    <x v="0"/>
    <x v="18"/>
    <x v="0"/>
    <n v="2175.8636089847701"/>
  </r>
  <r>
    <n v="347335"/>
    <x v="2"/>
    <x v="0"/>
    <x v="0"/>
    <x v="0"/>
    <x v="18"/>
    <x v="0"/>
    <n v="2164.8186160457608"/>
  </r>
  <r>
    <n v="347337"/>
    <x v="3"/>
    <x v="0"/>
    <x v="0"/>
    <x v="0"/>
    <x v="18"/>
    <x v="0"/>
    <n v="2153.773623106752"/>
  </r>
  <r>
    <n v="347339"/>
    <x v="4"/>
    <x v="0"/>
    <x v="0"/>
    <x v="0"/>
    <x v="18"/>
    <x v="0"/>
    <n v="2142.7286301677427"/>
  </r>
  <r>
    <n v="347385"/>
    <x v="26"/>
    <x v="0"/>
    <x v="2"/>
    <x v="5"/>
    <x v="18"/>
    <x v="0"/>
    <n v="1201.2031545969203"/>
  </r>
  <r>
    <n v="347387"/>
    <x v="27"/>
    <x v="0"/>
    <x v="2"/>
    <x v="5"/>
    <x v="18"/>
    <x v="0"/>
    <n v="1352.3564235830611"/>
  </r>
  <r>
    <n v="347389"/>
    <x v="28"/>
    <x v="0"/>
    <x v="2"/>
    <x v="5"/>
    <x v="18"/>
    <x v="0"/>
    <n v="1345.4566459117191"/>
  </r>
  <r>
    <n v="347391"/>
    <x v="29"/>
    <x v="0"/>
    <x v="2"/>
    <x v="5"/>
    <x v="18"/>
    <x v="0"/>
    <n v="1354.121482987362"/>
  </r>
  <r>
    <n v="347393"/>
    <x v="30"/>
    <x v="0"/>
    <x v="2"/>
    <x v="5"/>
    <x v="18"/>
    <x v="0"/>
    <n v="1347.1414753430972"/>
  </r>
  <r>
    <n v="347395"/>
    <x v="31"/>
    <x v="0"/>
    <x v="2"/>
    <x v="5"/>
    <x v="18"/>
    <x v="0"/>
    <n v="2265.9672172416995"/>
  </r>
  <r>
    <n v="347397"/>
    <x v="32"/>
    <x v="0"/>
    <x v="2"/>
    <x v="5"/>
    <x v="18"/>
    <x v="0"/>
    <n v="2083.5322818130289"/>
  </r>
  <r>
    <n v="347399"/>
    <x v="33"/>
    <x v="0"/>
    <x v="2"/>
    <x v="5"/>
    <x v="18"/>
    <x v="0"/>
    <n v="1405.8698155224251"/>
  </r>
  <r>
    <n v="347353"/>
    <x v="10"/>
    <x v="1"/>
    <x v="1"/>
    <x v="2"/>
    <x v="19"/>
    <x v="0"/>
    <n v="2294.518696424946"/>
  </r>
  <r>
    <n v="347355"/>
    <x v="11"/>
    <x v="1"/>
    <x v="1"/>
    <x v="2"/>
    <x v="19"/>
    <x v="0"/>
    <n v="3819.6152942226622"/>
  </r>
  <r>
    <n v="347357"/>
    <x v="12"/>
    <x v="1"/>
    <x v="1"/>
    <x v="2"/>
    <x v="19"/>
    <x v="0"/>
    <n v="3800.3243078882047"/>
  </r>
  <r>
    <n v="347359"/>
    <x v="13"/>
    <x v="1"/>
    <x v="1"/>
    <x v="2"/>
    <x v="19"/>
    <x v="0"/>
    <n v="2286.0040541807693"/>
  </r>
  <r>
    <n v="347373"/>
    <x v="14"/>
    <x v="1"/>
    <x v="1"/>
    <x v="3"/>
    <x v="19"/>
    <x v="0"/>
    <n v="2225.3372281910283"/>
  </r>
  <r>
    <n v="347375"/>
    <x v="15"/>
    <x v="1"/>
    <x v="1"/>
    <x v="3"/>
    <x v="19"/>
    <x v="0"/>
    <n v="3850.4808723577949"/>
  </r>
  <r>
    <n v="347377"/>
    <x v="16"/>
    <x v="1"/>
    <x v="1"/>
    <x v="3"/>
    <x v="19"/>
    <x v="0"/>
    <n v="3838.9062805571202"/>
  </r>
  <r>
    <n v="347379"/>
    <x v="17"/>
    <x v="1"/>
    <x v="1"/>
    <x v="3"/>
    <x v="19"/>
    <x v="0"/>
    <n v="2309.3306261622056"/>
  </r>
  <r>
    <n v="347353"/>
    <x v="10"/>
    <x v="1"/>
    <x v="1"/>
    <x v="2"/>
    <x v="20"/>
    <x v="0"/>
    <n v="2568.2303175720799"/>
  </r>
  <r>
    <n v="347355"/>
    <x v="11"/>
    <x v="1"/>
    <x v="1"/>
    <x v="2"/>
    <x v="20"/>
    <x v="0"/>
    <n v="4275.2546821121759"/>
  </r>
  <r>
    <n v="347357"/>
    <x v="12"/>
    <x v="1"/>
    <x v="1"/>
    <x v="2"/>
    <x v="20"/>
    <x v="0"/>
    <n v="4253.6624867479732"/>
  </r>
  <r>
    <n v="347359"/>
    <x v="13"/>
    <x v="1"/>
    <x v="1"/>
    <x v="2"/>
    <x v="20"/>
    <x v="0"/>
    <n v="2558.6999692734021"/>
  </r>
  <r>
    <n v="347373"/>
    <x v="14"/>
    <x v="1"/>
    <x v="1"/>
    <x v="3"/>
    <x v="20"/>
    <x v="0"/>
    <n v="2490.7962376452833"/>
  </r>
  <r>
    <n v="347375"/>
    <x v="15"/>
    <x v="1"/>
    <x v="1"/>
    <x v="3"/>
    <x v="20"/>
    <x v="0"/>
    <n v="4309.8021946949011"/>
  </r>
  <r>
    <n v="347377"/>
    <x v="16"/>
    <x v="1"/>
    <x v="1"/>
    <x v="3"/>
    <x v="20"/>
    <x v="0"/>
    <n v="4296.8468774763796"/>
  </r>
  <r>
    <n v="347379"/>
    <x v="17"/>
    <x v="1"/>
    <x v="1"/>
    <x v="3"/>
    <x v="20"/>
    <x v="0"/>
    <n v="2584.8091526333351"/>
  </r>
  <r>
    <n v="347385"/>
    <x v="26"/>
    <x v="0"/>
    <x v="2"/>
    <x v="5"/>
    <x v="21"/>
    <x v="0"/>
    <n v="1183.0031067999973"/>
  </r>
  <r>
    <n v="347387"/>
    <x v="27"/>
    <x v="0"/>
    <x v="2"/>
    <x v="5"/>
    <x v="21"/>
    <x v="0"/>
    <n v="1331.8661747408935"/>
  </r>
  <r>
    <n v="347389"/>
    <x v="28"/>
    <x v="0"/>
    <x v="2"/>
    <x v="5"/>
    <x v="21"/>
    <x v="0"/>
    <n v="1325.0709391554808"/>
  </r>
  <r>
    <n v="347391"/>
    <x v="29"/>
    <x v="0"/>
    <x v="2"/>
    <x v="5"/>
    <x v="21"/>
    <x v="0"/>
    <n v="1333.6044908208869"/>
  </r>
  <r>
    <n v="347393"/>
    <x v="30"/>
    <x v="0"/>
    <x v="2"/>
    <x v="5"/>
    <x v="21"/>
    <x v="0"/>
    <n v="1326.7302408682019"/>
  </r>
  <r>
    <n v="347395"/>
    <x v="31"/>
    <x v="0"/>
    <x v="2"/>
    <x v="5"/>
    <x v="21"/>
    <x v="0"/>
    <n v="2231.6343806168252"/>
  </r>
  <r>
    <n v="347397"/>
    <x v="32"/>
    <x v="0"/>
    <x v="2"/>
    <x v="5"/>
    <x v="21"/>
    <x v="0"/>
    <n v="2051.9636108764676"/>
  </r>
  <r>
    <n v="347399"/>
    <x v="33"/>
    <x v="0"/>
    <x v="2"/>
    <x v="5"/>
    <x v="21"/>
    <x v="0"/>
    <n v="1384.5687577114793"/>
  </r>
  <r>
    <n v="347425"/>
    <x v="18"/>
    <x v="0"/>
    <x v="2"/>
    <x v="4"/>
    <x v="21"/>
    <x v="0"/>
    <n v="1164.9878310619263"/>
  </r>
  <r>
    <n v="347427"/>
    <x v="19"/>
    <x v="0"/>
    <x v="2"/>
    <x v="4"/>
    <x v="21"/>
    <x v="0"/>
    <n v="1311.4804679846552"/>
  </r>
  <r>
    <n v="347429"/>
    <x v="20"/>
    <x v="0"/>
    <x v="2"/>
    <x v="4"/>
    <x v="21"/>
    <x v="0"/>
    <n v="1356.3290228483793"/>
  </r>
  <r>
    <n v="347431"/>
    <x v="21"/>
    <x v="0"/>
    <x v="2"/>
    <x v="4"/>
    <x v="21"/>
    <x v="0"/>
    <n v="1367.975740584312"/>
  </r>
  <r>
    <n v="347433"/>
    <x v="22"/>
    <x v="0"/>
    <x v="2"/>
    <x v="4"/>
    <x v="21"/>
    <x v="0"/>
    <n v="1361.101490631627"/>
  </r>
  <r>
    <n v="347435"/>
    <x v="23"/>
    <x v="0"/>
    <x v="2"/>
    <x v="4"/>
    <x v="21"/>
    <x v="0"/>
    <n v="2202.5649948973673"/>
  </r>
  <r>
    <n v="347437"/>
    <x v="24"/>
    <x v="0"/>
    <x v="2"/>
    <x v="4"/>
    <x v="21"/>
    <x v="0"/>
    <n v="2021.0294860893855"/>
  </r>
  <r>
    <n v="347439"/>
    <x v="25"/>
    <x v="0"/>
    <x v="2"/>
    <x v="4"/>
    <x v="21"/>
    <x v="0"/>
    <n v="1363.5904432006992"/>
  </r>
  <r>
    <n v="347385"/>
    <x v="26"/>
    <x v="0"/>
    <x v="2"/>
    <x v="5"/>
    <x v="22"/>
    <x v="0"/>
    <n v="1144.243745750992"/>
  </r>
  <r>
    <n v="347387"/>
    <x v="27"/>
    <x v="0"/>
    <x v="2"/>
    <x v="5"/>
    <x v="22"/>
    <x v="0"/>
    <n v="1288.2295336881318"/>
  </r>
  <r>
    <n v="347389"/>
    <x v="28"/>
    <x v="0"/>
    <x v="2"/>
    <x v="5"/>
    <x v="22"/>
    <x v="0"/>
    <n v="1281.6569340264577"/>
  </r>
  <r>
    <n v="347391"/>
    <x v="29"/>
    <x v="0"/>
    <x v="2"/>
    <x v="5"/>
    <x v="22"/>
    <x v="0"/>
    <n v="1289.9108963922868"/>
  </r>
  <r>
    <n v="347393"/>
    <x v="30"/>
    <x v="0"/>
    <x v="2"/>
    <x v="5"/>
    <x v="22"/>
    <x v="0"/>
    <n v="1283.2618711531513"/>
  </r>
  <r>
    <n v="347395"/>
    <x v="31"/>
    <x v="0"/>
    <x v="2"/>
    <x v="5"/>
    <x v="22"/>
    <x v="0"/>
    <n v="2158.5181544712586"/>
  </r>
  <r>
    <n v="347397"/>
    <x v="32"/>
    <x v="0"/>
    <x v="2"/>
    <x v="5"/>
    <x v="22"/>
    <x v="0"/>
    <n v="1984.7340338819415"/>
  </r>
  <r>
    <n v="347399"/>
    <x v="33"/>
    <x v="0"/>
    <x v="2"/>
    <x v="5"/>
    <x v="22"/>
    <x v="0"/>
    <n v="1339.205393854842"/>
  </r>
  <r>
    <n v="347425"/>
    <x v="18"/>
    <x v="0"/>
    <x v="2"/>
    <x v="4"/>
    <x v="22"/>
    <x v="0"/>
    <n v="1126.8187140898094"/>
  </r>
  <r>
    <n v="347427"/>
    <x v="19"/>
    <x v="0"/>
    <x v="2"/>
    <x v="4"/>
    <x v="22"/>
    <x v="0"/>
    <n v="1268.5117347031096"/>
  </r>
  <r>
    <n v="347429"/>
    <x v="20"/>
    <x v="0"/>
    <x v="2"/>
    <x v="4"/>
    <x v="22"/>
    <x v="0"/>
    <n v="1311.8908924701589"/>
  </r>
  <r>
    <n v="347431"/>
    <x v="21"/>
    <x v="0"/>
    <x v="2"/>
    <x v="4"/>
    <x v="22"/>
    <x v="0"/>
    <n v="1323.1560225879641"/>
  </r>
  <r>
    <n v="347433"/>
    <x v="22"/>
    <x v="0"/>
    <x v="2"/>
    <x v="4"/>
    <x v="22"/>
    <x v="0"/>
    <n v="1316.5069973488287"/>
  </r>
  <r>
    <n v="347435"/>
    <x v="23"/>
    <x v="0"/>
    <x v="2"/>
    <x v="4"/>
    <x v="22"/>
    <x v="0"/>
    <n v="2130.4011845232358"/>
  </r>
  <r>
    <n v="347437"/>
    <x v="24"/>
    <x v="0"/>
    <x v="2"/>
    <x v="4"/>
    <x v="22"/>
    <x v="0"/>
    <n v="1954.8134203058316"/>
  </r>
  <r>
    <n v="347439"/>
    <x v="25"/>
    <x v="0"/>
    <x v="2"/>
    <x v="4"/>
    <x v="22"/>
    <x v="0"/>
    <n v="1318.9144030388595"/>
  </r>
  <r>
    <n v="347353"/>
    <x v="10"/>
    <x v="1"/>
    <x v="1"/>
    <x v="2"/>
    <x v="23"/>
    <x v="0"/>
    <n v="1346.1639257992786"/>
  </r>
  <r>
    <n v="347355"/>
    <x v="11"/>
    <x v="1"/>
    <x v="1"/>
    <x v="2"/>
    <x v="23"/>
    <x v="0"/>
    <n v="2020.7122130146458"/>
  </r>
  <r>
    <n v="347357"/>
    <x v="12"/>
    <x v="1"/>
    <x v="1"/>
    <x v="2"/>
    <x v="23"/>
    <x v="0"/>
    <n v="2010.5065957771985"/>
  </r>
  <r>
    <n v="347359"/>
    <x v="13"/>
    <x v="1"/>
    <x v="1"/>
    <x v="2"/>
    <x v="23"/>
    <x v="0"/>
    <n v="1341.1979741166931"/>
  </r>
  <r>
    <n v="347373"/>
    <x v="14"/>
    <x v="1"/>
    <x v="1"/>
    <x v="3"/>
    <x v="23"/>
    <x v="0"/>
    <n v="1305.5760687400038"/>
  </r>
  <r>
    <n v="347375"/>
    <x v="15"/>
    <x v="1"/>
    <x v="1"/>
    <x v="3"/>
    <x v="23"/>
    <x v="0"/>
    <n v="2037.0412005945625"/>
  </r>
  <r>
    <n v="347377"/>
    <x v="16"/>
    <x v="1"/>
    <x v="1"/>
    <x v="3"/>
    <x v="23"/>
    <x v="0"/>
    <n v="2030.9178302520936"/>
  </r>
  <r>
    <n v="347379"/>
    <x v="17"/>
    <x v="1"/>
    <x v="1"/>
    <x v="3"/>
    <x v="23"/>
    <x v="0"/>
    <n v="1354.8836677301288"/>
  </r>
  <r>
    <n v="347411"/>
    <x v="5"/>
    <x v="1"/>
    <x v="0"/>
    <x v="1"/>
    <x v="23"/>
    <x v="0"/>
    <n v="1096.7845201746461"/>
  </r>
  <r>
    <n v="347413"/>
    <x v="6"/>
    <x v="1"/>
    <x v="0"/>
    <x v="1"/>
    <x v="23"/>
    <x v="0"/>
    <n v="1469.8956300586574"/>
  </r>
  <r>
    <n v="347415"/>
    <x v="7"/>
    <x v="1"/>
    <x v="0"/>
    <x v="1"/>
    <x v="23"/>
    <x v="0"/>
    <n v="1465.4771061206054"/>
  </r>
  <r>
    <n v="347417"/>
    <x v="8"/>
    <x v="1"/>
    <x v="0"/>
    <x v="1"/>
    <x v="23"/>
    <x v="0"/>
    <n v="1458.1128995571853"/>
  </r>
  <r>
    <n v="347419"/>
    <x v="9"/>
    <x v="1"/>
    <x v="0"/>
    <x v="1"/>
    <x v="23"/>
    <x v="0"/>
    <n v="1450.7486929937652"/>
  </r>
  <r>
    <n v="347353"/>
    <x v="10"/>
    <x v="1"/>
    <x v="1"/>
    <x v="2"/>
    <x v="24"/>
    <x v="0"/>
    <n v="1740.2481838700592"/>
  </r>
  <r>
    <n v="347355"/>
    <x v="11"/>
    <x v="1"/>
    <x v="1"/>
    <x v="2"/>
    <x v="24"/>
    <x v="0"/>
    <n v="2612.267860866089"/>
  </r>
  <r>
    <n v="347357"/>
    <x v="12"/>
    <x v="1"/>
    <x v="1"/>
    <x v="2"/>
    <x v="24"/>
    <x v="0"/>
    <n v="2599.0745888415131"/>
  </r>
  <r>
    <n v="347359"/>
    <x v="13"/>
    <x v="1"/>
    <x v="1"/>
    <x v="2"/>
    <x v="24"/>
    <x v="0"/>
    <n v="1733.8284691301319"/>
  </r>
  <r>
    <n v="347373"/>
    <x v="14"/>
    <x v="1"/>
    <x v="1"/>
    <x v="3"/>
    <x v="24"/>
    <x v="0"/>
    <n v="1687.7783893815147"/>
  </r>
  <r>
    <n v="347375"/>
    <x v="15"/>
    <x v="1"/>
    <x v="1"/>
    <x v="3"/>
    <x v="24"/>
    <x v="0"/>
    <n v="2633.3770961054111"/>
  </r>
  <r>
    <n v="347377"/>
    <x v="16"/>
    <x v="1"/>
    <x v="1"/>
    <x v="3"/>
    <x v="24"/>
    <x v="0"/>
    <n v="2625.4611328906653"/>
  </r>
  <r>
    <n v="347379"/>
    <x v="17"/>
    <x v="1"/>
    <x v="1"/>
    <x v="3"/>
    <x v="24"/>
    <x v="0"/>
    <n v="1751.5205963661535"/>
  </r>
  <r>
    <n v="347411"/>
    <x v="5"/>
    <x v="1"/>
    <x v="0"/>
    <x v="1"/>
    <x v="24"/>
    <x v="0"/>
    <n v="1417.8639263397627"/>
  </r>
  <r>
    <n v="347413"/>
    <x v="6"/>
    <x v="1"/>
    <x v="0"/>
    <x v="1"/>
    <x v="24"/>
    <x v="0"/>
    <n v="1900.201863728679"/>
  </r>
  <r>
    <n v="347415"/>
    <x v="7"/>
    <x v="1"/>
    <x v="0"/>
    <x v="1"/>
    <x v="24"/>
    <x v="0"/>
    <n v="1894.489834078192"/>
  </r>
  <r>
    <n v="347417"/>
    <x v="8"/>
    <x v="1"/>
    <x v="0"/>
    <x v="1"/>
    <x v="24"/>
    <x v="0"/>
    <n v="1884.9697846607137"/>
  </r>
  <r>
    <n v="347419"/>
    <x v="9"/>
    <x v="1"/>
    <x v="0"/>
    <x v="1"/>
    <x v="24"/>
    <x v="0"/>
    <n v="1875.4497352432352"/>
  </r>
  <r>
    <n v="347425"/>
    <x v="18"/>
    <x v="0"/>
    <x v="2"/>
    <x v="4"/>
    <x v="25"/>
    <x v="0"/>
    <n v="2179.6225317902145"/>
  </r>
  <r>
    <n v="347427"/>
    <x v="19"/>
    <x v="0"/>
    <x v="2"/>
    <x v="4"/>
    <x v="25"/>
    <x v="0"/>
    <n v="2453.7014909559225"/>
  </r>
  <r>
    <n v="347429"/>
    <x v="20"/>
    <x v="0"/>
    <x v="2"/>
    <x v="4"/>
    <x v="25"/>
    <x v="0"/>
    <n v="2537.6104538590785"/>
  </r>
  <r>
    <n v="347431"/>
    <x v="21"/>
    <x v="0"/>
    <x v="2"/>
    <x v="4"/>
    <x v="25"/>
    <x v="0"/>
    <n v="2559.4007659308263"/>
  </r>
  <r>
    <n v="347433"/>
    <x v="22"/>
    <x v="0"/>
    <x v="2"/>
    <x v="4"/>
    <x v="25"/>
    <x v="0"/>
    <n v="2546.5394555492649"/>
  </r>
  <r>
    <n v="347435"/>
    <x v="23"/>
    <x v="0"/>
    <x v="2"/>
    <x v="4"/>
    <x v="25"/>
    <x v="0"/>
    <n v="4754.286864352036"/>
  </r>
  <r>
    <n v="347437"/>
    <x v="24"/>
    <x v="0"/>
    <x v="2"/>
    <x v="4"/>
    <x v="25"/>
    <x v="0"/>
    <n v="4411.4294608757455"/>
  </r>
  <r>
    <n v="347439"/>
    <x v="25"/>
    <x v="0"/>
    <x v="2"/>
    <x v="4"/>
    <x v="25"/>
    <x v="0"/>
    <n v="2558.4029056426029"/>
  </r>
  <r>
    <n v="347331"/>
    <x v="0"/>
    <x v="0"/>
    <x v="0"/>
    <x v="0"/>
    <x v="26"/>
    <x v="0"/>
    <n v="5611.4180228270334"/>
  </r>
  <r>
    <n v="347333"/>
    <x v="1"/>
    <x v="0"/>
    <x v="0"/>
    <x v="0"/>
    <x v="26"/>
    <x v="0"/>
    <n v="7124.8264597406396"/>
  </r>
  <r>
    <n v="347335"/>
    <x v="2"/>
    <x v="0"/>
    <x v="0"/>
    <x v="0"/>
    <x v="26"/>
    <x v="0"/>
    <n v="7088.6598279653062"/>
  </r>
  <r>
    <n v="347337"/>
    <x v="3"/>
    <x v="0"/>
    <x v="0"/>
    <x v="0"/>
    <x v="26"/>
    <x v="0"/>
    <n v="7052.4931961899729"/>
  </r>
  <r>
    <n v="347339"/>
    <x v="4"/>
    <x v="0"/>
    <x v="0"/>
    <x v="0"/>
    <x v="26"/>
    <x v="0"/>
    <n v="7016.3265644146404"/>
  </r>
  <r>
    <n v="347411"/>
    <x v="5"/>
    <x v="1"/>
    <x v="1"/>
    <x v="2"/>
    <x v="27"/>
    <x v="0"/>
    <n v="5597.579027834362"/>
  </r>
  <r>
    <n v="347413"/>
    <x v="6"/>
    <x v="1"/>
    <x v="1"/>
    <x v="2"/>
    <x v="27"/>
    <x v="0"/>
    <n v="7121.1766938203509"/>
  </r>
  <r>
    <n v="347415"/>
    <x v="7"/>
    <x v="1"/>
    <x v="1"/>
    <x v="2"/>
    <x v="27"/>
    <x v="0"/>
    <n v="7099.7703510533556"/>
  </r>
  <r>
    <n v="347417"/>
    <x v="8"/>
    <x v="1"/>
    <x v="1"/>
    <x v="2"/>
    <x v="27"/>
    <x v="0"/>
    <n v="7064.0931131083635"/>
  </r>
  <r>
    <n v="347419"/>
    <x v="9"/>
    <x v="1"/>
    <x v="1"/>
    <x v="2"/>
    <x v="27"/>
    <x v="0"/>
    <n v="7028.4158751633722"/>
  </r>
  <r>
    <n v="347373"/>
    <x v="14"/>
    <x v="1"/>
    <x v="1"/>
    <x v="3"/>
    <x v="28"/>
    <x v="0"/>
    <n v="6629.3499863482339"/>
  </r>
  <r>
    <n v="347375"/>
    <x v="15"/>
    <x v="1"/>
    <x v="1"/>
    <x v="3"/>
    <x v="28"/>
    <x v="0"/>
    <n v="10343.525267267727"/>
  </r>
  <r>
    <n v="347377"/>
    <x v="16"/>
    <x v="1"/>
    <x v="1"/>
    <x v="3"/>
    <x v="28"/>
    <x v="0"/>
    <n v="10312.432505943274"/>
  </r>
  <r>
    <n v="347379"/>
    <x v="17"/>
    <x v="1"/>
    <x v="1"/>
    <x v="3"/>
    <x v="28"/>
    <x v="0"/>
    <n v="6879.7201781115455"/>
  </r>
  <r>
    <n v="347385"/>
    <x v="26"/>
    <x v="0"/>
    <x v="2"/>
    <x v="5"/>
    <x v="29"/>
    <x v="0"/>
    <n v="3203.9667475833294"/>
  </r>
  <r>
    <n v="347387"/>
    <x v="27"/>
    <x v="0"/>
    <x v="2"/>
    <x v="5"/>
    <x v="29"/>
    <x v="0"/>
    <n v="3607.137556589943"/>
  </r>
  <r>
    <n v="347389"/>
    <x v="28"/>
    <x v="0"/>
    <x v="2"/>
    <x v="5"/>
    <x v="29"/>
    <x v="0"/>
    <n v="3588.7337935461169"/>
  </r>
  <r>
    <n v="347391"/>
    <x v="29"/>
    <x v="0"/>
    <x v="2"/>
    <x v="5"/>
    <x v="29"/>
    <x v="0"/>
    <n v="3611.8454959732467"/>
  </r>
  <r>
    <n v="347393"/>
    <x v="30"/>
    <x v="0"/>
    <x v="2"/>
    <x v="5"/>
    <x v="29"/>
    <x v="0"/>
    <n v="3593.2277356847248"/>
  </r>
  <r>
    <n v="347395"/>
    <x v="31"/>
    <x v="0"/>
    <x v="2"/>
    <x v="5"/>
    <x v="29"/>
    <x v="0"/>
    <n v="7745.4448074804613"/>
  </r>
  <r>
    <n v="347397"/>
    <x v="32"/>
    <x v="0"/>
    <x v="2"/>
    <x v="5"/>
    <x v="29"/>
    <x v="0"/>
    <n v="7409.8685948317134"/>
  </r>
  <r>
    <n v="347399"/>
    <x v="33"/>
    <x v="0"/>
    <x v="2"/>
    <x v="5"/>
    <x v="29"/>
    <x v="0"/>
    <n v="3756.9356278768992"/>
  </r>
  <r>
    <n v="347411"/>
    <x v="5"/>
    <x v="1"/>
    <x v="0"/>
    <x v="1"/>
    <x v="30"/>
    <x v="0"/>
    <n v="5512.3367076135346"/>
  </r>
  <r>
    <n v="347413"/>
    <x v="6"/>
    <x v="1"/>
    <x v="0"/>
    <x v="1"/>
    <x v="30"/>
    <x v="0"/>
    <n v="7012.7323786860306"/>
  </r>
  <r>
    <n v="347415"/>
    <x v="7"/>
    <x v="1"/>
    <x v="0"/>
    <x v="1"/>
    <x v="30"/>
    <x v="0"/>
    <n v="6991.652020834269"/>
  </r>
  <r>
    <n v="347417"/>
    <x v="8"/>
    <x v="1"/>
    <x v="0"/>
    <x v="1"/>
    <x v="30"/>
    <x v="0"/>
    <n v="6956.5180910813324"/>
  </r>
  <r>
    <n v="347419"/>
    <x v="9"/>
    <x v="1"/>
    <x v="0"/>
    <x v="1"/>
    <x v="30"/>
    <x v="0"/>
    <n v="6921.3841613283976"/>
  </r>
  <r>
    <n v="347425"/>
    <x v="18"/>
    <x v="0"/>
    <x v="2"/>
    <x v="4"/>
    <x v="31"/>
    <x v="0"/>
    <n v="2882.5980948070783"/>
  </r>
  <r>
    <n v="347427"/>
    <x v="19"/>
    <x v="0"/>
    <x v="2"/>
    <x v="4"/>
    <x v="31"/>
    <x v="0"/>
    <n v="3245.0734656543582"/>
  </r>
  <r>
    <n v="347429"/>
    <x v="20"/>
    <x v="0"/>
    <x v="2"/>
    <x v="4"/>
    <x v="31"/>
    <x v="0"/>
    <n v="3356.0448898684449"/>
  </r>
  <r>
    <n v="347431"/>
    <x v="21"/>
    <x v="0"/>
    <x v="2"/>
    <x v="4"/>
    <x v="31"/>
    <x v="0"/>
    <n v="3384.863050420166"/>
  </r>
  <r>
    <n v="347433"/>
    <x v="22"/>
    <x v="0"/>
    <x v="2"/>
    <x v="4"/>
    <x v="31"/>
    <x v="0"/>
    <n v="3367.8536883577531"/>
  </r>
  <r>
    <n v="347435"/>
    <x v="23"/>
    <x v="0"/>
    <x v="2"/>
    <x v="4"/>
    <x v="31"/>
    <x v="0"/>
    <n v="7125.3586248808951"/>
  </r>
  <r>
    <n v="347437"/>
    <x v="24"/>
    <x v="0"/>
    <x v="2"/>
    <x v="4"/>
    <x v="31"/>
    <x v="0"/>
    <n v="6667.6699284658544"/>
  </r>
  <r>
    <n v="347439"/>
    <x v="25"/>
    <x v="0"/>
    <x v="2"/>
    <x v="4"/>
    <x v="31"/>
    <x v="0"/>
    <n v="3393.0744665882289"/>
  </r>
  <r>
    <n v="347331"/>
    <x v="0"/>
    <x v="0"/>
    <x v="0"/>
    <x v="0"/>
    <x v="0"/>
    <x v="1"/>
    <n v="13313.5695"/>
  </r>
  <r>
    <n v="347333"/>
    <x v="1"/>
    <x v="0"/>
    <x v="0"/>
    <x v="0"/>
    <x v="0"/>
    <x v="1"/>
    <n v="13246.329250000001"/>
  </r>
  <r>
    <n v="347335"/>
    <x v="2"/>
    <x v="0"/>
    <x v="0"/>
    <x v="0"/>
    <x v="0"/>
    <x v="1"/>
    <n v="13179.089"/>
  </r>
  <r>
    <n v="347337"/>
    <x v="3"/>
    <x v="0"/>
    <x v="0"/>
    <x v="0"/>
    <x v="0"/>
    <x v="1"/>
    <n v="13111.848749999999"/>
  </r>
  <r>
    <n v="347339"/>
    <x v="4"/>
    <x v="0"/>
    <x v="0"/>
    <x v="0"/>
    <x v="0"/>
    <x v="1"/>
    <n v="13044.6085"/>
  </r>
  <r>
    <n v="347331"/>
    <x v="0"/>
    <x v="0"/>
    <x v="0"/>
    <x v="0"/>
    <x v="1"/>
    <x v="1"/>
    <n v="11377.327499999999"/>
  </r>
  <r>
    <n v="347333"/>
    <x v="1"/>
    <x v="0"/>
    <x v="0"/>
    <x v="0"/>
    <x v="1"/>
    <x v="1"/>
    <n v="11319.866249999999"/>
  </r>
  <r>
    <n v="347335"/>
    <x v="2"/>
    <x v="0"/>
    <x v="0"/>
    <x v="0"/>
    <x v="1"/>
    <x v="1"/>
    <n v="11262.405000000001"/>
  </r>
  <r>
    <n v="347337"/>
    <x v="3"/>
    <x v="0"/>
    <x v="0"/>
    <x v="0"/>
    <x v="1"/>
    <x v="1"/>
    <n v="11204.94375"/>
  </r>
  <r>
    <n v="347339"/>
    <x v="4"/>
    <x v="0"/>
    <x v="0"/>
    <x v="0"/>
    <x v="1"/>
    <x v="1"/>
    <n v="11147.4825"/>
  </r>
  <r>
    <n v="347331"/>
    <x v="0"/>
    <x v="0"/>
    <x v="0"/>
    <x v="0"/>
    <x v="2"/>
    <x v="1"/>
    <n v="11320.155000000001"/>
  </r>
  <r>
    <n v="347333"/>
    <x v="1"/>
    <x v="0"/>
    <x v="0"/>
    <x v="0"/>
    <x v="2"/>
    <x v="1"/>
    <n v="11262.9825"/>
  </r>
  <r>
    <n v="347335"/>
    <x v="2"/>
    <x v="0"/>
    <x v="0"/>
    <x v="0"/>
    <x v="2"/>
    <x v="1"/>
    <n v="11205.81"/>
  </r>
  <r>
    <n v="347337"/>
    <x v="3"/>
    <x v="0"/>
    <x v="0"/>
    <x v="0"/>
    <x v="2"/>
    <x v="1"/>
    <n v="11148.637500000001"/>
  </r>
  <r>
    <n v="347339"/>
    <x v="4"/>
    <x v="0"/>
    <x v="0"/>
    <x v="0"/>
    <x v="2"/>
    <x v="1"/>
    <n v="11091.465"/>
  </r>
  <r>
    <n v="347345"/>
    <x v="34"/>
    <x v="1"/>
    <x v="1"/>
    <x v="2"/>
    <x v="6"/>
    <x v="1"/>
    <n v="26063.142187499998"/>
  </r>
  <r>
    <n v="347353"/>
    <x v="10"/>
    <x v="1"/>
    <x v="1"/>
    <x v="2"/>
    <x v="6"/>
    <x v="1"/>
    <n v="5374.6790624999994"/>
  </r>
  <r>
    <n v="347355"/>
    <x v="11"/>
    <x v="1"/>
    <x v="1"/>
    <x v="2"/>
    <x v="6"/>
    <x v="1"/>
    <n v="8750.7337499999994"/>
  </r>
  <r>
    <n v="347357"/>
    <x v="12"/>
    <x v="1"/>
    <x v="1"/>
    <x v="2"/>
    <x v="6"/>
    <x v="1"/>
    <n v="178806.4959375"/>
  </r>
  <r>
    <n v="347359"/>
    <x v="13"/>
    <x v="1"/>
    <x v="1"/>
    <x v="2"/>
    <x v="6"/>
    <x v="1"/>
    <n v="128170.58624999999"/>
  </r>
  <r>
    <n v="347345"/>
    <x v="34"/>
    <x v="1"/>
    <x v="1"/>
    <x v="2"/>
    <x v="7"/>
    <x v="1"/>
    <n v="23047.818749999999"/>
  </r>
  <r>
    <n v="347353"/>
    <x v="10"/>
    <x v="1"/>
    <x v="1"/>
    <x v="2"/>
    <x v="7"/>
    <x v="1"/>
    <n v="4752.86625"/>
  </r>
  <r>
    <n v="347355"/>
    <x v="11"/>
    <x v="1"/>
    <x v="1"/>
    <x v="2"/>
    <x v="7"/>
    <x v="1"/>
    <n v="7738.335"/>
  </r>
  <r>
    <n v="347357"/>
    <x v="12"/>
    <x v="1"/>
    <x v="1"/>
    <x v="2"/>
    <x v="7"/>
    <x v="1"/>
    <n v="158119.83374999999"/>
  </r>
  <r>
    <n v="347359"/>
    <x v="13"/>
    <x v="1"/>
    <x v="1"/>
    <x v="2"/>
    <x v="7"/>
    <x v="1"/>
    <n v="113342.14499999999"/>
  </r>
  <r>
    <n v="347345"/>
    <x v="34"/>
    <x v="1"/>
    <x v="1"/>
    <x v="2"/>
    <x v="8"/>
    <x v="1"/>
    <n v="24052.67325"/>
  </r>
  <r>
    <n v="347353"/>
    <x v="10"/>
    <x v="1"/>
    <x v="1"/>
    <x v="2"/>
    <x v="8"/>
    <x v="1"/>
    <n v="5094.1413000000002"/>
  </r>
  <r>
    <n v="347355"/>
    <x v="11"/>
    <x v="1"/>
    <x v="1"/>
    <x v="2"/>
    <x v="8"/>
    <x v="1"/>
    <n v="8002.9619999999995"/>
  </r>
  <r>
    <n v="347357"/>
    <x v="12"/>
    <x v="1"/>
    <x v="1"/>
    <x v="2"/>
    <x v="8"/>
    <x v="1"/>
    <n v="163232.13149999999"/>
  </r>
  <r>
    <n v="347359"/>
    <x v="13"/>
    <x v="1"/>
    <x v="1"/>
    <x v="2"/>
    <x v="8"/>
    <x v="1"/>
    <n v="121472.568"/>
  </r>
  <r>
    <n v="347365"/>
    <x v="35"/>
    <x v="1"/>
    <x v="1"/>
    <x v="3"/>
    <x v="9"/>
    <x v="1"/>
    <n v="27011.91796875"/>
  </r>
  <r>
    <n v="347373"/>
    <x v="14"/>
    <x v="1"/>
    <x v="1"/>
    <x v="3"/>
    <x v="9"/>
    <x v="1"/>
    <n v="5346.9745312499999"/>
  </r>
  <r>
    <n v="347375"/>
    <x v="15"/>
    <x v="1"/>
    <x v="1"/>
    <x v="3"/>
    <x v="9"/>
    <x v="1"/>
    <n v="9048.8036250000005"/>
  </r>
  <r>
    <n v="347377"/>
    <x v="16"/>
    <x v="1"/>
    <x v="1"/>
    <x v="3"/>
    <x v="9"/>
    <x v="1"/>
    <n v="185276.99109375"/>
  </r>
  <r>
    <n v="347379"/>
    <x v="17"/>
    <x v="1"/>
    <x v="1"/>
    <x v="3"/>
    <x v="9"/>
    <x v="1"/>
    <n v="132815.52281249998"/>
  </r>
  <r>
    <n v="347365"/>
    <x v="35"/>
    <x v="1"/>
    <x v="1"/>
    <x v="3"/>
    <x v="10"/>
    <x v="1"/>
    <n v="23889.9375"/>
  </r>
  <r>
    <n v="347373"/>
    <x v="14"/>
    <x v="1"/>
    <x v="1"/>
    <x v="3"/>
    <x v="10"/>
    <x v="1"/>
    <n v="4728.9825000000001"/>
  </r>
  <r>
    <n v="347375"/>
    <x v="15"/>
    <x v="1"/>
    <x v="1"/>
    <x v="3"/>
    <x v="10"/>
    <x v="1"/>
    <n v="8002.9620000000004"/>
  </r>
  <r>
    <n v="347377"/>
    <x v="16"/>
    <x v="1"/>
    <x v="1"/>
    <x v="3"/>
    <x v="10"/>
    <x v="1"/>
    <n v="163863.0675"/>
  </r>
  <r>
    <n v="347379"/>
    <x v="17"/>
    <x v="1"/>
    <x v="1"/>
    <x v="3"/>
    <x v="10"/>
    <x v="1"/>
    <n v="117464.985"/>
  </r>
  <r>
    <n v="347365"/>
    <x v="35"/>
    <x v="1"/>
    <x v="1"/>
    <x v="3"/>
    <x v="11"/>
    <x v="1"/>
    <n v="23985.365624999999"/>
  </r>
  <r>
    <n v="347373"/>
    <x v="14"/>
    <x v="1"/>
    <x v="1"/>
    <x v="3"/>
    <x v="11"/>
    <x v="1"/>
    <n v="4876.1932499999994"/>
  </r>
  <r>
    <n v="347375"/>
    <x v="15"/>
    <x v="1"/>
    <x v="1"/>
    <x v="3"/>
    <x v="11"/>
    <x v="1"/>
    <n v="7962.5429999999997"/>
  </r>
  <r>
    <n v="347377"/>
    <x v="16"/>
    <x v="1"/>
    <x v="1"/>
    <x v="3"/>
    <x v="11"/>
    <x v="1"/>
    <n v="162741.45374999999"/>
  </r>
  <r>
    <n v="347379"/>
    <x v="17"/>
    <x v="1"/>
    <x v="1"/>
    <x v="3"/>
    <x v="11"/>
    <x v="1"/>
    <n v="121113.63"/>
  </r>
  <r>
    <n v="347427"/>
    <x v="19"/>
    <x v="0"/>
    <x v="2"/>
    <x v="4"/>
    <x v="12"/>
    <x v="1"/>
    <n v="2837.1"/>
  </r>
  <r>
    <n v="347429"/>
    <x v="20"/>
    <x v="0"/>
    <x v="2"/>
    <x v="4"/>
    <x v="12"/>
    <x v="1"/>
    <n v="2934.12"/>
  </r>
  <r>
    <n v="347431"/>
    <x v="21"/>
    <x v="0"/>
    <x v="2"/>
    <x v="4"/>
    <x v="12"/>
    <x v="1"/>
    <n v="3364.0949999999998"/>
  </r>
  <r>
    <n v="347433"/>
    <x v="22"/>
    <x v="0"/>
    <x v="2"/>
    <x v="4"/>
    <x v="12"/>
    <x v="1"/>
    <n v="3347.19"/>
  </r>
  <r>
    <n v="347435"/>
    <x v="23"/>
    <x v="0"/>
    <x v="2"/>
    <x v="4"/>
    <x v="12"/>
    <x v="1"/>
    <n v="9990.8549999999996"/>
  </r>
  <r>
    <n v="347437"/>
    <x v="24"/>
    <x v="0"/>
    <x v="2"/>
    <x v="4"/>
    <x v="12"/>
    <x v="1"/>
    <n v="6626.76"/>
  </r>
  <r>
    <n v="347439"/>
    <x v="25"/>
    <x v="0"/>
    <x v="2"/>
    <x v="4"/>
    <x v="12"/>
    <x v="1"/>
    <n v="4156.4250000000002"/>
  </r>
  <r>
    <n v="347427"/>
    <x v="19"/>
    <x v="0"/>
    <x v="2"/>
    <x v="4"/>
    <x v="13"/>
    <x v="1"/>
    <n v="2540.3624999999997"/>
  </r>
  <r>
    <n v="347429"/>
    <x v="20"/>
    <x v="0"/>
    <x v="2"/>
    <x v="4"/>
    <x v="13"/>
    <x v="1"/>
    <n v="2627.2349999999997"/>
  </r>
  <r>
    <n v="347431"/>
    <x v="21"/>
    <x v="0"/>
    <x v="2"/>
    <x v="4"/>
    <x v="13"/>
    <x v="1"/>
    <n v="3012.2381249999999"/>
  </r>
  <r>
    <n v="347433"/>
    <x v="22"/>
    <x v="0"/>
    <x v="2"/>
    <x v="4"/>
    <x v="13"/>
    <x v="1"/>
    <n v="2997.1012499999997"/>
  </r>
  <r>
    <n v="347435"/>
    <x v="23"/>
    <x v="0"/>
    <x v="2"/>
    <x v="4"/>
    <x v="13"/>
    <x v="1"/>
    <n v="9939.8812500000004"/>
  </r>
  <r>
    <n v="347437"/>
    <x v="24"/>
    <x v="0"/>
    <x v="2"/>
    <x v="4"/>
    <x v="13"/>
    <x v="1"/>
    <n v="6922.5974999999989"/>
  </r>
  <r>
    <n v="347439"/>
    <x v="25"/>
    <x v="0"/>
    <x v="2"/>
    <x v="4"/>
    <x v="13"/>
    <x v="1"/>
    <n v="3850.03125"/>
  </r>
  <r>
    <n v="347385"/>
    <x v="26"/>
    <x v="0"/>
    <x v="2"/>
    <x v="5"/>
    <x v="14"/>
    <x v="1"/>
    <n v="20781.037499999999"/>
  </r>
  <r>
    <n v="347387"/>
    <x v="27"/>
    <x v="0"/>
    <x v="2"/>
    <x v="5"/>
    <x v="14"/>
    <x v="1"/>
    <n v="24953.25"/>
  </r>
  <r>
    <n v="347389"/>
    <x v="28"/>
    <x v="0"/>
    <x v="2"/>
    <x v="5"/>
    <x v="14"/>
    <x v="1"/>
    <n v="24825.9375"/>
  </r>
  <r>
    <n v="347391"/>
    <x v="29"/>
    <x v="0"/>
    <x v="2"/>
    <x v="5"/>
    <x v="14"/>
    <x v="1"/>
    <n v="25122.03"/>
  </r>
  <r>
    <n v="347393"/>
    <x v="30"/>
    <x v="0"/>
    <x v="2"/>
    <x v="5"/>
    <x v="14"/>
    <x v="1"/>
    <n v="24992.535"/>
  </r>
  <r>
    <n v="347395"/>
    <x v="31"/>
    <x v="0"/>
    <x v="2"/>
    <x v="5"/>
    <x v="14"/>
    <x v="1"/>
    <n v="56486.300999999999"/>
  </r>
  <r>
    <n v="347397"/>
    <x v="32"/>
    <x v="0"/>
    <x v="2"/>
    <x v="5"/>
    <x v="14"/>
    <x v="1"/>
    <n v="51539.01"/>
  </r>
  <r>
    <n v="347399"/>
    <x v="33"/>
    <x v="0"/>
    <x v="2"/>
    <x v="5"/>
    <x v="14"/>
    <x v="1"/>
    <n v="26504.28"/>
  </r>
  <r>
    <n v="347385"/>
    <x v="26"/>
    <x v="0"/>
    <x v="2"/>
    <x v="5"/>
    <x v="15"/>
    <x v="1"/>
    <n v="18606.526875"/>
  </r>
  <r>
    <n v="347387"/>
    <x v="27"/>
    <x v="0"/>
    <x v="2"/>
    <x v="5"/>
    <x v="15"/>
    <x v="1"/>
    <n v="22342.162499999999"/>
  </r>
  <r>
    <n v="347389"/>
    <x v="28"/>
    <x v="0"/>
    <x v="2"/>
    <x v="5"/>
    <x v="15"/>
    <x v="1"/>
    <n v="22228.171875"/>
  </r>
  <r>
    <n v="347391"/>
    <x v="29"/>
    <x v="0"/>
    <x v="2"/>
    <x v="5"/>
    <x v="15"/>
    <x v="1"/>
    <n v="22493.281499999997"/>
  </r>
  <r>
    <n v="347393"/>
    <x v="30"/>
    <x v="0"/>
    <x v="2"/>
    <x v="5"/>
    <x v="15"/>
    <x v="1"/>
    <n v="22377.336749999999"/>
  </r>
  <r>
    <n v="347395"/>
    <x v="31"/>
    <x v="0"/>
    <x v="2"/>
    <x v="5"/>
    <x v="15"/>
    <x v="1"/>
    <n v="58289.811749999993"/>
  </r>
  <r>
    <n v="347397"/>
    <x v="32"/>
    <x v="0"/>
    <x v="2"/>
    <x v="5"/>
    <x v="15"/>
    <x v="1"/>
    <n v="53837.01225"/>
  </r>
  <r>
    <n v="347399"/>
    <x v="33"/>
    <x v="0"/>
    <x v="2"/>
    <x v="5"/>
    <x v="15"/>
    <x v="1"/>
    <n v="23859.866249999999"/>
  </r>
  <r>
    <n v="347385"/>
    <x v="26"/>
    <x v="0"/>
    <x v="2"/>
    <x v="5"/>
    <x v="16"/>
    <x v="1"/>
    <n v="18708.289687500001"/>
  </r>
  <r>
    <n v="347387"/>
    <x v="27"/>
    <x v="0"/>
    <x v="2"/>
    <x v="5"/>
    <x v="16"/>
    <x v="1"/>
    <n v="22464.356250000001"/>
  </r>
  <r>
    <n v="347389"/>
    <x v="28"/>
    <x v="0"/>
    <x v="2"/>
    <x v="5"/>
    <x v="16"/>
    <x v="1"/>
    <n v="22349.7421875"/>
  </r>
  <r>
    <n v="347391"/>
    <x v="29"/>
    <x v="0"/>
    <x v="2"/>
    <x v="5"/>
    <x v="16"/>
    <x v="1"/>
    <n v="22616.301749999999"/>
  </r>
  <r>
    <n v="347393"/>
    <x v="30"/>
    <x v="0"/>
    <x v="2"/>
    <x v="5"/>
    <x v="16"/>
    <x v="1"/>
    <n v="22499.722874999999"/>
  </r>
  <r>
    <n v="347395"/>
    <x v="31"/>
    <x v="0"/>
    <x v="2"/>
    <x v="5"/>
    <x v="16"/>
    <x v="1"/>
    <n v="58608.610374999997"/>
  </r>
  <r>
    <n v="347397"/>
    <x v="32"/>
    <x v="0"/>
    <x v="2"/>
    <x v="5"/>
    <x v="16"/>
    <x v="1"/>
    <n v="54131.457625000003"/>
  </r>
  <r>
    <n v="347399"/>
    <x v="33"/>
    <x v="0"/>
    <x v="2"/>
    <x v="5"/>
    <x v="16"/>
    <x v="1"/>
    <n v="23990.360625000001"/>
  </r>
  <r>
    <n v="347331"/>
    <x v="0"/>
    <x v="0"/>
    <x v="0"/>
    <x v="0"/>
    <x v="17"/>
    <x v="1"/>
    <n v="5688.6637499999997"/>
  </r>
  <r>
    <n v="347333"/>
    <x v="1"/>
    <x v="0"/>
    <x v="0"/>
    <x v="0"/>
    <x v="17"/>
    <x v="1"/>
    <n v="5659.9331249999996"/>
  </r>
  <r>
    <n v="347335"/>
    <x v="2"/>
    <x v="0"/>
    <x v="0"/>
    <x v="0"/>
    <x v="17"/>
    <x v="1"/>
    <n v="5631.2025000000003"/>
  </r>
  <r>
    <n v="347337"/>
    <x v="3"/>
    <x v="0"/>
    <x v="0"/>
    <x v="0"/>
    <x v="17"/>
    <x v="1"/>
    <n v="5602.4718750000002"/>
  </r>
  <r>
    <n v="347339"/>
    <x v="4"/>
    <x v="0"/>
    <x v="0"/>
    <x v="0"/>
    <x v="17"/>
    <x v="1"/>
    <n v="5573.74125"/>
  </r>
  <r>
    <n v="347385"/>
    <x v="26"/>
    <x v="0"/>
    <x v="2"/>
    <x v="5"/>
    <x v="17"/>
    <x v="1"/>
    <n v="12434.7015625"/>
  </r>
  <r>
    <n v="347387"/>
    <x v="27"/>
    <x v="0"/>
    <x v="2"/>
    <x v="5"/>
    <x v="17"/>
    <x v="1"/>
    <n v="14931.21875"/>
  </r>
  <r>
    <n v="347389"/>
    <x v="28"/>
    <x v="0"/>
    <x v="2"/>
    <x v="5"/>
    <x v="17"/>
    <x v="1"/>
    <n v="14855.0390625"/>
  </r>
  <r>
    <n v="347391"/>
    <x v="29"/>
    <x v="0"/>
    <x v="2"/>
    <x v="5"/>
    <x v="17"/>
    <x v="1"/>
    <n v="15032.21125"/>
  </r>
  <r>
    <n v="347393"/>
    <x v="30"/>
    <x v="0"/>
    <x v="2"/>
    <x v="5"/>
    <x v="17"/>
    <x v="1"/>
    <n v="14954.725624999999"/>
  </r>
  <r>
    <n v="347395"/>
    <x v="31"/>
    <x v="0"/>
    <x v="2"/>
    <x v="5"/>
    <x v="17"/>
    <x v="1"/>
    <n v="26066.512500000001"/>
  </r>
  <r>
    <n v="347397"/>
    <x v="32"/>
    <x v="0"/>
    <x v="2"/>
    <x v="5"/>
    <x v="17"/>
    <x v="1"/>
    <n v="23129.459062499998"/>
  </r>
  <r>
    <n v="347399"/>
    <x v="33"/>
    <x v="0"/>
    <x v="2"/>
    <x v="5"/>
    <x v="17"/>
    <x v="1"/>
    <n v="15730.0171875"/>
  </r>
  <r>
    <n v="347331"/>
    <x v="0"/>
    <x v="0"/>
    <x v="0"/>
    <x v="0"/>
    <x v="18"/>
    <x v="1"/>
    <n v="5821.7939999999999"/>
  </r>
  <r>
    <n v="347333"/>
    <x v="1"/>
    <x v="0"/>
    <x v="0"/>
    <x v="0"/>
    <x v="18"/>
    <x v="1"/>
    <n v="5792.3909999999996"/>
  </r>
  <r>
    <n v="347335"/>
    <x v="2"/>
    <x v="0"/>
    <x v="0"/>
    <x v="0"/>
    <x v="18"/>
    <x v="1"/>
    <n v="5762.9879999999994"/>
  </r>
  <r>
    <n v="347337"/>
    <x v="3"/>
    <x v="0"/>
    <x v="0"/>
    <x v="0"/>
    <x v="18"/>
    <x v="1"/>
    <n v="5733.585"/>
  </r>
  <r>
    <n v="347339"/>
    <x v="4"/>
    <x v="0"/>
    <x v="0"/>
    <x v="0"/>
    <x v="18"/>
    <x v="1"/>
    <n v="5704.1819999999998"/>
  </r>
  <r>
    <n v="347385"/>
    <x v="26"/>
    <x v="0"/>
    <x v="2"/>
    <x v="5"/>
    <x v="18"/>
    <x v="1"/>
    <n v="12725.7075"/>
  </r>
  <r>
    <n v="347387"/>
    <x v="27"/>
    <x v="0"/>
    <x v="2"/>
    <x v="5"/>
    <x v="18"/>
    <x v="1"/>
    <n v="15280.65"/>
  </r>
  <r>
    <n v="347389"/>
    <x v="28"/>
    <x v="0"/>
    <x v="2"/>
    <x v="5"/>
    <x v="18"/>
    <x v="1"/>
    <n v="15202.6875"/>
  </r>
  <r>
    <n v="347391"/>
    <x v="29"/>
    <x v="0"/>
    <x v="2"/>
    <x v="5"/>
    <x v="18"/>
    <x v="1"/>
    <n v="15384.005999999999"/>
  </r>
  <r>
    <n v="347393"/>
    <x v="30"/>
    <x v="0"/>
    <x v="2"/>
    <x v="5"/>
    <x v="18"/>
    <x v="1"/>
    <n v="15304.706999999999"/>
  </r>
  <r>
    <n v="347395"/>
    <x v="31"/>
    <x v="0"/>
    <x v="2"/>
    <x v="5"/>
    <x v="18"/>
    <x v="1"/>
    <n v="26676.54"/>
  </r>
  <r>
    <n v="347397"/>
    <x v="32"/>
    <x v="0"/>
    <x v="2"/>
    <x v="5"/>
    <x v="18"/>
    <x v="1"/>
    <n v="23670.751499999998"/>
  </r>
  <r>
    <n v="347399"/>
    <x v="33"/>
    <x v="0"/>
    <x v="2"/>
    <x v="5"/>
    <x v="18"/>
    <x v="1"/>
    <n v="16098.1425"/>
  </r>
  <r>
    <n v="347345"/>
    <x v="34"/>
    <x v="1"/>
    <x v="1"/>
    <x v="2"/>
    <x v="19"/>
    <x v="1"/>
    <n v="12832.0875"/>
  </r>
  <r>
    <n v="347353"/>
    <x v="10"/>
    <x v="1"/>
    <x v="1"/>
    <x v="2"/>
    <x v="19"/>
    <x v="1"/>
    <n v="2499.1912499999999"/>
  </r>
  <r>
    <n v="347355"/>
    <x v="11"/>
    <x v="1"/>
    <x v="1"/>
    <x v="2"/>
    <x v="19"/>
    <x v="1"/>
    <n v="4388.1750000000002"/>
  </r>
  <r>
    <n v="347357"/>
    <x v="12"/>
    <x v="1"/>
    <x v="1"/>
    <x v="2"/>
    <x v="19"/>
    <x v="1"/>
    <n v="89988.368749999994"/>
  </r>
  <r>
    <n v="347359"/>
    <x v="13"/>
    <x v="1"/>
    <x v="1"/>
    <x v="2"/>
    <x v="19"/>
    <x v="1"/>
    <n v="59607.275000000001"/>
  </r>
  <r>
    <n v="347365"/>
    <x v="35"/>
    <x v="1"/>
    <x v="1"/>
    <x v="3"/>
    <x v="19"/>
    <x v="1"/>
    <n v="12965.0625"/>
  </r>
  <r>
    <n v="347373"/>
    <x v="14"/>
    <x v="1"/>
    <x v="1"/>
    <x v="3"/>
    <x v="19"/>
    <x v="1"/>
    <n v="2423.8387499999999"/>
  </r>
  <r>
    <n v="347375"/>
    <x v="15"/>
    <x v="1"/>
    <x v="1"/>
    <x v="3"/>
    <x v="19"/>
    <x v="1"/>
    <n v="4423.6350000000002"/>
  </r>
  <r>
    <n v="347377"/>
    <x v="16"/>
    <x v="1"/>
    <x v="1"/>
    <x v="3"/>
    <x v="19"/>
    <x v="1"/>
    <n v="90901.956250000003"/>
  </r>
  <r>
    <n v="347379"/>
    <x v="17"/>
    <x v="1"/>
    <x v="1"/>
    <x v="3"/>
    <x v="19"/>
    <x v="1"/>
    <n v="60215.512499999997"/>
  </r>
  <r>
    <n v="347345"/>
    <x v="34"/>
    <x v="1"/>
    <x v="1"/>
    <x v="2"/>
    <x v="20"/>
    <x v="1"/>
    <n v="14362.81875"/>
  </r>
  <r>
    <n v="347353"/>
    <x v="10"/>
    <x v="1"/>
    <x v="1"/>
    <x v="2"/>
    <x v="20"/>
    <x v="1"/>
    <n v="2797.3181249999998"/>
  </r>
  <r>
    <n v="347355"/>
    <x v="11"/>
    <x v="1"/>
    <x v="1"/>
    <x v="2"/>
    <x v="20"/>
    <x v="1"/>
    <n v="4911.6374999999998"/>
  </r>
  <r>
    <n v="347357"/>
    <x v="12"/>
    <x v="1"/>
    <x v="1"/>
    <x v="2"/>
    <x v="20"/>
    <x v="1"/>
    <n v="100723.02187499999"/>
  </r>
  <r>
    <n v="347359"/>
    <x v="13"/>
    <x v="1"/>
    <x v="1"/>
    <x v="2"/>
    <x v="20"/>
    <x v="1"/>
    <n v="66717.787500000006"/>
  </r>
  <r>
    <n v="347365"/>
    <x v="35"/>
    <x v="1"/>
    <x v="1"/>
    <x v="3"/>
    <x v="20"/>
    <x v="1"/>
    <n v="14511.65625"/>
  </r>
  <r>
    <n v="347373"/>
    <x v="14"/>
    <x v="1"/>
    <x v="1"/>
    <x v="3"/>
    <x v="20"/>
    <x v="1"/>
    <n v="2712.9768749999998"/>
  </r>
  <r>
    <n v="347375"/>
    <x v="15"/>
    <x v="1"/>
    <x v="1"/>
    <x v="3"/>
    <x v="20"/>
    <x v="1"/>
    <n v="4951.3275000000003"/>
  </r>
  <r>
    <n v="347377"/>
    <x v="16"/>
    <x v="1"/>
    <x v="1"/>
    <x v="3"/>
    <x v="20"/>
    <x v="1"/>
    <n v="101745.590625"/>
  </r>
  <r>
    <n v="347379"/>
    <x v="17"/>
    <x v="1"/>
    <x v="1"/>
    <x v="3"/>
    <x v="20"/>
    <x v="1"/>
    <n v="67398.581250000003"/>
  </r>
  <r>
    <n v="347385"/>
    <x v="26"/>
    <x v="0"/>
    <x v="2"/>
    <x v="5"/>
    <x v="21"/>
    <x v="1"/>
    <n v="12532.893749999999"/>
  </r>
  <r>
    <n v="347387"/>
    <x v="27"/>
    <x v="0"/>
    <x v="2"/>
    <x v="5"/>
    <x v="21"/>
    <x v="1"/>
    <n v="15049.125"/>
  </r>
  <r>
    <n v="347389"/>
    <x v="28"/>
    <x v="0"/>
    <x v="2"/>
    <x v="5"/>
    <x v="21"/>
    <x v="1"/>
    <n v="14972.34375"/>
  </r>
  <r>
    <n v="347391"/>
    <x v="29"/>
    <x v="0"/>
    <x v="2"/>
    <x v="5"/>
    <x v="21"/>
    <x v="1"/>
    <n v="15150.914999999999"/>
  </r>
  <r>
    <n v="347393"/>
    <x v="30"/>
    <x v="0"/>
    <x v="2"/>
    <x v="5"/>
    <x v="21"/>
    <x v="1"/>
    <n v="15072.817499999999"/>
  </r>
  <r>
    <n v="347395"/>
    <x v="31"/>
    <x v="0"/>
    <x v="2"/>
    <x v="5"/>
    <x v="21"/>
    <x v="1"/>
    <n v="26272.35"/>
  </r>
  <r>
    <n v="347397"/>
    <x v="32"/>
    <x v="0"/>
    <x v="2"/>
    <x v="5"/>
    <x v="21"/>
    <x v="1"/>
    <n v="23312.103749999998"/>
  </r>
  <r>
    <n v="347399"/>
    <x v="33"/>
    <x v="0"/>
    <x v="2"/>
    <x v="5"/>
    <x v="21"/>
    <x v="1"/>
    <n v="15854.231249999999"/>
  </r>
  <r>
    <n v="347427"/>
    <x v="19"/>
    <x v="0"/>
    <x v="2"/>
    <x v="4"/>
    <x v="21"/>
    <x v="1"/>
    <n v="1693.575"/>
  </r>
  <r>
    <n v="347429"/>
    <x v="20"/>
    <x v="0"/>
    <x v="2"/>
    <x v="4"/>
    <x v="21"/>
    <x v="1"/>
    <n v="1751.49"/>
  </r>
  <r>
    <n v="347431"/>
    <x v="21"/>
    <x v="0"/>
    <x v="2"/>
    <x v="4"/>
    <x v="21"/>
    <x v="1"/>
    <n v="2008.1587500000001"/>
  </r>
  <r>
    <n v="347433"/>
    <x v="22"/>
    <x v="0"/>
    <x v="2"/>
    <x v="4"/>
    <x v="21"/>
    <x v="1"/>
    <n v="1998.0675000000001"/>
  </r>
  <r>
    <n v="347435"/>
    <x v="23"/>
    <x v="0"/>
    <x v="2"/>
    <x v="4"/>
    <x v="21"/>
    <x v="1"/>
    <n v="4969.9406250000002"/>
  </r>
  <r>
    <n v="347437"/>
    <x v="24"/>
    <x v="0"/>
    <x v="2"/>
    <x v="4"/>
    <x v="21"/>
    <x v="1"/>
    <n v="2966.8274999999999"/>
  </r>
  <r>
    <n v="347439"/>
    <x v="25"/>
    <x v="0"/>
    <x v="2"/>
    <x v="4"/>
    <x v="21"/>
    <x v="1"/>
    <n v="2352.796875"/>
  </r>
  <r>
    <n v="347385"/>
    <x v="26"/>
    <x v="0"/>
    <x v="2"/>
    <x v="5"/>
    <x v="22"/>
    <x v="1"/>
    <n v="12122.271875"/>
  </r>
  <r>
    <n v="347387"/>
    <x v="27"/>
    <x v="0"/>
    <x v="2"/>
    <x v="5"/>
    <x v="22"/>
    <x v="1"/>
    <n v="14556.0625"/>
  </r>
  <r>
    <n v="347389"/>
    <x v="28"/>
    <x v="0"/>
    <x v="2"/>
    <x v="5"/>
    <x v="22"/>
    <x v="1"/>
    <n v="14481.796875"/>
  </r>
  <r>
    <n v="347391"/>
    <x v="29"/>
    <x v="0"/>
    <x v="2"/>
    <x v="5"/>
    <x v="22"/>
    <x v="1"/>
    <n v="14654.5175"/>
  </r>
  <r>
    <n v="347393"/>
    <x v="30"/>
    <x v="0"/>
    <x v="2"/>
    <x v="5"/>
    <x v="22"/>
    <x v="1"/>
    <n v="14578.97875"/>
  </r>
  <r>
    <n v="347395"/>
    <x v="31"/>
    <x v="0"/>
    <x v="2"/>
    <x v="5"/>
    <x v="22"/>
    <x v="1"/>
    <n v="25411.575000000001"/>
  </r>
  <r>
    <n v="347397"/>
    <x v="32"/>
    <x v="0"/>
    <x v="2"/>
    <x v="5"/>
    <x v="22"/>
    <x v="1"/>
    <n v="22548.316875"/>
  </r>
  <r>
    <n v="347399"/>
    <x v="33"/>
    <x v="0"/>
    <x v="2"/>
    <x v="5"/>
    <x v="22"/>
    <x v="1"/>
    <n v="15334.790625"/>
  </r>
  <r>
    <n v="347427"/>
    <x v="19"/>
    <x v="0"/>
    <x v="2"/>
    <x v="4"/>
    <x v="22"/>
    <x v="1"/>
    <n v="1638.0874999999999"/>
  </r>
  <r>
    <n v="347429"/>
    <x v="20"/>
    <x v="0"/>
    <x v="2"/>
    <x v="4"/>
    <x v="22"/>
    <x v="1"/>
    <n v="1694.105"/>
  </r>
  <r>
    <n v="347431"/>
    <x v="21"/>
    <x v="0"/>
    <x v="2"/>
    <x v="4"/>
    <x v="22"/>
    <x v="1"/>
    <n v="1942.3643749999999"/>
  </r>
  <r>
    <n v="347433"/>
    <x v="22"/>
    <x v="0"/>
    <x v="2"/>
    <x v="4"/>
    <x v="22"/>
    <x v="1"/>
    <n v="1932.60375"/>
  </r>
  <r>
    <n v="347435"/>
    <x v="23"/>
    <x v="0"/>
    <x v="2"/>
    <x v="4"/>
    <x v="22"/>
    <x v="1"/>
    <n v="4807.1078124999995"/>
  </r>
  <r>
    <n v="347437"/>
    <x v="24"/>
    <x v="0"/>
    <x v="2"/>
    <x v="4"/>
    <x v="22"/>
    <x v="1"/>
    <n v="2869.6237499999997"/>
  </r>
  <r>
    <n v="347439"/>
    <x v="25"/>
    <x v="0"/>
    <x v="2"/>
    <x v="4"/>
    <x v="22"/>
    <x v="1"/>
    <n v="2275.7109375"/>
  </r>
  <r>
    <n v="347345"/>
    <x v="34"/>
    <x v="1"/>
    <x v="1"/>
    <x v="2"/>
    <x v="23"/>
    <x v="1"/>
    <n v="6914.3456249999999"/>
  </r>
  <r>
    <n v="347353"/>
    <x v="10"/>
    <x v="1"/>
    <x v="1"/>
    <x v="2"/>
    <x v="23"/>
    <x v="1"/>
    <n v="1425.8598750000001"/>
  </r>
  <r>
    <n v="347355"/>
    <x v="11"/>
    <x v="1"/>
    <x v="1"/>
    <x v="2"/>
    <x v="23"/>
    <x v="1"/>
    <n v="2321.5004999999996"/>
  </r>
  <r>
    <n v="347357"/>
    <x v="12"/>
    <x v="1"/>
    <x v="1"/>
    <x v="2"/>
    <x v="23"/>
    <x v="1"/>
    <n v="47435.950125000003"/>
  </r>
  <r>
    <n v="347359"/>
    <x v="13"/>
    <x v="1"/>
    <x v="1"/>
    <x v="2"/>
    <x v="23"/>
    <x v="1"/>
    <n v="34002.643499999998"/>
  </r>
  <r>
    <n v="347365"/>
    <x v="35"/>
    <x v="1"/>
    <x v="1"/>
    <x v="3"/>
    <x v="23"/>
    <x v="1"/>
    <n v="6985.9968749999998"/>
  </r>
  <r>
    <n v="347373"/>
    <x v="14"/>
    <x v="1"/>
    <x v="1"/>
    <x v="3"/>
    <x v="23"/>
    <x v="1"/>
    <n v="1382.8691249999997"/>
  </r>
  <r>
    <n v="347375"/>
    <x v="15"/>
    <x v="1"/>
    <x v="1"/>
    <x v="3"/>
    <x v="23"/>
    <x v="1"/>
    <n v="2340.2601"/>
  </r>
  <r>
    <n v="347377"/>
    <x v="16"/>
    <x v="1"/>
    <x v="1"/>
    <x v="3"/>
    <x v="23"/>
    <x v="1"/>
    <n v="47917.533374999999"/>
  </r>
  <r>
    <n v="347379"/>
    <x v="17"/>
    <x v="1"/>
    <x v="1"/>
    <x v="3"/>
    <x v="23"/>
    <x v="1"/>
    <n v="34349.609249999994"/>
  </r>
  <r>
    <n v="347345"/>
    <x v="34"/>
    <x v="1"/>
    <x v="1"/>
    <x v="2"/>
    <x v="24"/>
    <x v="1"/>
    <n v="8938.4934374999993"/>
  </r>
  <r>
    <n v="347353"/>
    <x v="10"/>
    <x v="1"/>
    <x v="1"/>
    <x v="2"/>
    <x v="24"/>
    <x v="1"/>
    <n v="1843.2748125000001"/>
  </r>
  <r>
    <n v="347355"/>
    <x v="11"/>
    <x v="1"/>
    <x v="1"/>
    <x v="2"/>
    <x v="24"/>
    <x v="1"/>
    <n v="3001.1107499999998"/>
  </r>
  <r>
    <n v="347357"/>
    <x v="12"/>
    <x v="1"/>
    <x v="1"/>
    <x v="2"/>
    <x v="24"/>
    <x v="1"/>
    <n v="61322.640187500001"/>
  </r>
  <r>
    <n v="347359"/>
    <x v="13"/>
    <x v="1"/>
    <x v="1"/>
    <x v="2"/>
    <x v="24"/>
    <x v="1"/>
    <n v="43956.785250000001"/>
  </r>
  <r>
    <n v="347365"/>
    <x v="35"/>
    <x v="1"/>
    <x v="1"/>
    <x v="3"/>
    <x v="24"/>
    <x v="1"/>
    <n v="9031.1203124999993"/>
  </r>
  <r>
    <n v="347373"/>
    <x v="14"/>
    <x v="1"/>
    <x v="1"/>
    <x v="3"/>
    <x v="24"/>
    <x v="1"/>
    <n v="1787.6986875"/>
  </r>
  <r>
    <n v="347375"/>
    <x v="15"/>
    <x v="1"/>
    <x v="1"/>
    <x v="3"/>
    <x v="24"/>
    <x v="1"/>
    <n v="3025.3621500000004"/>
  </r>
  <r>
    <n v="347377"/>
    <x v="16"/>
    <x v="1"/>
    <x v="1"/>
    <x v="3"/>
    <x v="24"/>
    <x v="1"/>
    <n v="61945.205062499997"/>
  </r>
  <r>
    <n v="347379"/>
    <x v="17"/>
    <x v="1"/>
    <x v="1"/>
    <x v="3"/>
    <x v="24"/>
    <x v="1"/>
    <n v="44405.323875000002"/>
  </r>
  <r>
    <n v="347427"/>
    <x v="19"/>
    <x v="0"/>
    <x v="2"/>
    <x v="4"/>
    <x v="25"/>
    <x v="1"/>
    <n v="3168.5774999999999"/>
  </r>
  <r>
    <n v="347429"/>
    <x v="20"/>
    <x v="0"/>
    <x v="2"/>
    <x v="4"/>
    <x v="25"/>
    <x v="1"/>
    <n v="3276.933"/>
  </r>
  <r>
    <n v="347431"/>
    <x v="21"/>
    <x v="0"/>
    <x v="2"/>
    <x v="4"/>
    <x v="25"/>
    <x v="1"/>
    <n v="3757.144875"/>
  </r>
  <r>
    <n v="347433"/>
    <x v="22"/>
    <x v="0"/>
    <x v="2"/>
    <x v="4"/>
    <x v="25"/>
    <x v="1"/>
    <n v="3738.2647500000003"/>
  </r>
  <r>
    <n v="347435"/>
    <x v="23"/>
    <x v="0"/>
    <x v="2"/>
    <x v="4"/>
    <x v="25"/>
    <x v="1"/>
    <n v="10228.307718749998"/>
  </r>
  <r>
    <n v="347437"/>
    <x v="24"/>
    <x v="0"/>
    <x v="2"/>
    <x v="4"/>
    <x v="25"/>
    <x v="1"/>
    <n v="6475.8828750000002"/>
  </r>
  <r>
    <n v="347439"/>
    <x v="25"/>
    <x v="0"/>
    <x v="2"/>
    <x v="4"/>
    <x v="25"/>
    <x v="1"/>
    <n v="4521.99515625"/>
  </r>
  <r>
    <n v="347331"/>
    <x v="0"/>
    <x v="0"/>
    <x v="0"/>
    <x v="0"/>
    <x v="26"/>
    <x v="1"/>
    <n v="18866.924999999999"/>
  </r>
  <r>
    <n v="347333"/>
    <x v="1"/>
    <x v="0"/>
    <x v="0"/>
    <x v="0"/>
    <x v="26"/>
    <x v="1"/>
    <n v="18771.637500000001"/>
  </r>
  <r>
    <n v="347335"/>
    <x v="2"/>
    <x v="0"/>
    <x v="0"/>
    <x v="0"/>
    <x v="26"/>
    <x v="1"/>
    <n v="18676.349999999999"/>
  </r>
  <r>
    <n v="347337"/>
    <x v="3"/>
    <x v="0"/>
    <x v="0"/>
    <x v="0"/>
    <x v="26"/>
    <x v="1"/>
    <n v="18581.0625"/>
  </r>
  <r>
    <n v="347339"/>
    <x v="4"/>
    <x v="0"/>
    <x v="0"/>
    <x v="0"/>
    <x v="26"/>
    <x v="1"/>
    <n v="18485.775000000001"/>
  </r>
  <r>
    <n v="347365"/>
    <x v="35"/>
    <x v="1"/>
    <x v="1"/>
    <x v="3"/>
    <x v="28"/>
    <x v="1"/>
    <n v="35472.9375"/>
  </r>
  <r>
    <n v="347373"/>
    <x v="14"/>
    <x v="1"/>
    <x v="1"/>
    <x v="3"/>
    <x v="28"/>
    <x v="1"/>
    <n v="7021.8225000000002"/>
  </r>
  <r>
    <n v="347375"/>
    <x v="15"/>
    <x v="1"/>
    <x v="1"/>
    <x v="3"/>
    <x v="28"/>
    <x v="1"/>
    <n v="11883.186"/>
  </r>
  <r>
    <n v="347377"/>
    <x v="16"/>
    <x v="1"/>
    <x v="1"/>
    <x v="3"/>
    <x v="28"/>
    <x v="1"/>
    <n v="243311.82749999998"/>
  </r>
  <r>
    <n v="347379"/>
    <x v="17"/>
    <x v="1"/>
    <x v="1"/>
    <x v="3"/>
    <x v="28"/>
    <x v="1"/>
    <n v="174417.70499999999"/>
  </r>
  <r>
    <n v="347385"/>
    <x v="26"/>
    <x v="0"/>
    <x v="2"/>
    <x v="5"/>
    <x v="29"/>
    <x v="1"/>
    <n v="33943.25390625"/>
  </r>
  <r>
    <n v="347387"/>
    <x v="27"/>
    <x v="0"/>
    <x v="2"/>
    <x v="5"/>
    <x v="29"/>
    <x v="1"/>
    <n v="40758.046875"/>
  </r>
  <r>
    <n v="347389"/>
    <x v="28"/>
    <x v="0"/>
    <x v="2"/>
    <x v="5"/>
    <x v="29"/>
    <x v="1"/>
    <n v="40550.09765625"/>
  </r>
  <r>
    <n v="347391"/>
    <x v="29"/>
    <x v="0"/>
    <x v="2"/>
    <x v="5"/>
    <x v="29"/>
    <x v="1"/>
    <n v="41033.728125000001"/>
  </r>
  <r>
    <n v="347393"/>
    <x v="30"/>
    <x v="0"/>
    <x v="2"/>
    <x v="5"/>
    <x v="29"/>
    <x v="1"/>
    <n v="40822.214062499996"/>
  </r>
  <r>
    <n v="347395"/>
    <x v="31"/>
    <x v="0"/>
    <x v="2"/>
    <x v="5"/>
    <x v="29"/>
    <x v="1"/>
    <n v="89654.394375000003"/>
  </r>
  <r>
    <n v="347397"/>
    <x v="32"/>
    <x v="0"/>
    <x v="2"/>
    <x v="5"/>
    <x v="29"/>
    <x v="1"/>
    <n v="84182.596875000003"/>
  </r>
  <r>
    <n v="347399"/>
    <x v="33"/>
    <x v="0"/>
    <x v="2"/>
    <x v="5"/>
    <x v="29"/>
    <x v="1"/>
    <n v="43056.182812499996"/>
  </r>
  <r>
    <n v="347427"/>
    <x v="19"/>
    <x v="0"/>
    <x v="2"/>
    <x v="4"/>
    <x v="31"/>
    <x v="1"/>
    <n v="4190.5124999999998"/>
  </r>
  <r>
    <n v="347429"/>
    <x v="20"/>
    <x v="0"/>
    <x v="2"/>
    <x v="4"/>
    <x v="31"/>
    <x v="1"/>
    <n v="4333.8149999999996"/>
  </r>
  <r>
    <n v="347431"/>
    <x v="21"/>
    <x v="0"/>
    <x v="2"/>
    <x v="4"/>
    <x v="31"/>
    <x v="1"/>
    <n v="4968.9056249999994"/>
  </r>
  <r>
    <n v="347433"/>
    <x v="22"/>
    <x v="0"/>
    <x v="2"/>
    <x v="4"/>
    <x v="31"/>
    <x v="1"/>
    <n v="4943.9362499999997"/>
  </r>
  <r>
    <n v="347435"/>
    <x v="23"/>
    <x v="0"/>
    <x v="2"/>
    <x v="4"/>
    <x v="31"/>
    <x v="1"/>
    <n v="14756.900625"/>
  </r>
  <r>
    <n v="347437"/>
    <x v="24"/>
    <x v="0"/>
    <x v="2"/>
    <x v="4"/>
    <x v="31"/>
    <x v="1"/>
    <n v="9787.994999999999"/>
  </r>
  <r>
    <n v="347439"/>
    <x v="25"/>
    <x v="0"/>
    <x v="2"/>
    <x v="4"/>
    <x v="31"/>
    <x v="1"/>
    <n v="6139.2093749999995"/>
  </r>
  <r>
    <n v="347331"/>
    <x v="0"/>
    <x v="0"/>
    <x v="0"/>
    <x v="0"/>
    <x v="0"/>
    <x v="2"/>
    <n v="6959.3658750000004"/>
  </r>
  <r>
    <n v="347333"/>
    <x v="1"/>
    <x v="0"/>
    <x v="0"/>
    <x v="0"/>
    <x v="0"/>
    <x v="2"/>
    <n v="6924.2175625"/>
  </r>
  <r>
    <n v="347335"/>
    <x v="2"/>
    <x v="0"/>
    <x v="0"/>
    <x v="0"/>
    <x v="0"/>
    <x v="2"/>
    <n v="6889.0692499999996"/>
  </r>
  <r>
    <n v="347337"/>
    <x v="3"/>
    <x v="0"/>
    <x v="0"/>
    <x v="0"/>
    <x v="0"/>
    <x v="2"/>
    <n v="6853.9209375"/>
  </r>
  <r>
    <n v="347339"/>
    <x v="4"/>
    <x v="0"/>
    <x v="0"/>
    <x v="0"/>
    <x v="0"/>
    <x v="2"/>
    <n v="6818.7726249999996"/>
  </r>
  <r>
    <n v="347331"/>
    <x v="0"/>
    <x v="0"/>
    <x v="0"/>
    <x v="0"/>
    <x v="1"/>
    <x v="2"/>
    <n v="5947.2393750000001"/>
  </r>
  <r>
    <n v="347333"/>
    <x v="1"/>
    <x v="0"/>
    <x v="0"/>
    <x v="0"/>
    <x v="1"/>
    <x v="2"/>
    <n v="5917.2028124999997"/>
  </r>
  <r>
    <n v="347335"/>
    <x v="2"/>
    <x v="0"/>
    <x v="0"/>
    <x v="0"/>
    <x v="1"/>
    <x v="2"/>
    <n v="5887.1662500000002"/>
  </r>
  <r>
    <n v="347337"/>
    <x v="3"/>
    <x v="0"/>
    <x v="0"/>
    <x v="0"/>
    <x v="1"/>
    <x v="2"/>
    <n v="5857.1296874999998"/>
  </r>
  <r>
    <n v="347339"/>
    <x v="4"/>
    <x v="0"/>
    <x v="0"/>
    <x v="0"/>
    <x v="1"/>
    <x v="2"/>
    <n v="5827.0931250000003"/>
  </r>
  <r>
    <n v="347331"/>
    <x v="0"/>
    <x v="0"/>
    <x v="0"/>
    <x v="0"/>
    <x v="2"/>
    <x v="2"/>
    <n v="5917.3537500000002"/>
  </r>
  <r>
    <n v="347333"/>
    <x v="1"/>
    <x v="0"/>
    <x v="0"/>
    <x v="0"/>
    <x v="2"/>
    <x v="2"/>
    <n v="5887.4681250000003"/>
  </r>
  <r>
    <n v="347335"/>
    <x v="2"/>
    <x v="0"/>
    <x v="0"/>
    <x v="0"/>
    <x v="2"/>
    <x v="2"/>
    <n v="5857.5824999999995"/>
  </r>
  <r>
    <n v="347337"/>
    <x v="3"/>
    <x v="0"/>
    <x v="0"/>
    <x v="0"/>
    <x v="2"/>
    <x v="2"/>
    <n v="5827.6968749999996"/>
  </r>
  <r>
    <n v="347339"/>
    <x v="4"/>
    <x v="0"/>
    <x v="0"/>
    <x v="0"/>
    <x v="2"/>
    <x v="2"/>
    <n v="5797.8112499999997"/>
  </r>
  <r>
    <n v="347411"/>
    <x v="5"/>
    <x v="1"/>
    <x v="0"/>
    <x v="1"/>
    <x v="3"/>
    <x v="2"/>
    <n v="6558.6224999999995"/>
  </r>
  <r>
    <n v="347413"/>
    <x v="6"/>
    <x v="1"/>
    <x v="0"/>
    <x v="1"/>
    <x v="3"/>
    <x v="2"/>
    <n v="6782.9070000000002"/>
  </r>
  <r>
    <n v="347415"/>
    <x v="7"/>
    <x v="1"/>
    <x v="0"/>
    <x v="1"/>
    <x v="3"/>
    <x v="2"/>
    <n v="6762.5174999999999"/>
  </r>
  <r>
    <n v="347417"/>
    <x v="8"/>
    <x v="1"/>
    <x v="0"/>
    <x v="1"/>
    <x v="3"/>
    <x v="2"/>
    <n v="6728.5349999999999"/>
  </r>
  <r>
    <n v="347419"/>
    <x v="9"/>
    <x v="1"/>
    <x v="0"/>
    <x v="1"/>
    <x v="3"/>
    <x v="2"/>
    <n v="6694.5524999999998"/>
  </r>
  <r>
    <n v="347411"/>
    <x v="5"/>
    <x v="1"/>
    <x v="0"/>
    <x v="1"/>
    <x v="4"/>
    <x v="2"/>
    <n v="6661.274375"/>
  </r>
  <r>
    <n v="347413"/>
    <x v="6"/>
    <x v="1"/>
    <x v="0"/>
    <x v="1"/>
    <x v="4"/>
    <x v="2"/>
    <n v="6889.0692500000005"/>
  </r>
  <r>
    <n v="347415"/>
    <x v="7"/>
    <x v="1"/>
    <x v="0"/>
    <x v="1"/>
    <x v="4"/>
    <x v="2"/>
    <n v="6868.3606250000003"/>
  </r>
  <r>
    <n v="347417"/>
    <x v="8"/>
    <x v="1"/>
    <x v="0"/>
    <x v="1"/>
    <x v="4"/>
    <x v="2"/>
    <n v="6833.8462499999996"/>
  </r>
  <r>
    <n v="347419"/>
    <x v="9"/>
    <x v="1"/>
    <x v="0"/>
    <x v="1"/>
    <x v="4"/>
    <x v="2"/>
    <n v="6799.3318749999999"/>
  </r>
  <r>
    <n v="347411"/>
    <x v="5"/>
    <x v="1"/>
    <x v="0"/>
    <x v="1"/>
    <x v="5"/>
    <x v="2"/>
    <n v="6437.9371874999997"/>
  </r>
  <r>
    <n v="347413"/>
    <x v="6"/>
    <x v="1"/>
    <x v="0"/>
    <x v="1"/>
    <x v="5"/>
    <x v="2"/>
    <n v="6658.0946249999997"/>
  </r>
  <r>
    <n v="347415"/>
    <x v="7"/>
    <x v="1"/>
    <x v="0"/>
    <x v="1"/>
    <x v="5"/>
    <x v="2"/>
    <n v="6638.0803125000002"/>
  </r>
  <r>
    <n v="347417"/>
    <x v="8"/>
    <x v="1"/>
    <x v="0"/>
    <x v="1"/>
    <x v="5"/>
    <x v="2"/>
    <n v="6604.7231249999995"/>
  </r>
  <r>
    <n v="347419"/>
    <x v="9"/>
    <x v="1"/>
    <x v="0"/>
    <x v="1"/>
    <x v="5"/>
    <x v="2"/>
    <n v="6571.3659374999997"/>
  </r>
  <r>
    <n v="347353"/>
    <x v="10"/>
    <x v="1"/>
    <x v="1"/>
    <x v="2"/>
    <x v="6"/>
    <x v="2"/>
    <n v="7003.3696874999996"/>
  </r>
  <r>
    <n v="347355"/>
    <x v="11"/>
    <x v="1"/>
    <x v="1"/>
    <x v="2"/>
    <x v="6"/>
    <x v="2"/>
    <n v="11181.493124999999"/>
  </r>
  <r>
    <n v="347353"/>
    <x v="10"/>
    <x v="1"/>
    <x v="1"/>
    <x v="2"/>
    <x v="7"/>
    <x v="2"/>
    <n v="6193.1287499999999"/>
  </r>
  <r>
    <n v="347355"/>
    <x v="11"/>
    <x v="1"/>
    <x v="1"/>
    <x v="2"/>
    <x v="7"/>
    <x v="2"/>
    <n v="9887.8724999999995"/>
  </r>
  <r>
    <n v="347353"/>
    <x v="10"/>
    <x v="1"/>
    <x v="1"/>
    <x v="2"/>
    <x v="8"/>
    <x v="2"/>
    <n v="6658.1320500000002"/>
  </r>
  <r>
    <n v="347355"/>
    <x v="11"/>
    <x v="1"/>
    <x v="1"/>
    <x v="2"/>
    <x v="8"/>
    <x v="2"/>
    <n v="10226.007"/>
  </r>
  <r>
    <n v="347373"/>
    <x v="14"/>
    <x v="1"/>
    <x v="1"/>
    <x v="3"/>
    <x v="9"/>
    <x v="2"/>
    <n v="6967.2698437500003"/>
  </r>
  <r>
    <n v="347375"/>
    <x v="15"/>
    <x v="1"/>
    <x v="1"/>
    <x v="3"/>
    <x v="9"/>
    <x v="2"/>
    <n v="11562.3601875"/>
  </r>
  <r>
    <n v="347373"/>
    <x v="14"/>
    <x v="1"/>
    <x v="1"/>
    <x v="3"/>
    <x v="10"/>
    <x v="2"/>
    <n v="6162.0074999999997"/>
  </r>
  <r>
    <n v="347375"/>
    <x v="15"/>
    <x v="1"/>
    <x v="1"/>
    <x v="3"/>
    <x v="10"/>
    <x v="2"/>
    <n v="10226.007"/>
  </r>
  <r>
    <n v="347373"/>
    <x v="14"/>
    <x v="1"/>
    <x v="1"/>
    <x v="3"/>
    <x v="11"/>
    <x v="2"/>
    <n v="6373.270125"/>
  </r>
  <r>
    <n v="347375"/>
    <x v="15"/>
    <x v="1"/>
    <x v="1"/>
    <x v="3"/>
    <x v="11"/>
    <x v="2"/>
    <n v="10174.360499999999"/>
  </r>
  <r>
    <n v="347427"/>
    <x v="19"/>
    <x v="0"/>
    <x v="2"/>
    <x v="4"/>
    <x v="12"/>
    <x v="2"/>
    <n v="2837.1"/>
  </r>
  <r>
    <n v="347429"/>
    <x v="20"/>
    <x v="0"/>
    <x v="2"/>
    <x v="4"/>
    <x v="12"/>
    <x v="2"/>
    <n v="2934.12"/>
  </r>
  <r>
    <n v="347431"/>
    <x v="21"/>
    <x v="0"/>
    <x v="2"/>
    <x v="4"/>
    <x v="12"/>
    <x v="2"/>
    <n v="3364.0949999999998"/>
  </r>
  <r>
    <n v="347433"/>
    <x v="22"/>
    <x v="0"/>
    <x v="2"/>
    <x v="4"/>
    <x v="12"/>
    <x v="2"/>
    <n v="3347.19"/>
  </r>
  <r>
    <n v="347435"/>
    <x v="23"/>
    <x v="0"/>
    <x v="2"/>
    <x v="4"/>
    <x v="12"/>
    <x v="2"/>
    <n v="9990.8549999999996"/>
  </r>
  <r>
    <n v="347437"/>
    <x v="24"/>
    <x v="0"/>
    <x v="2"/>
    <x v="4"/>
    <x v="12"/>
    <x v="2"/>
    <n v="6626.76"/>
  </r>
  <r>
    <n v="347439"/>
    <x v="25"/>
    <x v="0"/>
    <x v="2"/>
    <x v="4"/>
    <x v="12"/>
    <x v="2"/>
    <n v="4156.4250000000002"/>
  </r>
  <r>
    <n v="347427"/>
    <x v="19"/>
    <x v="0"/>
    <x v="2"/>
    <x v="4"/>
    <x v="13"/>
    <x v="2"/>
    <n v="2540.3624999999997"/>
  </r>
  <r>
    <n v="347429"/>
    <x v="20"/>
    <x v="0"/>
    <x v="2"/>
    <x v="4"/>
    <x v="13"/>
    <x v="2"/>
    <n v="2627.2349999999997"/>
  </r>
  <r>
    <n v="347431"/>
    <x v="21"/>
    <x v="0"/>
    <x v="2"/>
    <x v="4"/>
    <x v="13"/>
    <x v="2"/>
    <n v="3012.2381249999999"/>
  </r>
  <r>
    <n v="347433"/>
    <x v="22"/>
    <x v="0"/>
    <x v="2"/>
    <x v="4"/>
    <x v="13"/>
    <x v="2"/>
    <n v="2997.1012499999997"/>
  </r>
  <r>
    <n v="347435"/>
    <x v="23"/>
    <x v="0"/>
    <x v="2"/>
    <x v="4"/>
    <x v="13"/>
    <x v="2"/>
    <n v="9939.8812500000004"/>
  </r>
  <r>
    <n v="347437"/>
    <x v="24"/>
    <x v="0"/>
    <x v="2"/>
    <x v="4"/>
    <x v="13"/>
    <x v="2"/>
    <n v="6922.5974999999989"/>
  </r>
  <r>
    <n v="347439"/>
    <x v="25"/>
    <x v="0"/>
    <x v="2"/>
    <x v="4"/>
    <x v="13"/>
    <x v="2"/>
    <n v="3850.03125"/>
  </r>
  <r>
    <n v="347387"/>
    <x v="27"/>
    <x v="0"/>
    <x v="2"/>
    <x v="5"/>
    <x v="14"/>
    <x v="2"/>
    <n v="2851.7999999999997"/>
  </r>
  <r>
    <n v="347389"/>
    <x v="28"/>
    <x v="0"/>
    <x v="2"/>
    <x v="5"/>
    <x v="14"/>
    <x v="2"/>
    <n v="2837.25"/>
  </r>
  <r>
    <n v="347391"/>
    <x v="29"/>
    <x v="0"/>
    <x v="2"/>
    <x v="5"/>
    <x v="14"/>
    <x v="2"/>
    <n v="3246.105"/>
  </r>
  <r>
    <n v="347393"/>
    <x v="30"/>
    <x v="0"/>
    <x v="2"/>
    <x v="5"/>
    <x v="14"/>
    <x v="2"/>
    <n v="3229.3724999999999"/>
  </r>
  <r>
    <n v="347395"/>
    <x v="31"/>
    <x v="0"/>
    <x v="2"/>
    <x v="5"/>
    <x v="14"/>
    <x v="2"/>
    <n v="10019.420999999998"/>
  </r>
  <r>
    <n v="347397"/>
    <x v="32"/>
    <x v="0"/>
    <x v="2"/>
    <x v="5"/>
    <x v="14"/>
    <x v="2"/>
    <n v="6659.5349999999999"/>
  </r>
  <r>
    <n v="347399"/>
    <x v="33"/>
    <x v="0"/>
    <x v="2"/>
    <x v="5"/>
    <x v="14"/>
    <x v="2"/>
    <n v="4177.3050000000003"/>
  </r>
  <r>
    <n v="347387"/>
    <x v="27"/>
    <x v="0"/>
    <x v="2"/>
    <x v="5"/>
    <x v="15"/>
    <x v="2"/>
    <n v="2553.39"/>
  </r>
  <r>
    <n v="347389"/>
    <x v="28"/>
    <x v="0"/>
    <x v="2"/>
    <x v="5"/>
    <x v="15"/>
    <x v="2"/>
    <n v="2540.3624999999997"/>
  </r>
  <r>
    <n v="347391"/>
    <x v="29"/>
    <x v="0"/>
    <x v="2"/>
    <x v="5"/>
    <x v="15"/>
    <x v="2"/>
    <n v="2906.43525"/>
  </r>
  <r>
    <n v="347393"/>
    <x v="30"/>
    <x v="0"/>
    <x v="2"/>
    <x v="5"/>
    <x v="15"/>
    <x v="2"/>
    <n v="2891.4536249999996"/>
  </r>
  <r>
    <n v="347395"/>
    <x v="31"/>
    <x v="0"/>
    <x v="2"/>
    <x v="5"/>
    <x v="15"/>
    <x v="2"/>
    <n v="9967.7744999999995"/>
  </r>
  <r>
    <n v="347397"/>
    <x v="32"/>
    <x v="0"/>
    <x v="2"/>
    <x v="5"/>
    <x v="15"/>
    <x v="2"/>
    <n v="6956.4678749999994"/>
  </r>
  <r>
    <n v="347399"/>
    <x v="33"/>
    <x v="0"/>
    <x v="2"/>
    <x v="5"/>
    <x v="15"/>
    <x v="2"/>
    <n v="3869.1675"/>
  </r>
  <r>
    <n v="347387"/>
    <x v="27"/>
    <x v="0"/>
    <x v="2"/>
    <x v="5"/>
    <x v="16"/>
    <x v="2"/>
    <n v="2567.355"/>
  </r>
  <r>
    <n v="347389"/>
    <x v="28"/>
    <x v="0"/>
    <x v="2"/>
    <x v="5"/>
    <x v="16"/>
    <x v="2"/>
    <n v="2554.2562499999999"/>
  </r>
  <r>
    <n v="347391"/>
    <x v="29"/>
    <x v="0"/>
    <x v="2"/>
    <x v="5"/>
    <x v="16"/>
    <x v="2"/>
    <n v="2922.3311250000002"/>
  </r>
  <r>
    <n v="347393"/>
    <x v="30"/>
    <x v="0"/>
    <x v="2"/>
    <x v="5"/>
    <x v="16"/>
    <x v="2"/>
    <n v="2907.2675625000002"/>
  </r>
  <r>
    <n v="347395"/>
    <x v="31"/>
    <x v="0"/>
    <x v="2"/>
    <x v="5"/>
    <x v="16"/>
    <x v="2"/>
    <n v="10022.29025"/>
  </r>
  <r>
    <n v="347397"/>
    <x v="32"/>
    <x v="0"/>
    <x v="2"/>
    <x v="5"/>
    <x v="16"/>
    <x v="2"/>
    <n v="6994.5141874999999"/>
  </r>
  <r>
    <n v="347399"/>
    <x v="33"/>
    <x v="0"/>
    <x v="2"/>
    <x v="5"/>
    <x v="16"/>
    <x v="2"/>
    <n v="3890.3287500000001"/>
  </r>
  <r>
    <n v="347331"/>
    <x v="0"/>
    <x v="0"/>
    <x v="0"/>
    <x v="0"/>
    <x v="17"/>
    <x v="2"/>
    <n v="2973.6196875000001"/>
  </r>
  <r>
    <n v="347333"/>
    <x v="1"/>
    <x v="0"/>
    <x v="0"/>
    <x v="0"/>
    <x v="17"/>
    <x v="2"/>
    <n v="2958.6014062499999"/>
  </r>
  <r>
    <n v="347335"/>
    <x v="2"/>
    <x v="0"/>
    <x v="0"/>
    <x v="0"/>
    <x v="17"/>
    <x v="2"/>
    <n v="2943.5831250000001"/>
  </r>
  <r>
    <n v="347337"/>
    <x v="3"/>
    <x v="0"/>
    <x v="0"/>
    <x v="0"/>
    <x v="17"/>
    <x v="2"/>
    <n v="2928.5648437499999"/>
  </r>
  <r>
    <n v="347339"/>
    <x v="4"/>
    <x v="0"/>
    <x v="0"/>
    <x v="0"/>
    <x v="17"/>
    <x v="2"/>
    <n v="2913.5465625000002"/>
  </r>
  <r>
    <n v="347387"/>
    <x v="27"/>
    <x v="0"/>
    <x v="2"/>
    <x v="5"/>
    <x v="17"/>
    <x v="2"/>
    <n v="1706.425"/>
  </r>
  <r>
    <n v="347389"/>
    <x v="28"/>
    <x v="0"/>
    <x v="2"/>
    <x v="5"/>
    <x v="17"/>
    <x v="2"/>
    <n v="1697.71875"/>
  </r>
  <r>
    <n v="347391"/>
    <x v="29"/>
    <x v="0"/>
    <x v="2"/>
    <x v="5"/>
    <x v="17"/>
    <x v="2"/>
    <n v="1942.3643749999999"/>
  </r>
  <r>
    <n v="347393"/>
    <x v="30"/>
    <x v="0"/>
    <x v="2"/>
    <x v="5"/>
    <x v="17"/>
    <x v="2"/>
    <n v="1932.3521874999999"/>
  </r>
  <r>
    <n v="347395"/>
    <x v="31"/>
    <x v="0"/>
    <x v="2"/>
    <x v="5"/>
    <x v="17"/>
    <x v="2"/>
    <n v="4996.0815624999996"/>
  </r>
  <r>
    <n v="347397"/>
    <x v="32"/>
    <x v="0"/>
    <x v="2"/>
    <x v="5"/>
    <x v="17"/>
    <x v="2"/>
    <n v="2988.6379687499998"/>
  </r>
  <r>
    <n v="347399"/>
    <x v="33"/>
    <x v="0"/>
    <x v="2"/>
    <x v="5"/>
    <x v="17"/>
    <x v="2"/>
    <n v="2370.2765625000002"/>
  </r>
  <r>
    <n v="347331"/>
    <x v="0"/>
    <x v="0"/>
    <x v="0"/>
    <x v="0"/>
    <x v="18"/>
    <x v="2"/>
    <n v="3043.2104999999997"/>
  </r>
  <r>
    <n v="347333"/>
    <x v="1"/>
    <x v="0"/>
    <x v="0"/>
    <x v="0"/>
    <x v="18"/>
    <x v="2"/>
    <n v="3027.8407500000003"/>
  </r>
  <r>
    <n v="347335"/>
    <x v="2"/>
    <x v="0"/>
    <x v="0"/>
    <x v="0"/>
    <x v="18"/>
    <x v="2"/>
    <n v="3012.471"/>
  </r>
  <r>
    <n v="347337"/>
    <x v="3"/>
    <x v="0"/>
    <x v="0"/>
    <x v="0"/>
    <x v="18"/>
    <x v="2"/>
    <n v="2997.1012500000002"/>
  </r>
  <r>
    <n v="347339"/>
    <x v="4"/>
    <x v="0"/>
    <x v="0"/>
    <x v="0"/>
    <x v="18"/>
    <x v="2"/>
    <n v="2981.7314999999999"/>
  </r>
  <r>
    <n v="347387"/>
    <x v="27"/>
    <x v="0"/>
    <x v="2"/>
    <x v="5"/>
    <x v="18"/>
    <x v="2"/>
    <n v="1746.36"/>
  </r>
  <r>
    <n v="347389"/>
    <x v="28"/>
    <x v="0"/>
    <x v="2"/>
    <x v="5"/>
    <x v="18"/>
    <x v="2"/>
    <n v="1737.45"/>
  </r>
  <r>
    <n v="347391"/>
    <x v="29"/>
    <x v="0"/>
    <x v="2"/>
    <x v="5"/>
    <x v="18"/>
    <x v="2"/>
    <n v="1987.8209999999999"/>
  </r>
  <r>
    <n v="347393"/>
    <x v="30"/>
    <x v="0"/>
    <x v="2"/>
    <x v="5"/>
    <x v="18"/>
    <x v="2"/>
    <n v="1977.5744999999999"/>
  </r>
  <r>
    <n v="347395"/>
    <x v="31"/>
    <x v="0"/>
    <x v="2"/>
    <x v="5"/>
    <x v="18"/>
    <x v="2"/>
    <n v="5113.0034999999998"/>
  </r>
  <r>
    <n v="347397"/>
    <x v="32"/>
    <x v="0"/>
    <x v="2"/>
    <x v="5"/>
    <x v="18"/>
    <x v="2"/>
    <n v="3058.58025"/>
  </r>
  <r>
    <n v="347399"/>
    <x v="33"/>
    <x v="0"/>
    <x v="2"/>
    <x v="5"/>
    <x v="18"/>
    <x v="2"/>
    <n v="2425.7474999999999"/>
  </r>
  <r>
    <n v="347353"/>
    <x v="10"/>
    <x v="1"/>
    <x v="1"/>
    <x v="2"/>
    <x v="19"/>
    <x v="2"/>
    <n v="3234.2474999999999"/>
  </r>
  <r>
    <n v="347355"/>
    <x v="11"/>
    <x v="1"/>
    <x v="1"/>
    <x v="2"/>
    <x v="19"/>
    <x v="2"/>
    <n v="5607.1125000000002"/>
  </r>
  <r>
    <n v="347373"/>
    <x v="14"/>
    <x v="1"/>
    <x v="1"/>
    <x v="3"/>
    <x v="19"/>
    <x v="2"/>
    <n v="3136.7325000000001"/>
  </r>
  <r>
    <n v="347375"/>
    <x v="15"/>
    <x v="1"/>
    <x v="1"/>
    <x v="3"/>
    <x v="19"/>
    <x v="2"/>
    <n v="5652.4224999999997"/>
  </r>
  <r>
    <n v="347353"/>
    <x v="10"/>
    <x v="1"/>
    <x v="1"/>
    <x v="2"/>
    <x v="20"/>
    <x v="2"/>
    <n v="3620.0587500000001"/>
  </r>
  <r>
    <n v="347355"/>
    <x v="11"/>
    <x v="1"/>
    <x v="1"/>
    <x v="2"/>
    <x v="20"/>
    <x v="2"/>
    <n v="6275.9812499999998"/>
  </r>
  <r>
    <n v="347373"/>
    <x v="14"/>
    <x v="1"/>
    <x v="1"/>
    <x v="3"/>
    <x v="20"/>
    <x v="2"/>
    <n v="3510.9112500000001"/>
  </r>
  <r>
    <n v="347375"/>
    <x v="15"/>
    <x v="1"/>
    <x v="1"/>
    <x v="3"/>
    <x v="20"/>
    <x v="2"/>
    <n v="6326.69625"/>
  </r>
  <r>
    <n v="347387"/>
    <x v="27"/>
    <x v="0"/>
    <x v="2"/>
    <x v="5"/>
    <x v="21"/>
    <x v="2"/>
    <n v="1719.8999999999999"/>
  </r>
  <r>
    <n v="347389"/>
    <x v="28"/>
    <x v="0"/>
    <x v="2"/>
    <x v="5"/>
    <x v="21"/>
    <x v="2"/>
    <n v="1711.125"/>
  </r>
  <r>
    <n v="347391"/>
    <x v="29"/>
    <x v="0"/>
    <x v="2"/>
    <x v="5"/>
    <x v="21"/>
    <x v="2"/>
    <n v="1957.7024999999999"/>
  </r>
  <r>
    <n v="347393"/>
    <x v="30"/>
    <x v="0"/>
    <x v="2"/>
    <x v="5"/>
    <x v="21"/>
    <x v="2"/>
    <n v="1947.6112499999999"/>
  </r>
  <r>
    <n v="347395"/>
    <x v="31"/>
    <x v="0"/>
    <x v="2"/>
    <x v="5"/>
    <x v="21"/>
    <x v="2"/>
    <n v="5035.5337499999996"/>
  </r>
  <r>
    <n v="347397"/>
    <x v="32"/>
    <x v="0"/>
    <x v="2"/>
    <x v="5"/>
    <x v="21"/>
    <x v="2"/>
    <n v="3012.2381249999999"/>
  </r>
  <r>
    <n v="347399"/>
    <x v="33"/>
    <x v="0"/>
    <x v="2"/>
    <x v="5"/>
    <x v="21"/>
    <x v="2"/>
    <n v="2388.9937500000001"/>
  </r>
  <r>
    <n v="347427"/>
    <x v="19"/>
    <x v="0"/>
    <x v="2"/>
    <x v="4"/>
    <x v="21"/>
    <x v="2"/>
    <n v="1693.575"/>
  </r>
  <r>
    <n v="347429"/>
    <x v="20"/>
    <x v="0"/>
    <x v="2"/>
    <x v="4"/>
    <x v="21"/>
    <x v="2"/>
    <n v="1751.49"/>
  </r>
  <r>
    <n v="347431"/>
    <x v="21"/>
    <x v="0"/>
    <x v="2"/>
    <x v="4"/>
    <x v="21"/>
    <x v="2"/>
    <n v="2008.1587500000001"/>
  </r>
  <r>
    <n v="347433"/>
    <x v="22"/>
    <x v="0"/>
    <x v="2"/>
    <x v="4"/>
    <x v="21"/>
    <x v="2"/>
    <n v="1998.0675000000001"/>
  </r>
  <r>
    <n v="347435"/>
    <x v="23"/>
    <x v="0"/>
    <x v="2"/>
    <x v="4"/>
    <x v="21"/>
    <x v="2"/>
    <n v="4969.9406250000002"/>
  </r>
  <r>
    <n v="347437"/>
    <x v="24"/>
    <x v="0"/>
    <x v="2"/>
    <x v="4"/>
    <x v="21"/>
    <x v="2"/>
    <n v="2966.8274999999999"/>
  </r>
  <r>
    <n v="347439"/>
    <x v="25"/>
    <x v="0"/>
    <x v="2"/>
    <x v="4"/>
    <x v="21"/>
    <x v="2"/>
    <n v="2352.796875"/>
  </r>
  <r>
    <n v="347387"/>
    <x v="27"/>
    <x v="0"/>
    <x v="2"/>
    <x v="5"/>
    <x v="22"/>
    <x v="2"/>
    <n v="1663.55"/>
  </r>
  <r>
    <n v="347389"/>
    <x v="28"/>
    <x v="0"/>
    <x v="2"/>
    <x v="5"/>
    <x v="22"/>
    <x v="2"/>
    <n v="1655.0625"/>
  </r>
  <r>
    <n v="347391"/>
    <x v="29"/>
    <x v="0"/>
    <x v="2"/>
    <x v="5"/>
    <x v="22"/>
    <x v="2"/>
    <n v="1893.56125"/>
  </r>
  <r>
    <n v="347393"/>
    <x v="30"/>
    <x v="0"/>
    <x v="2"/>
    <x v="5"/>
    <x v="22"/>
    <x v="2"/>
    <n v="1883.8006249999999"/>
  </r>
  <r>
    <n v="347395"/>
    <x v="31"/>
    <x v="0"/>
    <x v="2"/>
    <x v="5"/>
    <x v="22"/>
    <x v="2"/>
    <n v="4870.5518750000001"/>
  </r>
  <r>
    <n v="347397"/>
    <x v="32"/>
    <x v="0"/>
    <x v="2"/>
    <x v="5"/>
    <x v="22"/>
    <x v="2"/>
    <n v="2913.5465624999997"/>
  </r>
  <r>
    <n v="347399"/>
    <x v="33"/>
    <x v="0"/>
    <x v="2"/>
    <x v="5"/>
    <x v="22"/>
    <x v="2"/>
    <n v="2310.7218749999997"/>
  </r>
  <r>
    <n v="347427"/>
    <x v="19"/>
    <x v="0"/>
    <x v="2"/>
    <x v="4"/>
    <x v="22"/>
    <x v="2"/>
    <n v="1638.0874999999999"/>
  </r>
  <r>
    <n v="347429"/>
    <x v="20"/>
    <x v="0"/>
    <x v="2"/>
    <x v="4"/>
    <x v="22"/>
    <x v="2"/>
    <n v="1694.105"/>
  </r>
  <r>
    <n v="347431"/>
    <x v="21"/>
    <x v="0"/>
    <x v="2"/>
    <x v="4"/>
    <x v="22"/>
    <x v="2"/>
    <n v="1942.3643749999999"/>
  </r>
  <r>
    <n v="347433"/>
    <x v="22"/>
    <x v="0"/>
    <x v="2"/>
    <x v="4"/>
    <x v="22"/>
    <x v="2"/>
    <n v="1932.60375"/>
  </r>
  <r>
    <n v="347435"/>
    <x v="23"/>
    <x v="0"/>
    <x v="2"/>
    <x v="4"/>
    <x v="22"/>
    <x v="2"/>
    <n v="4807.1078124999995"/>
  </r>
  <r>
    <n v="347437"/>
    <x v="24"/>
    <x v="0"/>
    <x v="2"/>
    <x v="4"/>
    <x v="22"/>
    <x v="2"/>
    <n v="2869.6237499999997"/>
  </r>
  <r>
    <n v="347439"/>
    <x v="25"/>
    <x v="0"/>
    <x v="2"/>
    <x v="4"/>
    <x v="22"/>
    <x v="2"/>
    <n v="2275.7109375"/>
  </r>
  <r>
    <n v="347353"/>
    <x v="10"/>
    <x v="1"/>
    <x v="1"/>
    <x v="2"/>
    <x v="23"/>
    <x v="2"/>
    <n v="1857.938625"/>
  </r>
  <r>
    <n v="347355"/>
    <x v="11"/>
    <x v="1"/>
    <x v="1"/>
    <x v="2"/>
    <x v="23"/>
    <x v="2"/>
    <n v="2966.3617499999996"/>
  </r>
  <r>
    <n v="347373"/>
    <x v="14"/>
    <x v="1"/>
    <x v="1"/>
    <x v="3"/>
    <x v="23"/>
    <x v="2"/>
    <n v="1801.9203749999999"/>
  </r>
  <r>
    <n v="347375"/>
    <x v="15"/>
    <x v="1"/>
    <x v="1"/>
    <x v="3"/>
    <x v="23"/>
    <x v="2"/>
    <n v="2990.3323499999997"/>
  </r>
  <r>
    <n v="347411"/>
    <x v="5"/>
    <x v="1"/>
    <x v="0"/>
    <x v="1"/>
    <x v="23"/>
    <x v="2"/>
    <n v="1927.6357499999999"/>
  </r>
  <r>
    <n v="347413"/>
    <x v="6"/>
    <x v="1"/>
    <x v="0"/>
    <x v="1"/>
    <x v="23"/>
    <x v="2"/>
    <n v="1993.5549000000001"/>
  </r>
  <r>
    <n v="347415"/>
    <x v="7"/>
    <x v="1"/>
    <x v="0"/>
    <x v="1"/>
    <x v="23"/>
    <x v="2"/>
    <n v="1987.5622499999999"/>
  </r>
  <r>
    <n v="347417"/>
    <x v="8"/>
    <x v="1"/>
    <x v="0"/>
    <x v="1"/>
    <x v="23"/>
    <x v="2"/>
    <n v="1977.5745000000002"/>
  </r>
  <r>
    <n v="347419"/>
    <x v="9"/>
    <x v="1"/>
    <x v="0"/>
    <x v="1"/>
    <x v="23"/>
    <x v="2"/>
    <n v="1967.5867499999999"/>
  </r>
  <r>
    <n v="347353"/>
    <x v="10"/>
    <x v="1"/>
    <x v="1"/>
    <x v="2"/>
    <x v="24"/>
    <x v="2"/>
    <n v="2401.8429375000001"/>
  </r>
  <r>
    <n v="347355"/>
    <x v="11"/>
    <x v="1"/>
    <x v="1"/>
    <x v="2"/>
    <x v="24"/>
    <x v="2"/>
    <n v="3834.7526250000001"/>
  </r>
  <r>
    <n v="347373"/>
    <x v="14"/>
    <x v="1"/>
    <x v="1"/>
    <x v="3"/>
    <x v="24"/>
    <x v="2"/>
    <n v="2329.4255625000001"/>
  </r>
  <r>
    <n v="347375"/>
    <x v="15"/>
    <x v="1"/>
    <x v="1"/>
    <x v="3"/>
    <x v="24"/>
    <x v="2"/>
    <n v="3865.7405250000002"/>
  </r>
  <r>
    <n v="347411"/>
    <x v="5"/>
    <x v="1"/>
    <x v="0"/>
    <x v="1"/>
    <x v="24"/>
    <x v="2"/>
    <n v="2491.9436249999999"/>
  </r>
  <r>
    <n v="347413"/>
    <x v="6"/>
    <x v="1"/>
    <x v="0"/>
    <x v="1"/>
    <x v="24"/>
    <x v="2"/>
    <n v="2577.1603499999997"/>
  </r>
  <r>
    <n v="347415"/>
    <x v="7"/>
    <x v="1"/>
    <x v="0"/>
    <x v="1"/>
    <x v="24"/>
    <x v="2"/>
    <n v="2569.4133750000001"/>
  </r>
  <r>
    <n v="347417"/>
    <x v="8"/>
    <x v="1"/>
    <x v="0"/>
    <x v="1"/>
    <x v="24"/>
    <x v="2"/>
    <n v="2556.5017499999999"/>
  </r>
  <r>
    <n v="347419"/>
    <x v="9"/>
    <x v="1"/>
    <x v="0"/>
    <x v="1"/>
    <x v="24"/>
    <x v="2"/>
    <n v="2543.5901250000002"/>
  </r>
  <r>
    <n v="347427"/>
    <x v="19"/>
    <x v="0"/>
    <x v="2"/>
    <x v="4"/>
    <x v="25"/>
    <x v="2"/>
    <n v="3168.5774999999999"/>
  </r>
  <r>
    <n v="347429"/>
    <x v="20"/>
    <x v="0"/>
    <x v="2"/>
    <x v="4"/>
    <x v="25"/>
    <x v="2"/>
    <n v="3276.933"/>
  </r>
  <r>
    <n v="347431"/>
    <x v="21"/>
    <x v="0"/>
    <x v="2"/>
    <x v="4"/>
    <x v="25"/>
    <x v="2"/>
    <n v="3757.144875"/>
  </r>
  <r>
    <n v="347433"/>
    <x v="22"/>
    <x v="0"/>
    <x v="2"/>
    <x v="4"/>
    <x v="25"/>
    <x v="2"/>
    <n v="3738.2647500000003"/>
  </r>
  <r>
    <n v="347435"/>
    <x v="23"/>
    <x v="0"/>
    <x v="2"/>
    <x v="4"/>
    <x v="25"/>
    <x v="2"/>
    <n v="10228.307718749998"/>
  </r>
  <r>
    <n v="347437"/>
    <x v="24"/>
    <x v="0"/>
    <x v="2"/>
    <x v="4"/>
    <x v="25"/>
    <x v="2"/>
    <n v="6475.8828750000002"/>
  </r>
  <r>
    <n v="347439"/>
    <x v="25"/>
    <x v="0"/>
    <x v="2"/>
    <x v="4"/>
    <x v="25"/>
    <x v="2"/>
    <n v="4521.99515625"/>
  </r>
  <r>
    <n v="347331"/>
    <x v="0"/>
    <x v="0"/>
    <x v="0"/>
    <x v="0"/>
    <x v="26"/>
    <x v="2"/>
    <n v="9862.2562500000004"/>
  </r>
  <r>
    <n v="347333"/>
    <x v="1"/>
    <x v="0"/>
    <x v="0"/>
    <x v="0"/>
    <x v="26"/>
    <x v="2"/>
    <n v="9812.4468749999996"/>
  </r>
  <r>
    <n v="347335"/>
    <x v="2"/>
    <x v="0"/>
    <x v="0"/>
    <x v="0"/>
    <x v="26"/>
    <x v="2"/>
    <n v="9762.6375000000007"/>
  </r>
  <r>
    <n v="347337"/>
    <x v="3"/>
    <x v="0"/>
    <x v="0"/>
    <x v="0"/>
    <x v="26"/>
    <x v="2"/>
    <n v="9712.828125"/>
  </r>
  <r>
    <n v="347339"/>
    <x v="4"/>
    <x v="0"/>
    <x v="0"/>
    <x v="0"/>
    <x v="26"/>
    <x v="2"/>
    <n v="9663.0187499999993"/>
  </r>
  <r>
    <n v="347411"/>
    <x v="5"/>
    <x v="1"/>
    <x v="1"/>
    <x v="2"/>
    <x v="27"/>
    <x v="2"/>
    <n v="9837.9337500000001"/>
  </r>
  <r>
    <n v="347413"/>
    <x v="6"/>
    <x v="1"/>
    <x v="1"/>
    <x v="2"/>
    <x v="27"/>
    <x v="2"/>
    <n v="10174.360499999999"/>
  </r>
  <r>
    <n v="347415"/>
    <x v="7"/>
    <x v="1"/>
    <x v="1"/>
    <x v="2"/>
    <x v="27"/>
    <x v="2"/>
    <n v="10143.776249999999"/>
  </r>
  <r>
    <n v="347417"/>
    <x v="8"/>
    <x v="1"/>
    <x v="1"/>
    <x v="2"/>
    <x v="27"/>
    <x v="2"/>
    <n v="10092.8025"/>
  </r>
  <r>
    <n v="347419"/>
    <x v="9"/>
    <x v="1"/>
    <x v="1"/>
    <x v="2"/>
    <x v="27"/>
    <x v="2"/>
    <n v="10041.828750000001"/>
  </r>
  <r>
    <n v="347373"/>
    <x v="14"/>
    <x v="1"/>
    <x v="1"/>
    <x v="3"/>
    <x v="28"/>
    <x v="2"/>
    <n v="9149.6474999999991"/>
  </r>
  <r>
    <n v="347375"/>
    <x v="15"/>
    <x v="1"/>
    <x v="1"/>
    <x v="3"/>
    <x v="28"/>
    <x v="2"/>
    <n v="15184.071"/>
  </r>
  <r>
    <n v="347387"/>
    <x v="27"/>
    <x v="0"/>
    <x v="2"/>
    <x v="5"/>
    <x v="29"/>
    <x v="2"/>
    <n v="4658.0625"/>
  </r>
  <r>
    <n v="347389"/>
    <x v="28"/>
    <x v="0"/>
    <x v="2"/>
    <x v="5"/>
    <x v="29"/>
    <x v="2"/>
    <n v="4634.296875"/>
  </r>
  <r>
    <n v="347391"/>
    <x v="29"/>
    <x v="0"/>
    <x v="2"/>
    <x v="5"/>
    <x v="29"/>
    <x v="2"/>
    <n v="5302.1109374999996"/>
  </r>
  <r>
    <n v="347393"/>
    <x v="30"/>
    <x v="0"/>
    <x v="2"/>
    <x v="5"/>
    <x v="29"/>
    <x v="2"/>
    <n v="5274.7804687500002"/>
  </r>
  <r>
    <n v="347395"/>
    <x v="31"/>
    <x v="0"/>
    <x v="2"/>
    <x v="5"/>
    <x v="29"/>
    <x v="2"/>
    <n v="14547.0975"/>
  </r>
  <r>
    <n v="347397"/>
    <x v="32"/>
    <x v="0"/>
    <x v="2"/>
    <x v="5"/>
    <x v="29"/>
    <x v="2"/>
    <n v="10877.526562499999"/>
  </r>
  <r>
    <n v="347399"/>
    <x v="33"/>
    <x v="0"/>
    <x v="2"/>
    <x v="5"/>
    <x v="29"/>
    <x v="2"/>
    <n v="6587.8312500000002"/>
  </r>
  <r>
    <n v="347411"/>
    <x v="5"/>
    <x v="1"/>
    <x v="0"/>
    <x v="1"/>
    <x v="30"/>
    <x v="2"/>
    <n v="9688.1175000000003"/>
  </r>
  <r>
    <n v="347413"/>
    <x v="6"/>
    <x v="1"/>
    <x v="0"/>
    <x v="1"/>
    <x v="30"/>
    <x v="2"/>
    <n v="10019.420999999998"/>
  </r>
  <r>
    <n v="347415"/>
    <x v="7"/>
    <x v="1"/>
    <x v="0"/>
    <x v="1"/>
    <x v="30"/>
    <x v="2"/>
    <n v="9989.3024999999998"/>
  </r>
  <r>
    <n v="347417"/>
    <x v="8"/>
    <x v="1"/>
    <x v="0"/>
    <x v="1"/>
    <x v="30"/>
    <x v="2"/>
    <n v="9939.1049999999996"/>
  </r>
  <r>
    <n v="347419"/>
    <x v="9"/>
    <x v="1"/>
    <x v="0"/>
    <x v="1"/>
    <x v="30"/>
    <x v="2"/>
    <n v="9888.9074999999993"/>
  </r>
  <r>
    <n v="347427"/>
    <x v="19"/>
    <x v="0"/>
    <x v="2"/>
    <x v="4"/>
    <x v="31"/>
    <x v="2"/>
    <n v="4190.5124999999998"/>
  </r>
  <r>
    <n v="347429"/>
    <x v="20"/>
    <x v="0"/>
    <x v="2"/>
    <x v="4"/>
    <x v="31"/>
    <x v="2"/>
    <n v="4333.8149999999996"/>
  </r>
  <r>
    <n v="347431"/>
    <x v="21"/>
    <x v="0"/>
    <x v="2"/>
    <x v="4"/>
    <x v="31"/>
    <x v="2"/>
    <n v="4968.9056249999994"/>
  </r>
  <r>
    <n v="347433"/>
    <x v="22"/>
    <x v="0"/>
    <x v="2"/>
    <x v="4"/>
    <x v="31"/>
    <x v="2"/>
    <n v="4943.9362499999997"/>
  </r>
  <r>
    <n v="347435"/>
    <x v="23"/>
    <x v="0"/>
    <x v="2"/>
    <x v="4"/>
    <x v="31"/>
    <x v="2"/>
    <n v="14756.900625"/>
  </r>
  <r>
    <n v="347437"/>
    <x v="24"/>
    <x v="0"/>
    <x v="2"/>
    <x v="4"/>
    <x v="31"/>
    <x v="2"/>
    <n v="9787.994999999999"/>
  </r>
  <r>
    <n v="347439"/>
    <x v="25"/>
    <x v="0"/>
    <x v="2"/>
    <x v="4"/>
    <x v="31"/>
    <x v="2"/>
    <n v="6139.2093749999995"/>
  </r>
  <r>
    <n v="347331"/>
    <x v="0"/>
    <x v="0"/>
    <x v="0"/>
    <x v="0"/>
    <x v="26"/>
    <x v="3"/>
    <n v="124.96275"/>
  </r>
  <r>
    <n v="347333"/>
    <x v="1"/>
    <x v="0"/>
    <x v="0"/>
    <x v="0"/>
    <x v="26"/>
    <x v="3"/>
    <n v="124.33162499999999"/>
  </r>
  <r>
    <n v="347335"/>
    <x v="2"/>
    <x v="0"/>
    <x v="0"/>
    <x v="0"/>
    <x v="26"/>
    <x v="3"/>
    <n v="123.70050000000001"/>
  </r>
  <r>
    <n v="347337"/>
    <x v="3"/>
    <x v="0"/>
    <x v="0"/>
    <x v="0"/>
    <x v="26"/>
    <x v="3"/>
    <n v="123.06937499999999"/>
  </r>
  <r>
    <n v="347339"/>
    <x v="4"/>
    <x v="0"/>
    <x v="0"/>
    <x v="0"/>
    <x v="26"/>
    <x v="3"/>
    <n v="122.43825"/>
  </r>
  <r>
    <n v="347345"/>
    <x v="34"/>
    <x v="1"/>
    <x v="1"/>
    <x v="2"/>
    <x v="27"/>
    <x v="3"/>
    <n v="684.37799999999993"/>
  </r>
  <r>
    <n v="347353"/>
    <x v="10"/>
    <x v="1"/>
    <x v="1"/>
    <x v="2"/>
    <x v="27"/>
    <x v="3"/>
    <n v="156.81199999999998"/>
  </r>
  <r>
    <n v="347355"/>
    <x v="11"/>
    <x v="1"/>
    <x v="1"/>
    <x v="2"/>
    <x v="27"/>
    <x v="3"/>
    <n v="257.19581249999999"/>
  </r>
  <r>
    <n v="347357"/>
    <x v="12"/>
    <x v="1"/>
    <x v="1"/>
    <x v="2"/>
    <x v="27"/>
    <x v="3"/>
    <n v="4125.8818124999998"/>
  </r>
  <r>
    <n v="347359"/>
    <x v="13"/>
    <x v="1"/>
    <x v="1"/>
    <x v="2"/>
    <x v="27"/>
    <x v="3"/>
    <n v="2702.84"/>
  </r>
  <r>
    <n v="347365"/>
    <x v="35"/>
    <x v="1"/>
    <x v="1"/>
    <x v="3"/>
    <x v="28"/>
    <x v="3"/>
    <n v="5242.1118749999996"/>
  </r>
  <r>
    <n v="347373"/>
    <x v="14"/>
    <x v="1"/>
    <x v="1"/>
    <x v="3"/>
    <x v="28"/>
    <x v="3"/>
    <n v="1151.38975"/>
  </r>
  <r>
    <n v="347375"/>
    <x v="15"/>
    <x v="1"/>
    <x v="1"/>
    <x v="3"/>
    <x v="28"/>
    <x v="3"/>
    <n v="1975.6407999999999"/>
  </r>
  <r>
    <n v="347377"/>
    <x v="16"/>
    <x v="1"/>
    <x v="1"/>
    <x v="3"/>
    <x v="28"/>
    <x v="3"/>
    <n v="31738.286124999999"/>
  </r>
  <r>
    <n v="347379"/>
    <x v="17"/>
    <x v="1"/>
    <x v="1"/>
    <x v="3"/>
    <x v="28"/>
    <x v="3"/>
    <n v="20678.60025"/>
  </r>
  <r>
    <n v="347385"/>
    <x v="26"/>
    <x v="0"/>
    <x v="2"/>
    <x v="5"/>
    <x v="29"/>
    <x v="3"/>
    <n v="260.50171874999995"/>
  </r>
  <r>
    <n v="347387"/>
    <x v="27"/>
    <x v="0"/>
    <x v="2"/>
    <x v="5"/>
    <x v="29"/>
    <x v="3"/>
    <n v="259.17937499999999"/>
  </r>
  <r>
    <n v="347389"/>
    <x v="28"/>
    <x v="0"/>
    <x v="2"/>
    <x v="5"/>
    <x v="29"/>
    <x v="3"/>
    <n v="257.85703124999998"/>
  </r>
  <r>
    <n v="347391"/>
    <x v="29"/>
    <x v="0"/>
    <x v="2"/>
    <x v="5"/>
    <x v="29"/>
    <x v="3"/>
    <n v="256.53468750000002"/>
  </r>
  <r>
    <n v="347393"/>
    <x v="30"/>
    <x v="0"/>
    <x v="2"/>
    <x v="5"/>
    <x v="29"/>
    <x v="3"/>
    <n v="255.21234374999997"/>
  </r>
  <r>
    <n v="347395"/>
    <x v="31"/>
    <x v="0"/>
    <x v="2"/>
    <x v="5"/>
    <x v="29"/>
    <x v="3"/>
    <n v="475.57818749999996"/>
  </r>
  <r>
    <n v="347397"/>
    <x v="32"/>
    <x v="0"/>
    <x v="2"/>
    <x v="5"/>
    <x v="29"/>
    <x v="3"/>
    <n v="432.91828125000001"/>
  </r>
  <r>
    <n v="347399"/>
    <x v="33"/>
    <x v="0"/>
    <x v="2"/>
    <x v="5"/>
    <x v="29"/>
    <x v="3"/>
    <n v="261.82406250000003"/>
  </r>
  <r>
    <n v="347421"/>
    <x v="36"/>
    <x v="0"/>
    <x v="2"/>
    <x v="4"/>
    <x v="31"/>
    <x v="3"/>
    <n v="49.649249999999995"/>
  </r>
  <r>
    <n v="347423"/>
    <x v="37"/>
    <x v="0"/>
    <x v="2"/>
    <x v="4"/>
    <x v="31"/>
    <x v="3"/>
    <n v="98.79187499999999"/>
  </r>
  <r>
    <n v="347425"/>
    <x v="18"/>
    <x v="0"/>
    <x v="2"/>
    <x v="4"/>
    <x v="31"/>
    <x v="3"/>
    <n v="585.03125"/>
  </r>
  <r>
    <n v="347427"/>
    <x v="19"/>
    <x v="0"/>
    <x v="2"/>
    <x v="4"/>
    <x v="31"/>
    <x v="3"/>
    <n v="582.015625"/>
  </r>
  <r>
    <n v="347429"/>
    <x v="20"/>
    <x v="0"/>
    <x v="2"/>
    <x v="4"/>
    <x v="31"/>
    <x v="3"/>
    <n v="576.63816250000002"/>
  </r>
  <r>
    <n v="347431"/>
    <x v="21"/>
    <x v="0"/>
    <x v="2"/>
    <x v="4"/>
    <x v="31"/>
    <x v="3"/>
    <n v="574.90478125000004"/>
  </r>
  <r>
    <n v="347433"/>
    <x v="22"/>
    <x v="0"/>
    <x v="2"/>
    <x v="4"/>
    <x v="31"/>
    <x v="3"/>
    <n v="546.93787499999996"/>
  </r>
  <r>
    <n v="347435"/>
    <x v="23"/>
    <x v="0"/>
    <x v="2"/>
    <x v="4"/>
    <x v="31"/>
    <x v="3"/>
    <n v="1240.435125"/>
  </r>
  <r>
    <n v="347437"/>
    <x v="24"/>
    <x v="0"/>
    <x v="2"/>
    <x v="4"/>
    <x v="31"/>
    <x v="3"/>
    <n v="1177.3964999999998"/>
  </r>
  <r>
    <n v="347439"/>
    <x v="25"/>
    <x v="0"/>
    <x v="2"/>
    <x v="4"/>
    <x v="31"/>
    <x v="3"/>
    <n v="612.74484374999997"/>
  </r>
  <r>
    <n v="347331"/>
    <x v="0"/>
    <x v="0"/>
    <x v="0"/>
    <x v="0"/>
    <x v="26"/>
    <x v="4"/>
    <n v="36.753749999999997"/>
  </r>
  <r>
    <n v="347333"/>
    <x v="1"/>
    <x v="0"/>
    <x v="0"/>
    <x v="0"/>
    <x v="26"/>
    <x v="4"/>
    <n v="36.568125000000002"/>
  </r>
  <r>
    <n v="347335"/>
    <x v="2"/>
    <x v="0"/>
    <x v="0"/>
    <x v="0"/>
    <x v="26"/>
    <x v="4"/>
    <n v="36.3825"/>
  </r>
  <r>
    <n v="347337"/>
    <x v="3"/>
    <x v="0"/>
    <x v="0"/>
    <x v="0"/>
    <x v="26"/>
    <x v="4"/>
    <n v="36.196874999999999"/>
  </r>
  <r>
    <n v="347339"/>
    <x v="4"/>
    <x v="0"/>
    <x v="0"/>
    <x v="0"/>
    <x v="26"/>
    <x v="4"/>
    <n v="36.011249999999997"/>
  </r>
  <r>
    <n v="347353"/>
    <x v="10"/>
    <x v="1"/>
    <x v="1"/>
    <x v="2"/>
    <x v="27"/>
    <x v="4"/>
    <n v="29.402250000000002"/>
  </r>
  <r>
    <n v="347355"/>
    <x v="11"/>
    <x v="1"/>
    <x v="1"/>
    <x v="2"/>
    <x v="27"/>
    <x v="4"/>
    <n v="48.7575"/>
  </r>
  <r>
    <n v="347373"/>
    <x v="14"/>
    <x v="1"/>
    <x v="1"/>
    <x v="3"/>
    <x v="28"/>
    <x v="4"/>
    <n v="1099.37625"/>
  </r>
  <r>
    <n v="347375"/>
    <x v="15"/>
    <x v="1"/>
    <x v="1"/>
    <x v="3"/>
    <x v="28"/>
    <x v="4"/>
    <n v="1894.9524999999999"/>
  </r>
  <r>
    <n v="347385"/>
    <x v="26"/>
    <x v="0"/>
    <x v="2"/>
    <x v="5"/>
    <x v="29"/>
    <x v="4"/>
    <n v="20.407968749999998"/>
  </r>
  <r>
    <n v="347387"/>
    <x v="27"/>
    <x v="0"/>
    <x v="2"/>
    <x v="5"/>
    <x v="29"/>
    <x v="4"/>
    <n v="20.304375"/>
  </r>
  <r>
    <n v="347389"/>
    <x v="28"/>
    <x v="0"/>
    <x v="2"/>
    <x v="5"/>
    <x v="29"/>
    <x v="4"/>
    <n v="20.200781249999999"/>
  </r>
  <r>
    <n v="347391"/>
    <x v="29"/>
    <x v="0"/>
    <x v="2"/>
    <x v="5"/>
    <x v="29"/>
    <x v="4"/>
    <n v="20.0971875"/>
  </r>
  <r>
    <n v="347393"/>
    <x v="30"/>
    <x v="0"/>
    <x v="2"/>
    <x v="5"/>
    <x v="29"/>
    <x v="4"/>
    <n v="19.993593749999999"/>
  </r>
  <r>
    <n v="347395"/>
    <x v="31"/>
    <x v="0"/>
    <x v="2"/>
    <x v="5"/>
    <x v="29"/>
    <x v="4"/>
    <n v="60.815624999999997"/>
  </r>
  <r>
    <n v="347397"/>
    <x v="32"/>
    <x v="0"/>
    <x v="2"/>
    <x v="5"/>
    <x v="29"/>
    <x v="4"/>
    <n v="36.379687499999996"/>
  </r>
  <r>
    <n v="347399"/>
    <x v="33"/>
    <x v="0"/>
    <x v="2"/>
    <x v="5"/>
    <x v="29"/>
    <x v="4"/>
    <n v="20.5115625"/>
  </r>
  <r>
    <n v="347411"/>
    <x v="5"/>
    <x v="1"/>
    <x v="0"/>
    <x v="1"/>
    <x v="30"/>
    <x v="4"/>
    <n v="1102.1988749999998"/>
  </r>
  <r>
    <n v="347413"/>
    <x v="6"/>
    <x v="1"/>
    <x v="0"/>
    <x v="1"/>
    <x v="30"/>
    <x v="4"/>
    <n v="1139.8906500000001"/>
  </r>
  <r>
    <n v="347415"/>
    <x v="7"/>
    <x v="1"/>
    <x v="0"/>
    <x v="1"/>
    <x v="30"/>
    <x v="4"/>
    <n v="1136.464125"/>
  </r>
  <r>
    <n v="347417"/>
    <x v="8"/>
    <x v="1"/>
    <x v="0"/>
    <x v="1"/>
    <x v="30"/>
    <x v="4"/>
    <n v="1130.75325"/>
  </r>
  <r>
    <n v="347419"/>
    <x v="9"/>
    <x v="1"/>
    <x v="0"/>
    <x v="1"/>
    <x v="30"/>
    <x v="4"/>
    <n v="1125.042375"/>
  </r>
  <r>
    <n v="347425"/>
    <x v="18"/>
    <x v="0"/>
    <x v="2"/>
    <x v="4"/>
    <x v="31"/>
    <x v="4"/>
    <n v="19.8910625"/>
  </r>
  <r>
    <n v="347427"/>
    <x v="19"/>
    <x v="0"/>
    <x v="2"/>
    <x v="4"/>
    <x v="31"/>
    <x v="4"/>
    <n v="19.788531249999998"/>
  </r>
  <r>
    <n v="347429"/>
    <x v="20"/>
    <x v="0"/>
    <x v="2"/>
    <x v="4"/>
    <x v="31"/>
    <x v="4"/>
    <n v="20.465237500000001"/>
  </r>
  <r>
    <n v="347431"/>
    <x v="21"/>
    <x v="0"/>
    <x v="2"/>
    <x v="4"/>
    <x v="31"/>
    <x v="4"/>
    <n v="20.403718749999999"/>
  </r>
  <r>
    <n v="347433"/>
    <x v="22"/>
    <x v="0"/>
    <x v="2"/>
    <x v="4"/>
    <x v="31"/>
    <x v="4"/>
    <n v="20.301187500000001"/>
  </r>
  <r>
    <n v="347435"/>
    <x v="23"/>
    <x v="0"/>
    <x v="2"/>
    <x v="4"/>
    <x v="31"/>
    <x v="4"/>
    <n v="59.407812499999999"/>
  </r>
  <r>
    <n v="347437"/>
    <x v="24"/>
    <x v="0"/>
    <x v="2"/>
    <x v="4"/>
    <x v="31"/>
    <x v="4"/>
    <n v="35.463749999999997"/>
  </r>
  <r>
    <n v="347439"/>
    <x v="25"/>
    <x v="0"/>
    <x v="2"/>
    <x v="4"/>
    <x v="31"/>
    <x v="4"/>
    <n v="19.993593749999999"/>
  </r>
  <r>
    <n v="347331"/>
    <x v="0"/>
    <x v="0"/>
    <x v="0"/>
    <x v="0"/>
    <x v="26"/>
    <x v="5"/>
    <n v="36.753749999999997"/>
  </r>
  <r>
    <n v="347333"/>
    <x v="1"/>
    <x v="0"/>
    <x v="0"/>
    <x v="0"/>
    <x v="26"/>
    <x v="5"/>
    <n v="36.568125000000002"/>
  </r>
  <r>
    <n v="347335"/>
    <x v="2"/>
    <x v="0"/>
    <x v="0"/>
    <x v="0"/>
    <x v="26"/>
    <x v="5"/>
    <n v="36.3825"/>
  </r>
  <r>
    <n v="347337"/>
    <x v="3"/>
    <x v="0"/>
    <x v="0"/>
    <x v="0"/>
    <x v="26"/>
    <x v="5"/>
    <n v="36.196874999999999"/>
  </r>
  <r>
    <n v="347339"/>
    <x v="4"/>
    <x v="0"/>
    <x v="0"/>
    <x v="0"/>
    <x v="26"/>
    <x v="5"/>
    <n v="36.011249999999997"/>
  </r>
  <r>
    <n v="347353"/>
    <x v="10"/>
    <x v="1"/>
    <x v="1"/>
    <x v="2"/>
    <x v="27"/>
    <x v="5"/>
    <n v="29.402250000000002"/>
  </r>
  <r>
    <n v="347355"/>
    <x v="11"/>
    <x v="1"/>
    <x v="1"/>
    <x v="2"/>
    <x v="27"/>
    <x v="5"/>
    <n v="48.7575"/>
  </r>
  <r>
    <n v="347357"/>
    <x v="12"/>
    <x v="1"/>
    <x v="1"/>
    <x v="2"/>
    <x v="27"/>
    <x v="5"/>
    <n v="48.511249999999997"/>
  </r>
  <r>
    <n v="347359"/>
    <x v="13"/>
    <x v="1"/>
    <x v="1"/>
    <x v="2"/>
    <x v="27"/>
    <x v="5"/>
    <n v="28.959"/>
  </r>
  <r>
    <n v="347373"/>
    <x v="14"/>
    <x v="1"/>
    <x v="1"/>
    <x v="3"/>
    <x v="28"/>
    <x v="5"/>
    <n v="1099.37625"/>
  </r>
  <r>
    <n v="347375"/>
    <x v="15"/>
    <x v="1"/>
    <x v="1"/>
    <x v="3"/>
    <x v="28"/>
    <x v="5"/>
    <n v="1894.9524999999999"/>
  </r>
  <r>
    <n v="347377"/>
    <x v="16"/>
    <x v="1"/>
    <x v="1"/>
    <x v="3"/>
    <x v="28"/>
    <x v="5"/>
    <n v="1889.2562499999999"/>
  </r>
  <r>
    <n v="347379"/>
    <x v="17"/>
    <x v="1"/>
    <x v="1"/>
    <x v="3"/>
    <x v="28"/>
    <x v="5"/>
    <n v="1127.8575000000001"/>
  </r>
  <r>
    <n v="347387"/>
    <x v="27"/>
    <x v="0"/>
    <x v="2"/>
    <x v="5"/>
    <x v="29"/>
    <x v="5"/>
    <n v="20.304375"/>
  </r>
  <r>
    <n v="347389"/>
    <x v="28"/>
    <x v="0"/>
    <x v="2"/>
    <x v="5"/>
    <x v="29"/>
    <x v="5"/>
    <n v="20.200781249999999"/>
  </r>
  <r>
    <n v="347391"/>
    <x v="29"/>
    <x v="0"/>
    <x v="2"/>
    <x v="5"/>
    <x v="29"/>
    <x v="5"/>
    <n v="20.0971875"/>
  </r>
  <r>
    <n v="347393"/>
    <x v="30"/>
    <x v="0"/>
    <x v="2"/>
    <x v="5"/>
    <x v="29"/>
    <x v="5"/>
    <n v="19.993593749999999"/>
  </r>
  <r>
    <n v="347395"/>
    <x v="31"/>
    <x v="0"/>
    <x v="2"/>
    <x v="5"/>
    <x v="29"/>
    <x v="5"/>
    <n v="60.815624999999997"/>
  </r>
  <r>
    <n v="347397"/>
    <x v="32"/>
    <x v="0"/>
    <x v="2"/>
    <x v="5"/>
    <x v="29"/>
    <x v="5"/>
    <n v="36.379687499999996"/>
  </r>
  <r>
    <n v="347399"/>
    <x v="33"/>
    <x v="0"/>
    <x v="2"/>
    <x v="5"/>
    <x v="29"/>
    <x v="5"/>
    <n v="20.5115625"/>
  </r>
  <r>
    <n v="347411"/>
    <x v="5"/>
    <x v="1"/>
    <x v="0"/>
    <x v="1"/>
    <x v="30"/>
    <x v="5"/>
    <n v="1102.1988749999998"/>
  </r>
  <r>
    <n v="347413"/>
    <x v="6"/>
    <x v="1"/>
    <x v="0"/>
    <x v="1"/>
    <x v="30"/>
    <x v="5"/>
    <n v="1139.8906500000001"/>
  </r>
  <r>
    <n v="347415"/>
    <x v="7"/>
    <x v="1"/>
    <x v="0"/>
    <x v="1"/>
    <x v="30"/>
    <x v="5"/>
    <n v="1136.464125"/>
  </r>
  <r>
    <n v="347417"/>
    <x v="8"/>
    <x v="1"/>
    <x v="0"/>
    <x v="1"/>
    <x v="30"/>
    <x v="5"/>
    <n v="1130.75325"/>
  </r>
  <r>
    <n v="347419"/>
    <x v="9"/>
    <x v="1"/>
    <x v="0"/>
    <x v="1"/>
    <x v="30"/>
    <x v="5"/>
    <n v="1125.042375"/>
  </r>
  <r>
    <n v="347427"/>
    <x v="19"/>
    <x v="0"/>
    <x v="2"/>
    <x v="4"/>
    <x v="31"/>
    <x v="5"/>
    <n v="19.788531249999998"/>
  </r>
  <r>
    <n v="347429"/>
    <x v="20"/>
    <x v="0"/>
    <x v="2"/>
    <x v="4"/>
    <x v="31"/>
    <x v="5"/>
    <n v="20.465237500000001"/>
  </r>
  <r>
    <n v="347431"/>
    <x v="21"/>
    <x v="0"/>
    <x v="2"/>
    <x v="4"/>
    <x v="31"/>
    <x v="5"/>
    <n v="20.403718749999999"/>
  </r>
  <r>
    <n v="347433"/>
    <x v="22"/>
    <x v="0"/>
    <x v="2"/>
    <x v="4"/>
    <x v="31"/>
    <x v="5"/>
    <n v="20.301187500000001"/>
  </r>
  <r>
    <n v="347435"/>
    <x v="23"/>
    <x v="0"/>
    <x v="2"/>
    <x v="4"/>
    <x v="31"/>
    <x v="5"/>
    <n v="59.407812499999999"/>
  </r>
  <r>
    <n v="347437"/>
    <x v="24"/>
    <x v="0"/>
    <x v="2"/>
    <x v="4"/>
    <x v="31"/>
    <x v="5"/>
    <n v="35.463749999999997"/>
  </r>
  <r>
    <n v="347439"/>
    <x v="25"/>
    <x v="0"/>
    <x v="2"/>
    <x v="4"/>
    <x v="31"/>
    <x v="5"/>
    <n v="19.993593749999999"/>
  </r>
  <r>
    <n v="347331"/>
    <x v="0"/>
    <x v="0"/>
    <x v="0"/>
    <x v="0"/>
    <x v="26"/>
    <x v="6"/>
    <n v="36.753749999999997"/>
  </r>
  <r>
    <n v="347333"/>
    <x v="1"/>
    <x v="0"/>
    <x v="0"/>
    <x v="0"/>
    <x v="26"/>
    <x v="6"/>
    <n v="36.568125000000002"/>
  </r>
  <r>
    <n v="347335"/>
    <x v="2"/>
    <x v="0"/>
    <x v="0"/>
    <x v="0"/>
    <x v="26"/>
    <x v="6"/>
    <n v="36.3825"/>
  </r>
  <r>
    <n v="347337"/>
    <x v="3"/>
    <x v="0"/>
    <x v="0"/>
    <x v="0"/>
    <x v="26"/>
    <x v="6"/>
    <n v="36.196874999999999"/>
  </r>
  <r>
    <n v="347339"/>
    <x v="4"/>
    <x v="0"/>
    <x v="0"/>
    <x v="0"/>
    <x v="26"/>
    <x v="6"/>
    <n v="36.011249999999997"/>
  </r>
  <r>
    <n v="347353"/>
    <x v="10"/>
    <x v="1"/>
    <x v="1"/>
    <x v="2"/>
    <x v="27"/>
    <x v="6"/>
    <n v="29.402250000000002"/>
  </r>
  <r>
    <n v="347355"/>
    <x v="11"/>
    <x v="1"/>
    <x v="1"/>
    <x v="2"/>
    <x v="27"/>
    <x v="6"/>
    <n v="48.7575"/>
  </r>
  <r>
    <n v="347373"/>
    <x v="14"/>
    <x v="1"/>
    <x v="1"/>
    <x v="3"/>
    <x v="28"/>
    <x v="6"/>
    <n v="1099.37625"/>
  </r>
  <r>
    <n v="347375"/>
    <x v="15"/>
    <x v="1"/>
    <x v="1"/>
    <x v="3"/>
    <x v="28"/>
    <x v="6"/>
    <n v="1894.9524999999999"/>
  </r>
  <r>
    <n v="347385"/>
    <x v="26"/>
    <x v="0"/>
    <x v="2"/>
    <x v="5"/>
    <x v="29"/>
    <x v="6"/>
    <n v="20.407968749999998"/>
  </r>
  <r>
    <n v="347387"/>
    <x v="27"/>
    <x v="0"/>
    <x v="2"/>
    <x v="5"/>
    <x v="29"/>
    <x v="6"/>
    <n v="20.304375"/>
  </r>
  <r>
    <n v="347389"/>
    <x v="28"/>
    <x v="0"/>
    <x v="2"/>
    <x v="5"/>
    <x v="29"/>
    <x v="6"/>
    <n v="20.200781249999999"/>
  </r>
  <r>
    <n v="347391"/>
    <x v="29"/>
    <x v="0"/>
    <x v="2"/>
    <x v="5"/>
    <x v="29"/>
    <x v="6"/>
    <n v="20.0971875"/>
  </r>
  <r>
    <n v="347393"/>
    <x v="30"/>
    <x v="0"/>
    <x v="2"/>
    <x v="5"/>
    <x v="29"/>
    <x v="6"/>
    <n v="19.993593749999999"/>
  </r>
  <r>
    <n v="347395"/>
    <x v="31"/>
    <x v="0"/>
    <x v="2"/>
    <x v="5"/>
    <x v="29"/>
    <x v="6"/>
    <n v="60.815624999999997"/>
  </r>
  <r>
    <n v="347397"/>
    <x v="32"/>
    <x v="0"/>
    <x v="2"/>
    <x v="5"/>
    <x v="29"/>
    <x v="6"/>
    <n v="36.379687499999996"/>
  </r>
  <r>
    <n v="347399"/>
    <x v="33"/>
    <x v="0"/>
    <x v="2"/>
    <x v="5"/>
    <x v="29"/>
    <x v="6"/>
    <n v="20.5115625"/>
  </r>
  <r>
    <n v="347411"/>
    <x v="5"/>
    <x v="1"/>
    <x v="0"/>
    <x v="1"/>
    <x v="30"/>
    <x v="6"/>
    <n v="1102.1988749999998"/>
  </r>
  <r>
    <n v="347413"/>
    <x v="6"/>
    <x v="1"/>
    <x v="0"/>
    <x v="1"/>
    <x v="30"/>
    <x v="6"/>
    <n v="1139.8906500000001"/>
  </r>
  <r>
    <n v="347415"/>
    <x v="7"/>
    <x v="1"/>
    <x v="0"/>
    <x v="1"/>
    <x v="30"/>
    <x v="6"/>
    <n v="1136.464125"/>
  </r>
  <r>
    <n v="347417"/>
    <x v="8"/>
    <x v="1"/>
    <x v="0"/>
    <x v="1"/>
    <x v="30"/>
    <x v="6"/>
    <n v="1130.75325"/>
  </r>
  <r>
    <n v="347419"/>
    <x v="9"/>
    <x v="1"/>
    <x v="0"/>
    <x v="1"/>
    <x v="30"/>
    <x v="6"/>
    <n v="1125.042375"/>
  </r>
  <r>
    <n v="347425"/>
    <x v="18"/>
    <x v="0"/>
    <x v="2"/>
    <x v="4"/>
    <x v="31"/>
    <x v="6"/>
    <n v="19.8910625"/>
  </r>
  <r>
    <n v="347427"/>
    <x v="19"/>
    <x v="0"/>
    <x v="2"/>
    <x v="4"/>
    <x v="31"/>
    <x v="6"/>
    <n v="19.788531249999998"/>
  </r>
  <r>
    <n v="347429"/>
    <x v="20"/>
    <x v="0"/>
    <x v="2"/>
    <x v="4"/>
    <x v="31"/>
    <x v="6"/>
    <n v="20.465237500000001"/>
  </r>
  <r>
    <n v="347431"/>
    <x v="21"/>
    <x v="0"/>
    <x v="2"/>
    <x v="4"/>
    <x v="31"/>
    <x v="6"/>
    <n v="20.403718749999999"/>
  </r>
  <r>
    <n v="347433"/>
    <x v="22"/>
    <x v="0"/>
    <x v="2"/>
    <x v="4"/>
    <x v="31"/>
    <x v="6"/>
    <n v="20.301187500000001"/>
  </r>
  <r>
    <n v="347435"/>
    <x v="23"/>
    <x v="0"/>
    <x v="2"/>
    <x v="4"/>
    <x v="31"/>
    <x v="6"/>
    <n v="59.407812499999999"/>
  </r>
  <r>
    <n v="347437"/>
    <x v="24"/>
    <x v="0"/>
    <x v="2"/>
    <x v="4"/>
    <x v="31"/>
    <x v="6"/>
    <n v="35.463749999999997"/>
  </r>
  <r>
    <n v="347439"/>
    <x v="25"/>
    <x v="0"/>
    <x v="2"/>
    <x v="4"/>
    <x v="31"/>
    <x v="6"/>
    <n v="19.993593749999999"/>
  </r>
  <r>
    <n v="347331"/>
    <x v="0"/>
    <x v="0"/>
    <x v="0"/>
    <x v="0"/>
    <x v="0"/>
    <x v="7"/>
    <n v="39.767804999999996"/>
  </r>
  <r>
    <n v="347333"/>
    <x v="1"/>
    <x v="0"/>
    <x v="0"/>
    <x v="0"/>
    <x v="0"/>
    <x v="7"/>
    <n v="39.566957500000001"/>
  </r>
  <r>
    <n v="347335"/>
    <x v="2"/>
    <x v="0"/>
    <x v="0"/>
    <x v="0"/>
    <x v="0"/>
    <x v="7"/>
    <n v="39.366109999999999"/>
  </r>
  <r>
    <n v="347337"/>
    <x v="3"/>
    <x v="0"/>
    <x v="0"/>
    <x v="0"/>
    <x v="0"/>
    <x v="7"/>
    <n v="39.165262499999997"/>
  </r>
  <r>
    <n v="347339"/>
    <x v="4"/>
    <x v="0"/>
    <x v="0"/>
    <x v="0"/>
    <x v="0"/>
    <x v="7"/>
    <n v="38.964414999999995"/>
  </r>
  <r>
    <n v="347331"/>
    <x v="0"/>
    <x v="0"/>
    <x v="0"/>
    <x v="0"/>
    <x v="1"/>
    <x v="7"/>
    <n v="39.648262499999994"/>
  </r>
  <r>
    <n v="347333"/>
    <x v="1"/>
    <x v="0"/>
    <x v="0"/>
    <x v="0"/>
    <x v="1"/>
    <x v="7"/>
    <n v="39.448018750000003"/>
  </r>
  <r>
    <n v="347335"/>
    <x v="2"/>
    <x v="0"/>
    <x v="0"/>
    <x v="0"/>
    <x v="1"/>
    <x v="7"/>
    <n v="39.247774999999997"/>
  </r>
  <r>
    <n v="347337"/>
    <x v="3"/>
    <x v="0"/>
    <x v="0"/>
    <x v="0"/>
    <x v="1"/>
    <x v="7"/>
    <n v="39.047531249999999"/>
  </r>
  <r>
    <n v="347339"/>
    <x v="4"/>
    <x v="0"/>
    <x v="0"/>
    <x v="0"/>
    <x v="1"/>
    <x v="7"/>
    <n v="38.8472875"/>
  </r>
  <r>
    <n v="347331"/>
    <x v="0"/>
    <x v="0"/>
    <x v="0"/>
    <x v="0"/>
    <x v="2"/>
    <x v="7"/>
    <n v="39.449024999999999"/>
  </r>
  <r>
    <n v="347333"/>
    <x v="1"/>
    <x v="0"/>
    <x v="0"/>
    <x v="0"/>
    <x v="2"/>
    <x v="7"/>
    <n v="39.249787500000004"/>
  </r>
  <r>
    <n v="347335"/>
    <x v="2"/>
    <x v="0"/>
    <x v="0"/>
    <x v="0"/>
    <x v="2"/>
    <x v="7"/>
    <n v="39.050550000000001"/>
  </r>
  <r>
    <n v="347337"/>
    <x v="3"/>
    <x v="0"/>
    <x v="0"/>
    <x v="0"/>
    <x v="2"/>
    <x v="7"/>
    <n v="38.851312499999999"/>
  </r>
  <r>
    <n v="347339"/>
    <x v="4"/>
    <x v="0"/>
    <x v="0"/>
    <x v="0"/>
    <x v="2"/>
    <x v="7"/>
    <n v="38.652074999999996"/>
  </r>
  <r>
    <n v="347411"/>
    <x v="5"/>
    <x v="1"/>
    <x v="0"/>
    <x v="1"/>
    <x v="3"/>
    <x v="7"/>
    <n v="32.793112499999999"/>
  </r>
  <r>
    <n v="347413"/>
    <x v="6"/>
    <x v="1"/>
    <x v="0"/>
    <x v="1"/>
    <x v="3"/>
    <x v="7"/>
    <n v="33.914534999999994"/>
  </r>
  <r>
    <n v="347415"/>
    <x v="7"/>
    <x v="1"/>
    <x v="0"/>
    <x v="1"/>
    <x v="3"/>
    <x v="7"/>
    <n v="33.812587499999999"/>
  </r>
  <r>
    <n v="347417"/>
    <x v="8"/>
    <x v="1"/>
    <x v="0"/>
    <x v="1"/>
    <x v="3"/>
    <x v="7"/>
    <n v="33.642675000000004"/>
  </r>
  <r>
    <n v="347419"/>
    <x v="9"/>
    <x v="1"/>
    <x v="0"/>
    <x v="1"/>
    <x v="3"/>
    <x v="7"/>
    <n v="33.472762500000002"/>
  </r>
  <r>
    <n v="347411"/>
    <x v="5"/>
    <x v="1"/>
    <x v="0"/>
    <x v="1"/>
    <x v="4"/>
    <x v="7"/>
    <n v="38.064425"/>
  </r>
  <r>
    <n v="347413"/>
    <x v="6"/>
    <x v="1"/>
    <x v="0"/>
    <x v="1"/>
    <x v="4"/>
    <x v="7"/>
    <n v="39.366109999999999"/>
  </r>
  <r>
    <n v="347415"/>
    <x v="7"/>
    <x v="1"/>
    <x v="0"/>
    <x v="1"/>
    <x v="4"/>
    <x v="7"/>
    <n v="39.247774999999997"/>
  </r>
  <r>
    <n v="347417"/>
    <x v="8"/>
    <x v="1"/>
    <x v="0"/>
    <x v="1"/>
    <x v="4"/>
    <x v="7"/>
    <n v="39.050549999999994"/>
  </r>
  <r>
    <n v="347419"/>
    <x v="9"/>
    <x v="1"/>
    <x v="0"/>
    <x v="1"/>
    <x v="4"/>
    <x v="7"/>
    <n v="38.853324999999998"/>
  </r>
  <r>
    <n v="347411"/>
    <x v="5"/>
    <x v="1"/>
    <x v="0"/>
    <x v="1"/>
    <x v="5"/>
    <x v="7"/>
    <n v="37.870218749999999"/>
  </r>
  <r>
    <n v="347413"/>
    <x v="6"/>
    <x v="1"/>
    <x v="0"/>
    <x v="1"/>
    <x v="5"/>
    <x v="7"/>
    <n v="39.165262499999997"/>
  </r>
  <r>
    <n v="347415"/>
    <x v="7"/>
    <x v="1"/>
    <x v="0"/>
    <x v="1"/>
    <x v="5"/>
    <x v="7"/>
    <n v="39.047531249999999"/>
  </r>
  <r>
    <n v="347417"/>
    <x v="8"/>
    <x v="1"/>
    <x v="0"/>
    <x v="1"/>
    <x v="5"/>
    <x v="7"/>
    <n v="38.851312499999999"/>
  </r>
  <r>
    <n v="347419"/>
    <x v="9"/>
    <x v="1"/>
    <x v="0"/>
    <x v="1"/>
    <x v="5"/>
    <x v="7"/>
    <n v="38.655093749999999"/>
  </r>
  <r>
    <n v="347353"/>
    <x v="10"/>
    <x v="1"/>
    <x v="1"/>
    <x v="2"/>
    <x v="6"/>
    <x v="7"/>
    <n v="31.126087499999997"/>
  </r>
  <r>
    <n v="347355"/>
    <x v="11"/>
    <x v="1"/>
    <x v="1"/>
    <x v="2"/>
    <x v="6"/>
    <x v="7"/>
    <n v="49.695525000000004"/>
  </r>
  <r>
    <n v="347353"/>
    <x v="10"/>
    <x v="1"/>
    <x v="1"/>
    <x v="2"/>
    <x v="7"/>
    <x v="7"/>
    <n v="30.965643749999998"/>
  </r>
  <r>
    <n v="347355"/>
    <x v="11"/>
    <x v="1"/>
    <x v="1"/>
    <x v="2"/>
    <x v="7"/>
    <x v="7"/>
    <n v="49.439362500000001"/>
  </r>
  <r>
    <n v="347353"/>
    <x v="10"/>
    <x v="1"/>
    <x v="1"/>
    <x v="2"/>
    <x v="8"/>
    <x v="7"/>
    <n v="36.989622499999996"/>
  </r>
  <r>
    <n v="347355"/>
    <x v="11"/>
    <x v="1"/>
    <x v="1"/>
    <x v="2"/>
    <x v="8"/>
    <x v="7"/>
    <n v="56.811149999999998"/>
  </r>
  <r>
    <n v="347373"/>
    <x v="14"/>
    <x v="1"/>
    <x v="1"/>
    <x v="3"/>
    <x v="9"/>
    <x v="7"/>
    <n v="30.965643749999998"/>
  </r>
  <r>
    <n v="347375"/>
    <x v="15"/>
    <x v="1"/>
    <x v="1"/>
    <x v="3"/>
    <x v="9"/>
    <x v="7"/>
    <n v="51.388267500000005"/>
  </r>
  <r>
    <n v="347373"/>
    <x v="14"/>
    <x v="1"/>
    <x v="1"/>
    <x v="3"/>
    <x v="10"/>
    <x v="7"/>
    <n v="30.8100375"/>
  </r>
  <r>
    <n v="347375"/>
    <x v="15"/>
    <x v="1"/>
    <x v="1"/>
    <x v="3"/>
    <x v="10"/>
    <x v="7"/>
    <n v="51.130034999999999"/>
  </r>
  <r>
    <n v="347373"/>
    <x v="14"/>
    <x v="1"/>
    <x v="1"/>
    <x v="3"/>
    <x v="11"/>
    <x v="7"/>
    <n v="35.407056249999997"/>
  </r>
  <r>
    <n v="347375"/>
    <x v="15"/>
    <x v="1"/>
    <x v="1"/>
    <x v="3"/>
    <x v="11"/>
    <x v="7"/>
    <n v="56.524224999999994"/>
  </r>
  <r>
    <n v="347427"/>
    <x v="19"/>
    <x v="0"/>
    <x v="2"/>
    <x v="4"/>
    <x v="12"/>
    <x v="7"/>
    <n v="14.185499999999999"/>
  </r>
  <r>
    <n v="347429"/>
    <x v="20"/>
    <x v="0"/>
    <x v="2"/>
    <x v="4"/>
    <x v="12"/>
    <x v="7"/>
    <n v="14.6706"/>
  </r>
  <r>
    <n v="347431"/>
    <x v="21"/>
    <x v="0"/>
    <x v="2"/>
    <x v="4"/>
    <x v="12"/>
    <x v="7"/>
    <n v="16.820474999999998"/>
  </r>
  <r>
    <n v="347433"/>
    <x v="22"/>
    <x v="0"/>
    <x v="2"/>
    <x v="4"/>
    <x v="12"/>
    <x v="7"/>
    <n v="16.735949999999999"/>
  </r>
  <r>
    <n v="347435"/>
    <x v="23"/>
    <x v="0"/>
    <x v="2"/>
    <x v="4"/>
    <x v="12"/>
    <x v="7"/>
    <n v="49.954275000000003"/>
  </r>
  <r>
    <n v="347437"/>
    <x v="24"/>
    <x v="0"/>
    <x v="2"/>
    <x v="4"/>
    <x v="12"/>
    <x v="7"/>
    <n v="33.133800000000001"/>
  </r>
  <r>
    <n v="347439"/>
    <x v="25"/>
    <x v="0"/>
    <x v="2"/>
    <x v="4"/>
    <x v="12"/>
    <x v="7"/>
    <n v="20.782125000000001"/>
  </r>
  <r>
    <n v="347427"/>
    <x v="19"/>
    <x v="0"/>
    <x v="2"/>
    <x v="4"/>
    <x v="13"/>
    <x v="7"/>
    <n v="14.113125"/>
  </r>
  <r>
    <n v="347429"/>
    <x v="20"/>
    <x v="0"/>
    <x v="2"/>
    <x v="4"/>
    <x v="13"/>
    <x v="7"/>
    <n v="14.595750000000001"/>
  </r>
  <r>
    <n v="347431"/>
    <x v="21"/>
    <x v="0"/>
    <x v="2"/>
    <x v="4"/>
    <x v="13"/>
    <x v="7"/>
    <n v="16.73465625"/>
  </r>
  <r>
    <n v="347433"/>
    <x v="22"/>
    <x v="0"/>
    <x v="2"/>
    <x v="4"/>
    <x v="13"/>
    <x v="7"/>
    <n v="16.650562499999999"/>
  </r>
  <r>
    <n v="347435"/>
    <x v="23"/>
    <x v="0"/>
    <x v="2"/>
    <x v="4"/>
    <x v="13"/>
    <x v="7"/>
    <n v="55.221562499999997"/>
  </r>
  <r>
    <n v="347437"/>
    <x v="24"/>
    <x v="0"/>
    <x v="2"/>
    <x v="4"/>
    <x v="13"/>
    <x v="7"/>
    <n v="38.458874999999999"/>
  </r>
  <r>
    <n v="347439"/>
    <x v="25"/>
    <x v="0"/>
    <x v="2"/>
    <x v="4"/>
    <x v="13"/>
    <x v="7"/>
    <n v="21.389062499999998"/>
  </r>
  <r>
    <n v="347387"/>
    <x v="27"/>
    <x v="0"/>
    <x v="2"/>
    <x v="5"/>
    <x v="14"/>
    <x v="7"/>
    <n v="14.258999999999999"/>
  </r>
  <r>
    <n v="347389"/>
    <x v="28"/>
    <x v="0"/>
    <x v="2"/>
    <x v="5"/>
    <x v="14"/>
    <x v="7"/>
    <n v="14.186249999999999"/>
  </r>
  <r>
    <n v="347391"/>
    <x v="29"/>
    <x v="0"/>
    <x v="2"/>
    <x v="5"/>
    <x v="14"/>
    <x v="7"/>
    <n v="16.230524999999997"/>
  </r>
  <r>
    <n v="347393"/>
    <x v="30"/>
    <x v="0"/>
    <x v="2"/>
    <x v="5"/>
    <x v="14"/>
    <x v="7"/>
    <n v="16.146862499999997"/>
  </r>
  <r>
    <n v="347395"/>
    <x v="31"/>
    <x v="0"/>
    <x v="2"/>
    <x v="5"/>
    <x v="14"/>
    <x v="7"/>
    <n v="50.097104999999999"/>
  </r>
  <r>
    <n v="347397"/>
    <x v="32"/>
    <x v="0"/>
    <x v="2"/>
    <x v="5"/>
    <x v="14"/>
    <x v="7"/>
    <n v="33.297674999999998"/>
  </r>
  <r>
    <n v="347399"/>
    <x v="33"/>
    <x v="0"/>
    <x v="2"/>
    <x v="5"/>
    <x v="14"/>
    <x v="7"/>
    <n v="20.886524999999999"/>
  </r>
  <r>
    <n v="347387"/>
    <x v="27"/>
    <x v="0"/>
    <x v="2"/>
    <x v="5"/>
    <x v="15"/>
    <x v="7"/>
    <n v="14.185499999999999"/>
  </r>
  <r>
    <n v="347389"/>
    <x v="28"/>
    <x v="0"/>
    <x v="2"/>
    <x v="5"/>
    <x v="15"/>
    <x v="7"/>
    <n v="14.113125"/>
  </r>
  <r>
    <n v="347391"/>
    <x v="29"/>
    <x v="0"/>
    <x v="2"/>
    <x v="5"/>
    <x v="15"/>
    <x v="7"/>
    <n v="16.146862499999997"/>
  </r>
  <r>
    <n v="347393"/>
    <x v="30"/>
    <x v="0"/>
    <x v="2"/>
    <x v="5"/>
    <x v="15"/>
    <x v="7"/>
    <n v="16.063631249999997"/>
  </r>
  <r>
    <n v="347395"/>
    <x v="31"/>
    <x v="0"/>
    <x v="2"/>
    <x v="5"/>
    <x v="15"/>
    <x v="7"/>
    <n v="55.376524999999994"/>
  </r>
  <r>
    <n v="347397"/>
    <x v="32"/>
    <x v="0"/>
    <x v="2"/>
    <x v="5"/>
    <x v="15"/>
    <x v="7"/>
    <n v="38.647043749999995"/>
  </r>
  <r>
    <n v="347399"/>
    <x v="33"/>
    <x v="0"/>
    <x v="2"/>
    <x v="5"/>
    <x v="15"/>
    <x v="7"/>
    <n v="21.495374999999999"/>
  </r>
  <r>
    <n v="347387"/>
    <x v="27"/>
    <x v="0"/>
    <x v="2"/>
    <x v="5"/>
    <x v="16"/>
    <x v="7"/>
    <n v="14.670599999999999"/>
  </r>
  <r>
    <n v="347389"/>
    <x v="28"/>
    <x v="0"/>
    <x v="2"/>
    <x v="5"/>
    <x v="16"/>
    <x v="7"/>
    <n v="14.595750000000001"/>
  </r>
  <r>
    <n v="347391"/>
    <x v="29"/>
    <x v="0"/>
    <x v="2"/>
    <x v="5"/>
    <x v="16"/>
    <x v="7"/>
    <n v="16.699034999999999"/>
  </r>
  <r>
    <n v="347393"/>
    <x v="30"/>
    <x v="0"/>
    <x v="2"/>
    <x v="5"/>
    <x v="16"/>
    <x v="7"/>
    <n v="16.612957499999997"/>
  </r>
  <r>
    <n v="347395"/>
    <x v="31"/>
    <x v="0"/>
    <x v="2"/>
    <x v="5"/>
    <x v="16"/>
    <x v="7"/>
    <n v="57.270229999999998"/>
  </r>
  <r>
    <n v="347397"/>
    <x v="32"/>
    <x v="0"/>
    <x v="2"/>
    <x v="5"/>
    <x v="16"/>
    <x v="7"/>
    <n v="39.968652499999997"/>
  </r>
  <r>
    <n v="347399"/>
    <x v="33"/>
    <x v="0"/>
    <x v="2"/>
    <x v="5"/>
    <x v="16"/>
    <x v="7"/>
    <n v="22.230449999999998"/>
  </r>
  <r>
    <n v="347331"/>
    <x v="0"/>
    <x v="0"/>
    <x v="0"/>
    <x v="0"/>
    <x v="17"/>
    <x v="7"/>
    <n v="16.992112500000001"/>
  </r>
  <r>
    <n v="347333"/>
    <x v="1"/>
    <x v="0"/>
    <x v="0"/>
    <x v="0"/>
    <x v="17"/>
    <x v="7"/>
    <n v="16.90629375"/>
  </r>
  <r>
    <n v="347335"/>
    <x v="2"/>
    <x v="0"/>
    <x v="0"/>
    <x v="0"/>
    <x v="17"/>
    <x v="7"/>
    <n v="16.820475000000002"/>
  </r>
  <r>
    <n v="347337"/>
    <x v="3"/>
    <x v="0"/>
    <x v="0"/>
    <x v="0"/>
    <x v="17"/>
    <x v="7"/>
    <n v="16.734656249999997"/>
  </r>
  <r>
    <n v="347339"/>
    <x v="4"/>
    <x v="0"/>
    <x v="0"/>
    <x v="0"/>
    <x v="17"/>
    <x v="7"/>
    <n v="16.648837499999999"/>
  </r>
  <r>
    <n v="347387"/>
    <x v="27"/>
    <x v="0"/>
    <x v="2"/>
    <x v="5"/>
    <x v="17"/>
    <x v="7"/>
    <n v="9.7510000000000012"/>
  </r>
  <r>
    <n v="347389"/>
    <x v="28"/>
    <x v="0"/>
    <x v="2"/>
    <x v="5"/>
    <x v="17"/>
    <x v="7"/>
    <n v="9.7012499999999999"/>
  </r>
  <r>
    <n v="347391"/>
    <x v="29"/>
    <x v="0"/>
    <x v="2"/>
    <x v="5"/>
    <x v="17"/>
    <x v="7"/>
    <n v="11.099224999999999"/>
  </r>
  <r>
    <n v="347393"/>
    <x v="30"/>
    <x v="0"/>
    <x v="2"/>
    <x v="5"/>
    <x v="17"/>
    <x v="7"/>
    <n v="11.0420125"/>
  </r>
  <r>
    <n v="347395"/>
    <x v="31"/>
    <x v="0"/>
    <x v="2"/>
    <x v="5"/>
    <x v="17"/>
    <x v="7"/>
    <n v="28.549037499999997"/>
  </r>
  <r>
    <n v="347397"/>
    <x v="32"/>
    <x v="0"/>
    <x v="2"/>
    <x v="5"/>
    <x v="17"/>
    <x v="7"/>
    <n v="17.077931249999999"/>
  </r>
  <r>
    <n v="347399"/>
    <x v="33"/>
    <x v="0"/>
    <x v="2"/>
    <x v="5"/>
    <x v="17"/>
    <x v="7"/>
    <n v="13.544437500000001"/>
  </r>
  <r>
    <n v="347331"/>
    <x v="0"/>
    <x v="0"/>
    <x v="0"/>
    <x v="0"/>
    <x v="18"/>
    <x v="7"/>
    <n v="16.906725000000002"/>
  </r>
  <r>
    <n v="347333"/>
    <x v="1"/>
    <x v="0"/>
    <x v="0"/>
    <x v="0"/>
    <x v="18"/>
    <x v="7"/>
    <n v="16.821337500000002"/>
  </r>
  <r>
    <n v="347335"/>
    <x v="2"/>
    <x v="0"/>
    <x v="0"/>
    <x v="0"/>
    <x v="18"/>
    <x v="7"/>
    <n v="16.735950000000003"/>
  </r>
  <r>
    <n v="347337"/>
    <x v="3"/>
    <x v="0"/>
    <x v="0"/>
    <x v="0"/>
    <x v="18"/>
    <x v="7"/>
    <n v="16.650562499999999"/>
  </r>
  <r>
    <n v="347339"/>
    <x v="4"/>
    <x v="0"/>
    <x v="0"/>
    <x v="0"/>
    <x v="18"/>
    <x v="7"/>
    <n v="16.565174999999996"/>
  </r>
  <r>
    <n v="347387"/>
    <x v="27"/>
    <x v="0"/>
    <x v="2"/>
    <x v="5"/>
    <x v="18"/>
    <x v="7"/>
    <n v="9.702"/>
  </r>
  <r>
    <n v="347389"/>
    <x v="28"/>
    <x v="0"/>
    <x v="2"/>
    <x v="5"/>
    <x v="18"/>
    <x v="7"/>
    <n v="9.6524999999999999"/>
  </r>
  <r>
    <n v="347391"/>
    <x v="29"/>
    <x v="0"/>
    <x v="2"/>
    <x v="5"/>
    <x v="18"/>
    <x v="7"/>
    <n v="11.04345"/>
  </r>
  <r>
    <n v="347393"/>
    <x v="30"/>
    <x v="0"/>
    <x v="2"/>
    <x v="5"/>
    <x v="18"/>
    <x v="7"/>
    <n v="10.986525"/>
  </r>
  <r>
    <n v="347395"/>
    <x v="31"/>
    <x v="0"/>
    <x v="2"/>
    <x v="5"/>
    <x v="18"/>
    <x v="7"/>
    <n v="28.405574999999999"/>
  </r>
  <r>
    <n v="347397"/>
    <x v="32"/>
    <x v="0"/>
    <x v="2"/>
    <x v="5"/>
    <x v="18"/>
    <x v="7"/>
    <n v="16.992112500000001"/>
  </r>
  <r>
    <n v="347399"/>
    <x v="33"/>
    <x v="0"/>
    <x v="2"/>
    <x v="5"/>
    <x v="18"/>
    <x v="7"/>
    <n v="13.476375000000001"/>
  </r>
  <r>
    <n v="347353"/>
    <x v="10"/>
    <x v="1"/>
    <x v="1"/>
    <x v="2"/>
    <x v="19"/>
    <x v="7"/>
    <n v="16.1712375"/>
  </r>
  <r>
    <n v="347355"/>
    <x v="11"/>
    <x v="1"/>
    <x v="1"/>
    <x v="2"/>
    <x v="19"/>
    <x v="7"/>
    <n v="28.035562499999997"/>
  </r>
  <r>
    <n v="347373"/>
    <x v="14"/>
    <x v="1"/>
    <x v="1"/>
    <x v="3"/>
    <x v="19"/>
    <x v="7"/>
    <n v="15.683662499999999"/>
  </r>
  <r>
    <n v="347375"/>
    <x v="15"/>
    <x v="1"/>
    <x v="1"/>
    <x v="3"/>
    <x v="19"/>
    <x v="7"/>
    <n v="28.262112499999997"/>
  </r>
  <r>
    <n v="347353"/>
    <x v="10"/>
    <x v="1"/>
    <x v="1"/>
    <x v="2"/>
    <x v="20"/>
    <x v="7"/>
    <n v="16.08915"/>
  </r>
  <r>
    <n v="347355"/>
    <x v="11"/>
    <x v="1"/>
    <x v="1"/>
    <x v="2"/>
    <x v="20"/>
    <x v="7"/>
    <n v="27.893249999999998"/>
  </r>
  <r>
    <n v="347373"/>
    <x v="14"/>
    <x v="1"/>
    <x v="1"/>
    <x v="3"/>
    <x v="20"/>
    <x v="7"/>
    <n v="15.604049999999999"/>
  </r>
  <r>
    <n v="347375"/>
    <x v="15"/>
    <x v="1"/>
    <x v="1"/>
    <x v="3"/>
    <x v="20"/>
    <x v="7"/>
    <n v="28.118649999999999"/>
  </r>
  <r>
    <n v="347387"/>
    <x v="27"/>
    <x v="0"/>
    <x v="2"/>
    <x v="5"/>
    <x v="21"/>
    <x v="7"/>
    <n v="9.5549999999999997"/>
  </r>
  <r>
    <n v="347389"/>
    <x v="28"/>
    <x v="0"/>
    <x v="2"/>
    <x v="5"/>
    <x v="21"/>
    <x v="7"/>
    <n v="9.5062499999999996"/>
  </r>
  <r>
    <n v="347391"/>
    <x v="29"/>
    <x v="0"/>
    <x v="2"/>
    <x v="5"/>
    <x v="21"/>
    <x v="7"/>
    <n v="10.876124999999998"/>
  </r>
  <r>
    <n v="347393"/>
    <x v="30"/>
    <x v="0"/>
    <x v="2"/>
    <x v="5"/>
    <x v="21"/>
    <x v="7"/>
    <n v="10.820062500000001"/>
  </r>
  <r>
    <n v="347395"/>
    <x v="31"/>
    <x v="0"/>
    <x v="2"/>
    <x v="5"/>
    <x v="21"/>
    <x v="7"/>
    <n v="27.975187499999997"/>
  </r>
  <r>
    <n v="347397"/>
    <x v="32"/>
    <x v="0"/>
    <x v="2"/>
    <x v="5"/>
    <x v="21"/>
    <x v="7"/>
    <n v="16.73465625"/>
  </r>
  <r>
    <n v="347399"/>
    <x v="33"/>
    <x v="0"/>
    <x v="2"/>
    <x v="5"/>
    <x v="21"/>
    <x v="7"/>
    <n v="13.272187500000001"/>
  </r>
  <r>
    <n v="347427"/>
    <x v="19"/>
    <x v="0"/>
    <x v="2"/>
    <x v="4"/>
    <x v="21"/>
    <x v="7"/>
    <n v="9.4087499999999995"/>
  </r>
  <r>
    <n v="347429"/>
    <x v="20"/>
    <x v="0"/>
    <x v="2"/>
    <x v="4"/>
    <x v="21"/>
    <x v="7"/>
    <n v="9.730500000000001"/>
  </r>
  <r>
    <n v="347431"/>
    <x v="21"/>
    <x v="0"/>
    <x v="2"/>
    <x v="4"/>
    <x v="21"/>
    <x v="7"/>
    <n v="11.156437500000001"/>
  </r>
  <r>
    <n v="347433"/>
    <x v="22"/>
    <x v="0"/>
    <x v="2"/>
    <x v="4"/>
    <x v="21"/>
    <x v="7"/>
    <n v="11.100375"/>
  </r>
  <r>
    <n v="347435"/>
    <x v="23"/>
    <x v="0"/>
    <x v="2"/>
    <x v="4"/>
    <x v="21"/>
    <x v="7"/>
    <n v="27.610781249999999"/>
  </r>
  <r>
    <n v="347437"/>
    <x v="24"/>
    <x v="0"/>
    <x v="2"/>
    <x v="4"/>
    <x v="21"/>
    <x v="7"/>
    <n v="16.482375000000001"/>
  </r>
  <r>
    <n v="347439"/>
    <x v="25"/>
    <x v="0"/>
    <x v="2"/>
    <x v="4"/>
    <x v="21"/>
    <x v="7"/>
    <n v="13.071093749999999"/>
  </r>
  <r>
    <n v="347387"/>
    <x v="27"/>
    <x v="0"/>
    <x v="2"/>
    <x v="5"/>
    <x v="22"/>
    <x v="7"/>
    <n v="9.5060000000000002"/>
  </r>
  <r>
    <n v="347389"/>
    <x v="28"/>
    <x v="0"/>
    <x v="2"/>
    <x v="5"/>
    <x v="22"/>
    <x v="7"/>
    <n v="9.4574999999999996"/>
  </r>
  <r>
    <n v="347391"/>
    <x v="29"/>
    <x v="0"/>
    <x v="2"/>
    <x v="5"/>
    <x v="22"/>
    <x v="7"/>
    <n v="10.820349999999999"/>
  </r>
  <r>
    <n v="347393"/>
    <x v="30"/>
    <x v="0"/>
    <x v="2"/>
    <x v="5"/>
    <x v="22"/>
    <x v="7"/>
    <n v="10.764575000000001"/>
  </r>
  <r>
    <n v="347395"/>
    <x v="31"/>
    <x v="0"/>
    <x v="2"/>
    <x v="5"/>
    <x v="22"/>
    <x v="7"/>
    <n v="27.831724999999999"/>
  </r>
  <r>
    <n v="347397"/>
    <x v="32"/>
    <x v="0"/>
    <x v="2"/>
    <x v="5"/>
    <x v="22"/>
    <x v="7"/>
    <n v="16.648837499999999"/>
  </r>
  <r>
    <n v="347399"/>
    <x v="33"/>
    <x v="0"/>
    <x v="2"/>
    <x v="5"/>
    <x v="22"/>
    <x v="7"/>
    <n v="13.204124999999999"/>
  </r>
  <r>
    <n v="347427"/>
    <x v="19"/>
    <x v="0"/>
    <x v="2"/>
    <x v="4"/>
    <x v="22"/>
    <x v="7"/>
    <n v="9.3605"/>
  </r>
  <r>
    <n v="347429"/>
    <x v="20"/>
    <x v="0"/>
    <x v="2"/>
    <x v="4"/>
    <x v="22"/>
    <x v="7"/>
    <n v="9.6806000000000001"/>
  </r>
  <r>
    <n v="347431"/>
    <x v="21"/>
    <x v="0"/>
    <x v="2"/>
    <x v="4"/>
    <x v="22"/>
    <x v="7"/>
    <n v="11.099225000000001"/>
  </r>
  <r>
    <n v="347433"/>
    <x v="22"/>
    <x v="0"/>
    <x v="2"/>
    <x v="4"/>
    <x v="22"/>
    <x v="7"/>
    <n v="11.04345"/>
  </r>
  <r>
    <n v="347435"/>
    <x v="23"/>
    <x v="0"/>
    <x v="2"/>
    <x v="4"/>
    <x v="22"/>
    <x v="7"/>
    <n v="27.469187499999997"/>
  </r>
  <r>
    <n v="347437"/>
    <x v="24"/>
    <x v="0"/>
    <x v="2"/>
    <x v="4"/>
    <x v="22"/>
    <x v="7"/>
    <n v="16.397850000000002"/>
  </r>
  <r>
    <n v="347439"/>
    <x v="25"/>
    <x v="0"/>
    <x v="2"/>
    <x v="4"/>
    <x v="22"/>
    <x v="7"/>
    <n v="13.0040625"/>
  </r>
  <r>
    <n v="347353"/>
    <x v="10"/>
    <x v="1"/>
    <x v="1"/>
    <x v="2"/>
    <x v="23"/>
    <x v="7"/>
    <n v="10.321881249999999"/>
  </r>
  <r>
    <n v="347355"/>
    <x v="11"/>
    <x v="1"/>
    <x v="1"/>
    <x v="2"/>
    <x v="23"/>
    <x v="7"/>
    <n v="16.4797875"/>
  </r>
  <r>
    <n v="347373"/>
    <x v="14"/>
    <x v="1"/>
    <x v="1"/>
    <x v="3"/>
    <x v="23"/>
    <x v="7"/>
    <n v="10.010668749999999"/>
  </r>
  <r>
    <n v="347375"/>
    <x v="15"/>
    <x v="1"/>
    <x v="1"/>
    <x v="3"/>
    <x v="23"/>
    <x v="7"/>
    <n v="16.612957499999997"/>
  </r>
  <r>
    <n v="347411"/>
    <x v="5"/>
    <x v="1"/>
    <x v="0"/>
    <x v="1"/>
    <x v="23"/>
    <x v="7"/>
    <n v="10.709087499999999"/>
  </r>
  <r>
    <n v="347413"/>
    <x v="6"/>
    <x v="1"/>
    <x v="0"/>
    <x v="1"/>
    <x v="23"/>
    <x v="7"/>
    <n v="11.075305"/>
  </r>
  <r>
    <n v="347415"/>
    <x v="7"/>
    <x v="1"/>
    <x v="0"/>
    <x v="1"/>
    <x v="23"/>
    <x v="7"/>
    <n v="11.0420125"/>
  </r>
  <r>
    <n v="347417"/>
    <x v="8"/>
    <x v="1"/>
    <x v="0"/>
    <x v="1"/>
    <x v="23"/>
    <x v="7"/>
    <n v="10.986525"/>
  </r>
  <r>
    <n v="347419"/>
    <x v="9"/>
    <x v="1"/>
    <x v="0"/>
    <x v="1"/>
    <x v="23"/>
    <x v="7"/>
    <n v="10.9310375"/>
  </r>
  <r>
    <n v="347353"/>
    <x v="10"/>
    <x v="1"/>
    <x v="1"/>
    <x v="2"/>
    <x v="24"/>
    <x v="7"/>
    <n v="10.6748575"/>
  </r>
  <r>
    <n v="347355"/>
    <x v="11"/>
    <x v="1"/>
    <x v="1"/>
    <x v="2"/>
    <x v="24"/>
    <x v="7"/>
    <n v="17.043345000000002"/>
  </r>
  <r>
    <n v="347373"/>
    <x v="14"/>
    <x v="1"/>
    <x v="1"/>
    <x v="3"/>
    <x v="24"/>
    <x v="7"/>
    <n v="10.353002499999999"/>
  </r>
  <r>
    <n v="347375"/>
    <x v="15"/>
    <x v="1"/>
    <x v="1"/>
    <x v="3"/>
    <x v="24"/>
    <x v="7"/>
    <n v="17.181068999999997"/>
  </r>
  <r>
    <n v="347411"/>
    <x v="5"/>
    <x v="1"/>
    <x v="0"/>
    <x v="1"/>
    <x v="24"/>
    <x v="7"/>
    <n v="11.075305"/>
  </r>
  <r>
    <n v="347413"/>
    <x v="6"/>
    <x v="1"/>
    <x v="0"/>
    <x v="1"/>
    <x v="24"/>
    <x v="7"/>
    <n v="11.454046"/>
  </r>
  <r>
    <n v="347415"/>
    <x v="7"/>
    <x v="1"/>
    <x v="0"/>
    <x v="1"/>
    <x v="24"/>
    <x v="7"/>
    <n v="11.419615"/>
  </r>
  <r>
    <n v="347417"/>
    <x v="8"/>
    <x v="1"/>
    <x v="0"/>
    <x v="1"/>
    <x v="24"/>
    <x v="7"/>
    <n v="11.36223"/>
  </r>
  <r>
    <n v="347419"/>
    <x v="9"/>
    <x v="1"/>
    <x v="0"/>
    <x v="1"/>
    <x v="24"/>
    <x v="7"/>
    <n v="11.304845"/>
  </r>
  <r>
    <n v="347427"/>
    <x v="19"/>
    <x v="0"/>
    <x v="2"/>
    <x v="4"/>
    <x v="25"/>
    <x v="7"/>
    <n v="19.203500000000002"/>
  </r>
  <r>
    <n v="347429"/>
    <x v="20"/>
    <x v="0"/>
    <x v="2"/>
    <x v="4"/>
    <x v="25"/>
    <x v="7"/>
    <n v="19.860200000000003"/>
  </r>
  <r>
    <n v="347431"/>
    <x v="21"/>
    <x v="0"/>
    <x v="2"/>
    <x v="4"/>
    <x v="25"/>
    <x v="7"/>
    <n v="22.770575000000001"/>
  </r>
  <r>
    <n v="347433"/>
    <x v="22"/>
    <x v="0"/>
    <x v="2"/>
    <x v="4"/>
    <x v="25"/>
    <x v="7"/>
    <n v="22.65615"/>
  </r>
  <r>
    <n v="347435"/>
    <x v="23"/>
    <x v="0"/>
    <x v="2"/>
    <x v="4"/>
    <x v="25"/>
    <x v="7"/>
    <n v="61.989743749999995"/>
  </r>
  <r>
    <n v="347437"/>
    <x v="24"/>
    <x v="0"/>
    <x v="2"/>
    <x v="4"/>
    <x v="25"/>
    <x v="7"/>
    <n v="39.247774999999997"/>
  </r>
  <r>
    <n v="347439"/>
    <x v="25"/>
    <x v="0"/>
    <x v="2"/>
    <x v="4"/>
    <x v="25"/>
    <x v="7"/>
    <n v="27.406031249999998"/>
  </r>
  <r>
    <n v="347331"/>
    <x v="0"/>
    <x v="0"/>
    <x v="0"/>
    <x v="0"/>
    <x v="26"/>
    <x v="7"/>
    <n v="28.177874999999997"/>
  </r>
  <r>
    <n v="347333"/>
    <x v="1"/>
    <x v="0"/>
    <x v="0"/>
    <x v="0"/>
    <x v="26"/>
    <x v="7"/>
    <n v="28.035562499999997"/>
  </r>
  <r>
    <n v="347335"/>
    <x v="2"/>
    <x v="0"/>
    <x v="0"/>
    <x v="0"/>
    <x v="26"/>
    <x v="7"/>
    <n v="27.893250000000002"/>
  </r>
  <r>
    <n v="347337"/>
    <x v="3"/>
    <x v="0"/>
    <x v="0"/>
    <x v="0"/>
    <x v="26"/>
    <x v="7"/>
    <n v="27.750937499999999"/>
  </r>
  <r>
    <n v="347339"/>
    <x v="4"/>
    <x v="0"/>
    <x v="0"/>
    <x v="0"/>
    <x v="26"/>
    <x v="7"/>
    <n v="27.608625"/>
  </r>
  <r>
    <n v="347411"/>
    <x v="5"/>
    <x v="1"/>
    <x v="1"/>
    <x v="2"/>
    <x v="27"/>
    <x v="7"/>
    <n v="32.793112499999999"/>
  </r>
  <r>
    <n v="347413"/>
    <x v="6"/>
    <x v="1"/>
    <x v="1"/>
    <x v="2"/>
    <x v="27"/>
    <x v="7"/>
    <n v="33.914534999999994"/>
  </r>
  <r>
    <n v="347415"/>
    <x v="7"/>
    <x v="1"/>
    <x v="1"/>
    <x v="2"/>
    <x v="27"/>
    <x v="7"/>
    <n v="33.812587499999999"/>
  </r>
  <r>
    <n v="347417"/>
    <x v="8"/>
    <x v="1"/>
    <x v="1"/>
    <x v="2"/>
    <x v="27"/>
    <x v="7"/>
    <n v="33.642675000000004"/>
  </r>
  <r>
    <n v="347419"/>
    <x v="9"/>
    <x v="1"/>
    <x v="1"/>
    <x v="2"/>
    <x v="27"/>
    <x v="7"/>
    <n v="33.472762500000002"/>
  </r>
  <r>
    <n v="347373"/>
    <x v="14"/>
    <x v="1"/>
    <x v="1"/>
    <x v="3"/>
    <x v="28"/>
    <x v="7"/>
    <n v="30.498825"/>
  </r>
  <r>
    <n v="347375"/>
    <x v="15"/>
    <x v="1"/>
    <x v="1"/>
    <x v="3"/>
    <x v="28"/>
    <x v="7"/>
    <n v="50.613570000000003"/>
  </r>
  <r>
    <n v="347387"/>
    <x v="27"/>
    <x v="0"/>
    <x v="2"/>
    <x v="5"/>
    <x v="29"/>
    <x v="7"/>
    <n v="14.3325"/>
  </r>
  <r>
    <n v="347389"/>
    <x v="28"/>
    <x v="0"/>
    <x v="2"/>
    <x v="5"/>
    <x v="29"/>
    <x v="7"/>
    <n v="14.259375"/>
  </r>
  <r>
    <n v="347391"/>
    <x v="29"/>
    <x v="0"/>
    <x v="2"/>
    <x v="5"/>
    <x v="29"/>
    <x v="7"/>
    <n v="16.314187499999999"/>
  </r>
  <r>
    <n v="347393"/>
    <x v="30"/>
    <x v="0"/>
    <x v="2"/>
    <x v="5"/>
    <x v="29"/>
    <x v="7"/>
    <n v="16.230093749999998"/>
  </r>
  <r>
    <n v="347395"/>
    <x v="31"/>
    <x v="0"/>
    <x v="2"/>
    <x v="5"/>
    <x v="29"/>
    <x v="7"/>
    <n v="44.760300000000001"/>
  </r>
  <r>
    <n v="347397"/>
    <x v="32"/>
    <x v="0"/>
    <x v="2"/>
    <x v="5"/>
    <x v="29"/>
    <x v="7"/>
    <n v="33.469312500000001"/>
  </r>
  <r>
    <n v="347399"/>
    <x v="33"/>
    <x v="0"/>
    <x v="2"/>
    <x v="5"/>
    <x v="29"/>
    <x v="7"/>
    <n v="20.270249999999997"/>
  </r>
  <r>
    <n v="347411"/>
    <x v="5"/>
    <x v="1"/>
    <x v="0"/>
    <x v="1"/>
    <x v="30"/>
    <x v="7"/>
    <n v="32.293724999999995"/>
  </r>
  <r>
    <n v="347413"/>
    <x v="6"/>
    <x v="1"/>
    <x v="0"/>
    <x v="1"/>
    <x v="30"/>
    <x v="7"/>
    <n v="33.398069999999997"/>
  </r>
  <r>
    <n v="347415"/>
    <x v="7"/>
    <x v="1"/>
    <x v="0"/>
    <x v="1"/>
    <x v="30"/>
    <x v="7"/>
    <n v="33.297674999999998"/>
  </r>
  <r>
    <n v="347417"/>
    <x v="8"/>
    <x v="1"/>
    <x v="0"/>
    <x v="1"/>
    <x v="30"/>
    <x v="7"/>
    <n v="33.13035"/>
  </r>
  <r>
    <n v="347419"/>
    <x v="9"/>
    <x v="1"/>
    <x v="0"/>
    <x v="1"/>
    <x v="30"/>
    <x v="7"/>
    <n v="32.963025000000002"/>
  </r>
  <r>
    <n v="347427"/>
    <x v="19"/>
    <x v="0"/>
    <x v="2"/>
    <x v="4"/>
    <x v="31"/>
    <x v="7"/>
    <n v="13.968375"/>
  </r>
  <r>
    <n v="347429"/>
    <x v="20"/>
    <x v="0"/>
    <x v="2"/>
    <x v="4"/>
    <x v="31"/>
    <x v="7"/>
    <n v="14.44605"/>
  </r>
  <r>
    <n v="347431"/>
    <x v="21"/>
    <x v="0"/>
    <x v="2"/>
    <x v="4"/>
    <x v="31"/>
    <x v="7"/>
    <n v="16.563018750000001"/>
  </r>
  <r>
    <n v="347433"/>
    <x v="22"/>
    <x v="0"/>
    <x v="2"/>
    <x v="4"/>
    <x v="31"/>
    <x v="7"/>
    <n v="16.4797875"/>
  </r>
  <r>
    <n v="347435"/>
    <x v="23"/>
    <x v="0"/>
    <x v="2"/>
    <x v="4"/>
    <x v="31"/>
    <x v="7"/>
    <n v="49.189668750000003"/>
  </r>
  <r>
    <n v="347437"/>
    <x v="24"/>
    <x v="0"/>
    <x v="2"/>
    <x v="4"/>
    <x v="31"/>
    <x v="7"/>
    <n v="32.626649999999998"/>
  </r>
  <r>
    <n v="347439"/>
    <x v="25"/>
    <x v="0"/>
    <x v="2"/>
    <x v="4"/>
    <x v="31"/>
    <x v="7"/>
    <n v="20.464031250000001"/>
  </r>
  <r>
    <n v="347331"/>
    <x v="0"/>
    <x v="0"/>
    <x v="0"/>
    <x v="0"/>
    <x v="0"/>
    <x v="8"/>
    <n v="39.767804999999996"/>
  </r>
  <r>
    <n v="347333"/>
    <x v="1"/>
    <x v="0"/>
    <x v="0"/>
    <x v="0"/>
    <x v="0"/>
    <x v="8"/>
    <n v="39.566957500000001"/>
  </r>
  <r>
    <n v="347335"/>
    <x v="2"/>
    <x v="0"/>
    <x v="0"/>
    <x v="0"/>
    <x v="0"/>
    <x v="8"/>
    <n v="39.366109999999999"/>
  </r>
  <r>
    <n v="347337"/>
    <x v="3"/>
    <x v="0"/>
    <x v="0"/>
    <x v="0"/>
    <x v="0"/>
    <x v="8"/>
    <n v="39.165262499999997"/>
  </r>
  <r>
    <n v="347339"/>
    <x v="4"/>
    <x v="0"/>
    <x v="0"/>
    <x v="0"/>
    <x v="0"/>
    <x v="8"/>
    <n v="38.964414999999995"/>
  </r>
  <r>
    <n v="347331"/>
    <x v="0"/>
    <x v="0"/>
    <x v="0"/>
    <x v="0"/>
    <x v="1"/>
    <x v="8"/>
    <n v="39.648262499999994"/>
  </r>
  <r>
    <n v="347333"/>
    <x v="1"/>
    <x v="0"/>
    <x v="0"/>
    <x v="0"/>
    <x v="1"/>
    <x v="8"/>
    <n v="39.448018750000003"/>
  </r>
  <r>
    <n v="347335"/>
    <x v="2"/>
    <x v="0"/>
    <x v="0"/>
    <x v="0"/>
    <x v="1"/>
    <x v="8"/>
    <n v="39.247774999999997"/>
  </r>
  <r>
    <n v="347337"/>
    <x v="3"/>
    <x v="0"/>
    <x v="0"/>
    <x v="0"/>
    <x v="1"/>
    <x v="8"/>
    <n v="39.047531249999999"/>
  </r>
  <r>
    <n v="347339"/>
    <x v="4"/>
    <x v="0"/>
    <x v="0"/>
    <x v="0"/>
    <x v="1"/>
    <x v="8"/>
    <n v="38.8472875"/>
  </r>
  <r>
    <n v="347331"/>
    <x v="0"/>
    <x v="0"/>
    <x v="0"/>
    <x v="0"/>
    <x v="2"/>
    <x v="8"/>
    <n v="39.449024999999999"/>
  </r>
  <r>
    <n v="347333"/>
    <x v="1"/>
    <x v="0"/>
    <x v="0"/>
    <x v="0"/>
    <x v="2"/>
    <x v="8"/>
    <n v="39.249787500000004"/>
  </r>
  <r>
    <n v="347335"/>
    <x v="2"/>
    <x v="0"/>
    <x v="0"/>
    <x v="0"/>
    <x v="2"/>
    <x v="8"/>
    <n v="39.050550000000001"/>
  </r>
  <r>
    <n v="347337"/>
    <x v="3"/>
    <x v="0"/>
    <x v="0"/>
    <x v="0"/>
    <x v="2"/>
    <x v="8"/>
    <n v="38.851312499999999"/>
  </r>
  <r>
    <n v="347339"/>
    <x v="4"/>
    <x v="0"/>
    <x v="0"/>
    <x v="0"/>
    <x v="2"/>
    <x v="8"/>
    <n v="38.652074999999996"/>
  </r>
  <r>
    <n v="347411"/>
    <x v="5"/>
    <x v="1"/>
    <x v="0"/>
    <x v="1"/>
    <x v="3"/>
    <x v="8"/>
    <n v="32.793112499999999"/>
  </r>
  <r>
    <n v="347413"/>
    <x v="6"/>
    <x v="1"/>
    <x v="0"/>
    <x v="1"/>
    <x v="3"/>
    <x v="8"/>
    <n v="33.914534999999994"/>
  </r>
  <r>
    <n v="347415"/>
    <x v="7"/>
    <x v="1"/>
    <x v="0"/>
    <x v="1"/>
    <x v="3"/>
    <x v="8"/>
    <n v="33.812587499999999"/>
  </r>
  <r>
    <n v="347417"/>
    <x v="8"/>
    <x v="1"/>
    <x v="0"/>
    <x v="1"/>
    <x v="3"/>
    <x v="8"/>
    <n v="33.642675000000004"/>
  </r>
  <r>
    <n v="347419"/>
    <x v="9"/>
    <x v="1"/>
    <x v="0"/>
    <x v="1"/>
    <x v="3"/>
    <x v="8"/>
    <n v="33.472762500000002"/>
  </r>
  <r>
    <n v="347411"/>
    <x v="5"/>
    <x v="1"/>
    <x v="0"/>
    <x v="1"/>
    <x v="4"/>
    <x v="8"/>
    <n v="38.064425"/>
  </r>
  <r>
    <n v="347413"/>
    <x v="6"/>
    <x v="1"/>
    <x v="0"/>
    <x v="1"/>
    <x v="4"/>
    <x v="8"/>
    <n v="39.366109999999999"/>
  </r>
  <r>
    <n v="347415"/>
    <x v="7"/>
    <x v="1"/>
    <x v="0"/>
    <x v="1"/>
    <x v="4"/>
    <x v="8"/>
    <n v="39.247774999999997"/>
  </r>
  <r>
    <n v="347417"/>
    <x v="8"/>
    <x v="1"/>
    <x v="0"/>
    <x v="1"/>
    <x v="4"/>
    <x v="8"/>
    <n v="39.050549999999994"/>
  </r>
  <r>
    <n v="347419"/>
    <x v="9"/>
    <x v="1"/>
    <x v="0"/>
    <x v="1"/>
    <x v="4"/>
    <x v="8"/>
    <n v="38.853324999999998"/>
  </r>
  <r>
    <n v="347411"/>
    <x v="5"/>
    <x v="1"/>
    <x v="0"/>
    <x v="1"/>
    <x v="5"/>
    <x v="8"/>
    <n v="37.870218749999999"/>
  </r>
  <r>
    <n v="347413"/>
    <x v="6"/>
    <x v="1"/>
    <x v="0"/>
    <x v="1"/>
    <x v="5"/>
    <x v="8"/>
    <n v="39.165262499999997"/>
  </r>
  <r>
    <n v="347415"/>
    <x v="7"/>
    <x v="1"/>
    <x v="0"/>
    <x v="1"/>
    <x v="5"/>
    <x v="8"/>
    <n v="39.047531249999999"/>
  </r>
  <r>
    <n v="347417"/>
    <x v="8"/>
    <x v="1"/>
    <x v="0"/>
    <x v="1"/>
    <x v="5"/>
    <x v="8"/>
    <n v="38.851312499999999"/>
  </r>
  <r>
    <n v="347419"/>
    <x v="9"/>
    <x v="1"/>
    <x v="0"/>
    <x v="1"/>
    <x v="5"/>
    <x v="8"/>
    <n v="38.655093749999999"/>
  </r>
  <r>
    <n v="347353"/>
    <x v="10"/>
    <x v="1"/>
    <x v="1"/>
    <x v="2"/>
    <x v="6"/>
    <x v="8"/>
    <n v="31.126087499999997"/>
  </r>
  <r>
    <n v="347355"/>
    <x v="11"/>
    <x v="1"/>
    <x v="1"/>
    <x v="2"/>
    <x v="6"/>
    <x v="8"/>
    <n v="49.695525000000004"/>
  </r>
  <r>
    <n v="347357"/>
    <x v="12"/>
    <x v="1"/>
    <x v="1"/>
    <x v="2"/>
    <x v="6"/>
    <x v="8"/>
    <n v="49.444537500000003"/>
  </r>
  <r>
    <n v="347359"/>
    <x v="13"/>
    <x v="1"/>
    <x v="1"/>
    <x v="2"/>
    <x v="6"/>
    <x v="8"/>
    <n v="34.934550000000002"/>
  </r>
  <r>
    <n v="347353"/>
    <x v="10"/>
    <x v="1"/>
    <x v="1"/>
    <x v="2"/>
    <x v="7"/>
    <x v="8"/>
    <n v="30.965643749999998"/>
  </r>
  <r>
    <n v="347355"/>
    <x v="11"/>
    <x v="1"/>
    <x v="1"/>
    <x v="2"/>
    <x v="7"/>
    <x v="8"/>
    <n v="49.439362500000001"/>
  </r>
  <r>
    <n v="347357"/>
    <x v="12"/>
    <x v="1"/>
    <x v="1"/>
    <x v="2"/>
    <x v="7"/>
    <x v="8"/>
    <n v="49.189668750000003"/>
  </r>
  <r>
    <n v="347359"/>
    <x v="13"/>
    <x v="1"/>
    <x v="1"/>
    <x v="2"/>
    <x v="7"/>
    <x v="8"/>
    <n v="34.754474999999999"/>
  </r>
  <r>
    <n v="347353"/>
    <x v="10"/>
    <x v="1"/>
    <x v="1"/>
    <x v="2"/>
    <x v="8"/>
    <x v="8"/>
    <n v="36.989622499999996"/>
  </r>
  <r>
    <n v="347355"/>
    <x v="11"/>
    <x v="1"/>
    <x v="1"/>
    <x v="2"/>
    <x v="8"/>
    <x v="8"/>
    <n v="56.811149999999998"/>
  </r>
  <r>
    <n v="347357"/>
    <x v="12"/>
    <x v="1"/>
    <x v="1"/>
    <x v="2"/>
    <x v="8"/>
    <x v="8"/>
    <n v="56.524224999999994"/>
  </r>
  <r>
    <n v="347359"/>
    <x v="13"/>
    <x v="1"/>
    <x v="1"/>
    <x v="2"/>
    <x v="8"/>
    <x v="8"/>
    <n v="41.566699999999997"/>
  </r>
  <r>
    <n v="347373"/>
    <x v="14"/>
    <x v="1"/>
    <x v="1"/>
    <x v="3"/>
    <x v="9"/>
    <x v="8"/>
    <n v="30.965643749999998"/>
  </r>
  <r>
    <n v="347375"/>
    <x v="15"/>
    <x v="1"/>
    <x v="1"/>
    <x v="3"/>
    <x v="9"/>
    <x v="8"/>
    <n v="51.388267500000005"/>
  </r>
  <r>
    <n v="347377"/>
    <x v="16"/>
    <x v="1"/>
    <x v="1"/>
    <x v="3"/>
    <x v="9"/>
    <x v="8"/>
    <n v="51.233793750000004"/>
  </r>
  <r>
    <n v="347379"/>
    <x v="17"/>
    <x v="1"/>
    <x v="1"/>
    <x v="3"/>
    <x v="9"/>
    <x v="8"/>
    <n v="36.200587499999997"/>
  </r>
  <r>
    <n v="347373"/>
    <x v="14"/>
    <x v="1"/>
    <x v="1"/>
    <x v="3"/>
    <x v="10"/>
    <x v="8"/>
    <n v="30.8100375"/>
  </r>
  <r>
    <n v="347375"/>
    <x v="15"/>
    <x v="1"/>
    <x v="1"/>
    <x v="3"/>
    <x v="10"/>
    <x v="8"/>
    <n v="51.130034999999999"/>
  </r>
  <r>
    <n v="347377"/>
    <x v="16"/>
    <x v="1"/>
    <x v="1"/>
    <x v="3"/>
    <x v="10"/>
    <x v="8"/>
    <n v="50.9763375"/>
  </r>
  <r>
    <n v="347379"/>
    <x v="17"/>
    <x v="1"/>
    <x v="1"/>
    <x v="3"/>
    <x v="10"/>
    <x v="8"/>
    <n v="36.018675000000002"/>
  </r>
  <r>
    <n v="347373"/>
    <x v="14"/>
    <x v="1"/>
    <x v="1"/>
    <x v="3"/>
    <x v="11"/>
    <x v="8"/>
    <n v="35.407056249999997"/>
  </r>
  <r>
    <n v="347375"/>
    <x v="15"/>
    <x v="1"/>
    <x v="1"/>
    <x v="3"/>
    <x v="11"/>
    <x v="8"/>
    <n v="56.524224999999994"/>
  </r>
  <r>
    <n v="347377"/>
    <x v="16"/>
    <x v="1"/>
    <x v="1"/>
    <x v="3"/>
    <x v="11"/>
    <x v="8"/>
    <n v="56.354312499999999"/>
  </r>
  <r>
    <n v="347379"/>
    <x v="17"/>
    <x v="1"/>
    <x v="1"/>
    <x v="3"/>
    <x v="11"/>
    <x v="8"/>
    <n v="41.443875000000006"/>
  </r>
  <r>
    <n v="347427"/>
    <x v="19"/>
    <x v="0"/>
    <x v="2"/>
    <x v="4"/>
    <x v="12"/>
    <x v="8"/>
    <n v="14.185499999999999"/>
  </r>
  <r>
    <n v="347429"/>
    <x v="20"/>
    <x v="0"/>
    <x v="2"/>
    <x v="4"/>
    <x v="12"/>
    <x v="8"/>
    <n v="14.6706"/>
  </r>
  <r>
    <n v="347431"/>
    <x v="21"/>
    <x v="0"/>
    <x v="2"/>
    <x v="4"/>
    <x v="12"/>
    <x v="8"/>
    <n v="16.820474999999998"/>
  </r>
  <r>
    <n v="347433"/>
    <x v="22"/>
    <x v="0"/>
    <x v="2"/>
    <x v="4"/>
    <x v="12"/>
    <x v="8"/>
    <n v="16.735949999999999"/>
  </r>
  <r>
    <n v="347435"/>
    <x v="23"/>
    <x v="0"/>
    <x v="2"/>
    <x v="4"/>
    <x v="12"/>
    <x v="8"/>
    <n v="49.954275000000003"/>
  </r>
  <r>
    <n v="347437"/>
    <x v="24"/>
    <x v="0"/>
    <x v="2"/>
    <x v="4"/>
    <x v="12"/>
    <x v="8"/>
    <n v="33.133800000000001"/>
  </r>
  <r>
    <n v="347439"/>
    <x v="25"/>
    <x v="0"/>
    <x v="2"/>
    <x v="4"/>
    <x v="12"/>
    <x v="8"/>
    <n v="20.782125000000001"/>
  </r>
  <r>
    <n v="347427"/>
    <x v="19"/>
    <x v="0"/>
    <x v="2"/>
    <x v="4"/>
    <x v="13"/>
    <x v="8"/>
    <n v="14.113125"/>
  </r>
  <r>
    <n v="347429"/>
    <x v="20"/>
    <x v="0"/>
    <x v="2"/>
    <x v="4"/>
    <x v="13"/>
    <x v="8"/>
    <n v="14.595750000000001"/>
  </r>
  <r>
    <n v="347431"/>
    <x v="21"/>
    <x v="0"/>
    <x v="2"/>
    <x v="4"/>
    <x v="13"/>
    <x v="8"/>
    <n v="16.73465625"/>
  </r>
  <r>
    <n v="347433"/>
    <x v="22"/>
    <x v="0"/>
    <x v="2"/>
    <x v="4"/>
    <x v="13"/>
    <x v="8"/>
    <n v="16.650562499999999"/>
  </r>
  <r>
    <n v="347435"/>
    <x v="23"/>
    <x v="0"/>
    <x v="2"/>
    <x v="4"/>
    <x v="13"/>
    <x v="8"/>
    <n v="55.221562499999997"/>
  </r>
  <r>
    <n v="347437"/>
    <x v="24"/>
    <x v="0"/>
    <x v="2"/>
    <x v="4"/>
    <x v="13"/>
    <x v="8"/>
    <n v="38.458874999999999"/>
  </r>
  <r>
    <n v="347439"/>
    <x v="25"/>
    <x v="0"/>
    <x v="2"/>
    <x v="4"/>
    <x v="13"/>
    <x v="8"/>
    <n v="21.389062499999998"/>
  </r>
  <r>
    <n v="347387"/>
    <x v="27"/>
    <x v="0"/>
    <x v="2"/>
    <x v="5"/>
    <x v="14"/>
    <x v="8"/>
    <n v="14.258999999999999"/>
  </r>
  <r>
    <n v="347389"/>
    <x v="28"/>
    <x v="0"/>
    <x v="2"/>
    <x v="5"/>
    <x v="14"/>
    <x v="8"/>
    <n v="14.186249999999999"/>
  </r>
  <r>
    <n v="347391"/>
    <x v="29"/>
    <x v="0"/>
    <x v="2"/>
    <x v="5"/>
    <x v="14"/>
    <x v="8"/>
    <n v="16.230524999999997"/>
  </r>
  <r>
    <n v="347393"/>
    <x v="30"/>
    <x v="0"/>
    <x v="2"/>
    <x v="5"/>
    <x v="14"/>
    <x v="8"/>
    <n v="16.146862499999997"/>
  </r>
  <r>
    <n v="347395"/>
    <x v="31"/>
    <x v="0"/>
    <x v="2"/>
    <x v="5"/>
    <x v="14"/>
    <x v="8"/>
    <n v="50.097104999999999"/>
  </r>
  <r>
    <n v="347397"/>
    <x v="32"/>
    <x v="0"/>
    <x v="2"/>
    <x v="5"/>
    <x v="14"/>
    <x v="8"/>
    <n v="33.297674999999998"/>
  </r>
  <r>
    <n v="347399"/>
    <x v="33"/>
    <x v="0"/>
    <x v="2"/>
    <x v="5"/>
    <x v="14"/>
    <x v="8"/>
    <n v="20.886524999999999"/>
  </r>
  <r>
    <n v="347387"/>
    <x v="27"/>
    <x v="0"/>
    <x v="2"/>
    <x v="5"/>
    <x v="15"/>
    <x v="8"/>
    <n v="14.185499999999999"/>
  </r>
  <r>
    <n v="347389"/>
    <x v="28"/>
    <x v="0"/>
    <x v="2"/>
    <x v="5"/>
    <x v="15"/>
    <x v="8"/>
    <n v="14.113125"/>
  </r>
  <r>
    <n v="347391"/>
    <x v="29"/>
    <x v="0"/>
    <x v="2"/>
    <x v="5"/>
    <x v="15"/>
    <x v="8"/>
    <n v="16.146862499999997"/>
  </r>
  <r>
    <n v="347393"/>
    <x v="30"/>
    <x v="0"/>
    <x v="2"/>
    <x v="5"/>
    <x v="15"/>
    <x v="8"/>
    <n v="16.063631249999997"/>
  </r>
  <r>
    <n v="347395"/>
    <x v="31"/>
    <x v="0"/>
    <x v="2"/>
    <x v="5"/>
    <x v="15"/>
    <x v="8"/>
    <n v="55.376524999999994"/>
  </r>
  <r>
    <n v="347397"/>
    <x v="32"/>
    <x v="0"/>
    <x v="2"/>
    <x v="5"/>
    <x v="15"/>
    <x v="8"/>
    <n v="38.647043749999995"/>
  </r>
  <r>
    <n v="347399"/>
    <x v="33"/>
    <x v="0"/>
    <x v="2"/>
    <x v="5"/>
    <x v="15"/>
    <x v="8"/>
    <n v="21.495374999999999"/>
  </r>
  <r>
    <n v="347387"/>
    <x v="27"/>
    <x v="0"/>
    <x v="2"/>
    <x v="5"/>
    <x v="16"/>
    <x v="8"/>
    <n v="14.670599999999999"/>
  </r>
  <r>
    <n v="347389"/>
    <x v="28"/>
    <x v="0"/>
    <x v="2"/>
    <x v="5"/>
    <x v="16"/>
    <x v="8"/>
    <n v="14.595750000000001"/>
  </r>
  <r>
    <n v="347391"/>
    <x v="29"/>
    <x v="0"/>
    <x v="2"/>
    <x v="5"/>
    <x v="16"/>
    <x v="8"/>
    <n v="16.699034999999999"/>
  </r>
  <r>
    <n v="347393"/>
    <x v="30"/>
    <x v="0"/>
    <x v="2"/>
    <x v="5"/>
    <x v="16"/>
    <x v="8"/>
    <n v="16.612957499999997"/>
  </r>
  <r>
    <n v="347395"/>
    <x v="31"/>
    <x v="0"/>
    <x v="2"/>
    <x v="5"/>
    <x v="16"/>
    <x v="8"/>
    <n v="57.270229999999998"/>
  </r>
  <r>
    <n v="347397"/>
    <x v="32"/>
    <x v="0"/>
    <x v="2"/>
    <x v="5"/>
    <x v="16"/>
    <x v="8"/>
    <n v="39.968652499999997"/>
  </r>
  <r>
    <n v="347399"/>
    <x v="33"/>
    <x v="0"/>
    <x v="2"/>
    <x v="5"/>
    <x v="16"/>
    <x v="8"/>
    <n v="22.230449999999998"/>
  </r>
  <r>
    <n v="347331"/>
    <x v="0"/>
    <x v="0"/>
    <x v="0"/>
    <x v="0"/>
    <x v="17"/>
    <x v="8"/>
    <n v="16.992112500000001"/>
  </r>
  <r>
    <n v="347333"/>
    <x v="1"/>
    <x v="0"/>
    <x v="0"/>
    <x v="0"/>
    <x v="17"/>
    <x v="8"/>
    <n v="16.90629375"/>
  </r>
  <r>
    <n v="347335"/>
    <x v="2"/>
    <x v="0"/>
    <x v="0"/>
    <x v="0"/>
    <x v="17"/>
    <x v="8"/>
    <n v="16.820475000000002"/>
  </r>
  <r>
    <n v="347337"/>
    <x v="3"/>
    <x v="0"/>
    <x v="0"/>
    <x v="0"/>
    <x v="17"/>
    <x v="8"/>
    <n v="16.734656249999997"/>
  </r>
  <r>
    <n v="347339"/>
    <x v="4"/>
    <x v="0"/>
    <x v="0"/>
    <x v="0"/>
    <x v="17"/>
    <x v="8"/>
    <n v="16.648837499999999"/>
  </r>
  <r>
    <n v="347387"/>
    <x v="27"/>
    <x v="0"/>
    <x v="2"/>
    <x v="5"/>
    <x v="17"/>
    <x v="8"/>
    <n v="9.7510000000000012"/>
  </r>
  <r>
    <n v="347389"/>
    <x v="28"/>
    <x v="0"/>
    <x v="2"/>
    <x v="5"/>
    <x v="17"/>
    <x v="8"/>
    <n v="9.7012499999999999"/>
  </r>
  <r>
    <n v="347391"/>
    <x v="29"/>
    <x v="0"/>
    <x v="2"/>
    <x v="5"/>
    <x v="17"/>
    <x v="8"/>
    <n v="11.099224999999999"/>
  </r>
  <r>
    <n v="347393"/>
    <x v="30"/>
    <x v="0"/>
    <x v="2"/>
    <x v="5"/>
    <x v="17"/>
    <x v="8"/>
    <n v="11.0420125"/>
  </r>
  <r>
    <n v="347395"/>
    <x v="31"/>
    <x v="0"/>
    <x v="2"/>
    <x v="5"/>
    <x v="17"/>
    <x v="8"/>
    <n v="28.549037499999997"/>
  </r>
  <r>
    <n v="347397"/>
    <x v="32"/>
    <x v="0"/>
    <x v="2"/>
    <x v="5"/>
    <x v="17"/>
    <x v="8"/>
    <n v="17.077931249999999"/>
  </r>
  <r>
    <n v="347399"/>
    <x v="33"/>
    <x v="0"/>
    <x v="2"/>
    <x v="5"/>
    <x v="17"/>
    <x v="8"/>
    <n v="13.544437500000001"/>
  </r>
  <r>
    <n v="347331"/>
    <x v="0"/>
    <x v="0"/>
    <x v="0"/>
    <x v="0"/>
    <x v="18"/>
    <x v="8"/>
    <n v="16.906725000000002"/>
  </r>
  <r>
    <n v="347333"/>
    <x v="1"/>
    <x v="0"/>
    <x v="0"/>
    <x v="0"/>
    <x v="18"/>
    <x v="8"/>
    <n v="16.821337500000002"/>
  </r>
  <r>
    <n v="347335"/>
    <x v="2"/>
    <x v="0"/>
    <x v="0"/>
    <x v="0"/>
    <x v="18"/>
    <x v="8"/>
    <n v="16.735950000000003"/>
  </r>
  <r>
    <n v="347337"/>
    <x v="3"/>
    <x v="0"/>
    <x v="0"/>
    <x v="0"/>
    <x v="18"/>
    <x v="8"/>
    <n v="16.650562499999999"/>
  </r>
  <r>
    <n v="347339"/>
    <x v="4"/>
    <x v="0"/>
    <x v="0"/>
    <x v="0"/>
    <x v="18"/>
    <x v="8"/>
    <n v="16.565174999999996"/>
  </r>
  <r>
    <n v="347387"/>
    <x v="27"/>
    <x v="0"/>
    <x v="2"/>
    <x v="5"/>
    <x v="18"/>
    <x v="8"/>
    <n v="9.702"/>
  </r>
  <r>
    <n v="347389"/>
    <x v="28"/>
    <x v="0"/>
    <x v="2"/>
    <x v="5"/>
    <x v="18"/>
    <x v="8"/>
    <n v="9.6524999999999999"/>
  </r>
  <r>
    <n v="347391"/>
    <x v="29"/>
    <x v="0"/>
    <x v="2"/>
    <x v="5"/>
    <x v="18"/>
    <x v="8"/>
    <n v="11.04345"/>
  </r>
  <r>
    <n v="347393"/>
    <x v="30"/>
    <x v="0"/>
    <x v="2"/>
    <x v="5"/>
    <x v="18"/>
    <x v="8"/>
    <n v="10.986525"/>
  </r>
  <r>
    <n v="347395"/>
    <x v="31"/>
    <x v="0"/>
    <x v="2"/>
    <x v="5"/>
    <x v="18"/>
    <x v="8"/>
    <n v="28.405574999999999"/>
  </r>
  <r>
    <n v="347397"/>
    <x v="32"/>
    <x v="0"/>
    <x v="2"/>
    <x v="5"/>
    <x v="18"/>
    <x v="8"/>
    <n v="16.992112500000001"/>
  </r>
  <r>
    <n v="347399"/>
    <x v="33"/>
    <x v="0"/>
    <x v="2"/>
    <x v="5"/>
    <x v="18"/>
    <x v="8"/>
    <n v="13.476375000000001"/>
  </r>
  <r>
    <n v="347353"/>
    <x v="10"/>
    <x v="1"/>
    <x v="1"/>
    <x v="2"/>
    <x v="19"/>
    <x v="8"/>
    <n v="16.1712375"/>
  </r>
  <r>
    <n v="347355"/>
    <x v="11"/>
    <x v="1"/>
    <x v="1"/>
    <x v="2"/>
    <x v="19"/>
    <x v="8"/>
    <n v="28.035562499999997"/>
  </r>
  <r>
    <n v="347357"/>
    <x v="12"/>
    <x v="1"/>
    <x v="1"/>
    <x v="2"/>
    <x v="19"/>
    <x v="8"/>
    <n v="27.893968749999999"/>
  </r>
  <r>
    <n v="347359"/>
    <x v="13"/>
    <x v="1"/>
    <x v="1"/>
    <x v="2"/>
    <x v="19"/>
    <x v="8"/>
    <n v="18.099374999999998"/>
  </r>
  <r>
    <n v="347373"/>
    <x v="14"/>
    <x v="1"/>
    <x v="1"/>
    <x v="3"/>
    <x v="19"/>
    <x v="8"/>
    <n v="15.683662499999999"/>
  </r>
  <r>
    <n v="347375"/>
    <x v="15"/>
    <x v="1"/>
    <x v="1"/>
    <x v="3"/>
    <x v="19"/>
    <x v="8"/>
    <n v="28.262112499999997"/>
  </r>
  <r>
    <n v="347377"/>
    <x v="16"/>
    <x v="1"/>
    <x v="1"/>
    <x v="3"/>
    <x v="19"/>
    <x v="8"/>
    <n v="28.177156249999999"/>
  </r>
  <r>
    <n v="347379"/>
    <x v="17"/>
    <x v="1"/>
    <x v="1"/>
    <x v="3"/>
    <x v="19"/>
    <x v="8"/>
    <n v="18.284062500000001"/>
  </r>
  <r>
    <n v="347353"/>
    <x v="10"/>
    <x v="1"/>
    <x v="1"/>
    <x v="2"/>
    <x v="20"/>
    <x v="8"/>
    <n v="16.08915"/>
  </r>
  <r>
    <n v="347355"/>
    <x v="11"/>
    <x v="1"/>
    <x v="1"/>
    <x v="2"/>
    <x v="20"/>
    <x v="8"/>
    <n v="27.893249999999998"/>
  </r>
  <r>
    <n v="347357"/>
    <x v="12"/>
    <x v="1"/>
    <x v="1"/>
    <x v="2"/>
    <x v="20"/>
    <x v="8"/>
    <n v="27.752374999999997"/>
  </r>
  <r>
    <n v="347359"/>
    <x v="13"/>
    <x v="1"/>
    <x v="1"/>
    <x v="2"/>
    <x v="20"/>
    <x v="8"/>
    <n v="18.0075"/>
  </r>
  <r>
    <n v="347373"/>
    <x v="14"/>
    <x v="1"/>
    <x v="1"/>
    <x v="3"/>
    <x v="20"/>
    <x v="8"/>
    <n v="15.604049999999999"/>
  </r>
  <r>
    <n v="347375"/>
    <x v="15"/>
    <x v="1"/>
    <x v="1"/>
    <x v="3"/>
    <x v="20"/>
    <x v="8"/>
    <n v="28.118649999999999"/>
  </r>
  <r>
    <n v="347377"/>
    <x v="16"/>
    <x v="1"/>
    <x v="1"/>
    <x v="3"/>
    <x v="20"/>
    <x v="8"/>
    <n v="28.034125"/>
  </r>
  <r>
    <n v="347379"/>
    <x v="17"/>
    <x v="1"/>
    <x v="1"/>
    <x v="3"/>
    <x v="20"/>
    <x v="8"/>
    <n v="18.19125"/>
  </r>
  <r>
    <n v="347387"/>
    <x v="27"/>
    <x v="0"/>
    <x v="2"/>
    <x v="5"/>
    <x v="21"/>
    <x v="8"/>
    <n v="9.5549999999999997"/>
  </r>
  <r>
    <n v="347389"/>
    <x v="28"/>
    <x v="0"/>
    <x v="2"/>
    <x v="5"/>
    <x v="21"/>
    <x v="8"/>
    <n v="9.5062499999999996"/>
  </r>
  <r>
    <n v="347391"/>
    <x v="29"/>
    <x v="0"/>
    <x v="2"/>
    <x v="5"/>
    <x v="21"/>
    <x v="8"/>
    <n v="10.876124999999998"/>
  </r>
  <r>
    <n v="347393"/>
    <x v="30"/>
    <x v="0"/>
    <x v="2"/>
    <x v="5"/>
    <x v="21"/>
    <x v="8"/>
    <n v="10.820062500000001"/>
  </r>
  <r>
    <n v="347395"/>
    <x v="31"/>
    <x v="0"/>
    <x v="2"/>
    <x v="5"/>
    <x v="21"/>
    <x v="8"/>
    <n v="27.975187499999997"/>
  </r>
  <r>
    <n v="347397"/>
    <x v="32"/>
    <x v="0"/>
    <x v="2"/>
    <x v="5"/>
    <x v="21"/>
    <x v="8"/>
    <n v="16.73465625"/>
  </r>
  <r>
    <n v="347399"/>
    <x v="33"/>
    <x v="0"/>
    <x v="2"/>
    <x v="5"/>
    <x v="21"/>
    <x v="8"/>
    <n v="13.272187500000001"/>
  </r>
  <r>
    <n v="347427"/>
    <x v="19"/>
    <x v="0"/>
    <x v="2"/>
    <x v="4"/>
    <x v="21"/>
    <x v="8"/>
    <n v="9.4087499999999995"/>
  </r>
  <r>
    <n v="347429"/>
    <x v="20"/>
    <x v="0"/>
    <x v="2"/>
    <x v="4"/>
    <x v="21"/>
    <x v="8"/>
    <n v="9.730500000000001"/>
  </r>
  <r>
    <n v="347431"/>
    <x v="21"/>
    <x v="0"/>
    <x v="2"/>
    <x v="4"/>
    <x v="21"/>
    <x v="8"/>
    <n v="11.156437500000001"/>
  </r>
  <r>
    <n v="347433"/>
    <x v="22"/>
    <x v="0"/>
    <x v="2"/>
    <x v="4"/>
    <x v="21"/>
    <x v="8"/>
    <n v="11.100375"/>
  </r>
  <r>
    <n v="347435"/>
    <x v="23"/>
    <x v="0"/>
    <x v="2"/>
    <x v="4"/>
    <x v="21"/>
    <x v="8"/>
    <n v="27.610781249999999"/>
  </r>
  <r>
    <n v="347437"/>
    <x v="24"/>
    <x v="0"/>
    <x v="2"/>
    <x v="4"/>
    <x v="21"/>
    <x v="8"/>
    <n v="16.482375000000001"/>
  </r>
  <r>
    <n v="347439"/>
    <x v="25"/>
    <x v="0"/>
    <x v="2"/>
    <x v="4"/>
    <x v="21"/>
    <x v="8"/>
    <n v="13.071093749999999"/>
  </r>
  <r>
    <n v="347387"/>
    <x v="27"/>
    <x v="0"/>
    <x v="2"/>
    <x v="5"/>
    <x v="22"/>
    <x v="8"/>
    <n v="9.5060000000000002"/>
  </r>
  <r>
    <n v="347389"/>
    <x v="28"/>
    <x v="0"/>
    <x v="2"/>
    <x v="5"/>
    <x v="22"/>
    <x v="8"/>
    <n v="9.4574999999999996"/>
  </r>
  <r>
    <n v="347391"/>
    <x v="29"/>
    <x v="0"/>
    <x v="2"/>
    <x v="5"/>
    <x v="22"/>
    <x v="8"/>
    <n v="10.820349999999999"/>
  </r>
  <r>
    <n v="347393"/>
    <x v="30"/>
    <x v="0"/>
    <x v="2"/>
    <x v="5"/>
    <x v="22"/>
    <x v="8"/>
    <n v="10.764575000000001"/>
  </r>
  <r>
    <n v="347395"/>
    <x v="31"/>
    <x v="0"/>
    <x v="2"/>
    <x v="5"/>
    <x v="22"/>
    <x v="8"/>
    <n v="27.831724999999999"/>
  </r>
  <r>
    <n v="347397"/>
    <x v="32"/>
    <x v="0"/>
    <x v="2"/>
    <x v="5"/>
    <x v="22"/>
    <x v="8"/>
    <n v="16.648837499999999"/>
  </r>
  <r>
    <n v="347399"/>
    <x v="33"/>
    <x v="0"/>
    <x v="2"/>
    <x v="5"/>
    <x v="22"/>
    <x v="8"/>
    <n v="13.204124999999999"/>
  </r>
  <r>
    <n v="347427"/>
    <x v="19"/>
    <x v="0"/>
    <x v="2"/>
    <x v="4"/>
    <x v="22"/>
    <x v="8"/>
    <n v="9.3605"/>
  </r>
  <r>
    <n v="347429"/>
    <x v="20"/>
    <x v="0"/>
    <x v="2"/>
    <x v="4"/>
    <x v="22"/>
    <x v="8"/>
    <n v="9.6806000000000001"/>
  </r>
  <r>
    <n v="347431"/>
    <x v="21"/>
    <x v="0"/>
    <x v="2"/>
    <x v="4"/>
    <x v="22"/>
    <x v="8"/>
    <n v="11.099225000000001"/>
  </r>
  <r>
    <n v="347433"/>
    <x v="22"/>
    <x v="0"/>
    <x v="2"/>
    <x v="4"/>
    <x v="22"/>
    <x v="8"/>
    <n v="11.04345"/>
  </r>
  <r>
    <n v="347435"/>
    <x v="23"/>
    <x v="0"/>
    <x v="2"/>
    <x v="4"/>
    <x v="22"/>
    <x v="8"/>
    <n v="27.469187499999997"/>
  </r>
  <r>
    <n v="347437"/>
    <x v="24"/>
    <x v="0"/>
    <x v="2"/>
    <x v="4"/>
    <x v="22"/>
    <x v="8"/>
    <n v="16.397850000000002"/>
  </r>
  <r>
    <n v="347439"/>
    <x v="25"/>
    <x v="0"/>
    <x v="2"/>
    <x v="4"/>
    <x v="22"/>
    <x v="8"/>
    <n v="13.0040625"/>
  </r>
  <r>
    <n v="347353"/>
    <x v="10"/>
    <x v="1"/>
    <x v="1"/>
    <x v="2"/>
    <x v="23"/>
    <x v="8"/>
    <n v="10.321881249999999"/>
  </r>
  <r>
    <n v="347355"/>
    <x v="11"/>
    <x v="1"/>
    <x v="1"/>
    <x v="2"/>
    <x v="23"/>
    <x v="8"/>
    <n v="16.4797875"/>
  </r>
  <r>
    <n v="347357"/>
    <x v="12"/>
    <x v="1"/>
    <x v="1"/>
    <x v="2"/>
    <x v="23"/>
    <x v="8"/>
    <n v="16.39655625"/>
  </r>
  <r>
    <n v="347359"/>
    <x v="13"/>
    <x v="1"/>
    <x v="1"/>
    <x v="2"/>
    <x v="23"/>
    <x v="8"/>
    <n v="11.584824999999999"/>
  </r>
  <r>
    <n v="347373"/>
    <x v="14"/>
    <x v="1"/>
    <x v="1"/>
    <x v="3"/>
    <x v="23"/>
    <x v="8"/>
    <n v="10.010668749999999"/>
  </r>
  <r>
    <n v="347375"/>
    <x v="15"/>
    <x v="1"/>
    <x v="1"/>
    <x v="3"/>
    <x v="23"/>
    <x v="8"/>
    <n v="16.612957499999997"/>
  </r>
  <r>
    <n v="347377"/>
    <x v="16"/>
    <x v="1"/>
    <x v="1"/>
    <x v="3"/>
    <x v="23"/>
    <x v="8"/>
    <n v="16.563018750000001"/>
  </r>
  <r>
    <n v="347379"/>
    <x v="17"/>
    <x v="1"/>
    <x v="1"/>
    <x v="3"/>
    <x v="23"/>
    <x v="8"/>
    <n v="11.703037499999999"/>
  </r>
  <r>
    <n v="347411"/>
    <x v="5"/>
    <x v="1"/>
    <x v="0"/>
    <x v="1"/>
    <x v="23"/>
    <x v="8"/>
    <n v="10.709087499999999"/>
  </r>
  <r>
    <n v="347413"/>
    <x v="6"/>
    <x v="1"/>
    <x v="0"/>
    <x v="1"/>
    <x v="23"/>
    <x v="8"/>
    <n v="11.075305"/>
  </r>
  <r>
    <n v="347415"/>
    <x v="7"/>
    <x v="1"/>
    <x v="0"/>
    <x v="1"/>
    <x v="23"/>
    <x v="8"/>
    <n v="11.0420125"/>
  </r>
  <r>
    <n v="347417"/>
    <x v="8"/>
    <x v="1"/>
    <x v="0"/>
    <x v="1"/>
    <x v="23"/>
    <x v="8"/>
    <n v="10.986525"/>
  </r>
  <r>
    <n v="347419"/>
    <x v="9"/>
    <x v="1"/>
    <x v="0"/>
    <x v="1"/>
    <x v="23"/>
    <x v="8"/>
    <n v="10.9310375"/>
  </r>
  <r>
    <n v="347353"/>
    <x v="10"/>
    <x v="1"/>
    <x v="1"/>
    <x v="2"/>
    <x v="24"/>
    <x v="8"/>
    <n v="10.6748575"/>
  </r>
  <r>
    <n v="347355"/>
    <x v="11"/>
    <x v="1"/>
    <x v="1"/>
    <x v="2"/>
    <x v="24"/>
    <x v="8"/>
    <n v="17.043345000000002"/>
  </r>
  <r>
    <n v="347357"/>
    <x v="12"/>
    <x v="1"/>
    <x v="1"/>
    <x v="2"/>
    <x v="24"/>
    <x v="8"/>
    <n v="16.9572675"/>
  </r>
  <r>
    <n v="347359"/>
    <x v="13"/>
    <x v="1"/>
    <x v="1"/>
    <x v="2"/>
    <x v="24"/>
    <x v="8"/>
    <n v="11.980989999999998"/>
  </r>
  <r>
    <n v="347373"/>
    <x v="14"/>
    <x v="1"/>
    <x v="1"/>
    <x v="3"/>
    <x v="24"/>
    <x v="8"/>
    <n v="10.353002499999999"/>
  </r>
  <r>
    <n v="347375"/>
    <x v="15"/>
    <x v="1"/>
    <x v="1"/>
    <x v="3"/>
    <x v="24"/>
    <x v="8"/>
    <n v="17.181068999999997"/>
  </r>
  <r>
    <n v="347377"/>
    <x v="16"/>
    <x v="1"/>
    <x v="1"/>
    <x v="3"/>
    <x v="24"/>
    <x v="8"/>
    <n v="17.1294225"/>
  </r>
  <r>
    <n v="347379"/>
    <x v="17"/>
    <x v="1"/>
    <x v="1"/>
    <x v="3"/>
    <x v="24"/>
    <x v="8"/>
    <n v="12.103244999999999"/>
  </r>
  <r>
    <n v="347411"/>
    <x v="5"/>
    <x v="1"/>
    <x v="0"/>
    <x v="1"/>
    <x v="24"/>
    <x v="8"/>
    <n v="11.075305"/>
  </r>
  <r>
    <n v="347413"/>
    <x v="6"/>
    <x v="1"/>
    <x v="0"/>
    <x v="1"/>
    <x v="24"/>
    <x v="8"/>
    <n v="11.454046"/>
  </r>
  <r>
    <n v="347415"/>
    <x v="7"/>
    <x v="1"/>
    <x v="0"/>
    <x v="1"/>
    <x v="24"/>
    <x v="8"/>
    <n v="11.419615"/>
  </r>
  <r>
    <n v="347417"/>
    <x v="8"/>
    <x v="1"/>
    <x v="0"/>
    <x v="1"/>
    <x v="24"/>
    <x v="8"/>
    <n v="11.36223"/>
  </r>
  <r>
    <n v="347419"/>
    <x v="9"/>
    <x v="1"/>
    <x v="0"/>
    <x v="1"/>
    <x v="24"/>
    <x v="8"/>
    <n v="11.304845"/>
  </r>
  <r>
    <n v="347427"/>
    <x v="19"/>
    <x v="0"/>
    <x v="2"/>
    <x v="4"/>
    <x v="25"/>
    <x v="8"/>
    <n v="19.203500000000002"/>
  </r>
  <r>
    <n v="347429"/>
    <x v="20"/>
    <x v="0"/>
    <x v="2"/>
    <x v="4"/>
    <x v="25"/>
    <x v="8"/>
    <n v="19.860200000000003"/>
  </r>
  <r>
    <n v="347431"/>
    <x v="21"/>
    <x v="0"/>
    <x v="2"/>
    <x v="4"/>
    <x v="25"/>
    <x v="8"/>
    <n v="22.770575000000001"/>
  </r>
  <r>
    <n v="347433"/>
    <x v="22"/>
    <x v="0"/>
    <x v="2"/>
    <x v="4"/>
    <x v="25"/>
    <x v="8"/>
    <n v="22.65615"/>
  </r>
  <r>
    <n v="347435"/>
    <x v="23"/>
    <x v="0"/>
    <x v="2"/>
    <x v="4"/>
    <x v="25"/>
    <x v="8"/>
    <n v="61.989743749999995"/>
  </r>
  <r>
    <n v="347437"/>
    <x v="24"/>
    <x v="0"/>
    <x v="2"/>
    <x v="4"/>
    <x v="25"/>
    <x v="8"/>
    <n v="39.247774999999997"/>
  </r>
  <r>
    <n v="347439"/>
    <x v="25"/>
    <x v="0"/>
    <x v="2"/>
    <x v="4"/>
    <x v="25"/>
    <x v="8"/>
    <n v="27.406031249999998"/>
  </r>
  <r>
    <n v="347331"/>
    <x v="0"/>
    <x v="0"/>
    <x v="0"/>
    <x v="0"/>
    <x v="26"/>
    <x v="8"/>
    <n v="28.177874999999997"/>
  </r>
  <r>
    <n v="347333"/>
    <x v="1"/>
    <x v="0"/>
    <x v="0"/>
    <x v="0"/>
    <x v="26"/>
    <x v="8"/>
    <n v="28.035562499999997"/>
  </r>
  <r>
    <n v="347335"/>
    <x v="2"/>
    <x v="0"/>
    <x v="0"/>
    <x v="0"/>
    <x v="26"/>
    <x v="8"/>
    <n v="27.893250000000002"/>
  </r>
  <r>
    <n v="347337"/>
    <x v="3"/>
    <x v="0"/>
    <x v="0"/>
    <x v="0"/>
    <x v="26"/>
    <x v="8"/>
    <n v="27.750937499999999"/>
  </r>
  <r>
    <n v="347339"/>
    <x v="4"/>
    <x v="0"/>
    <x v="0"/>
    <x v="0"/>
    <x v="26"/>
    <x v="8"/>
    <n v="27.608625"/>
  </r>
  <r>
    <n v="347411"/>
    <x v="5"/>
    <x v="1"/>
    <x v="1"/>
    <x v="2"/>
    <x v="27"/>
    <x v="8"/>
    <n v="32.793112499999999"/>
  </r>
  <r>
    <n v="347413"/>
    <x v="6"/>
    <x v="1"/>
    <x v="1"/>
    <x v="2"/>
    <x v="27"/>
    <x v="8"/>
    <n v="33.914534999999994"/>
  </r>
  <r>
    <n v="347415"/>
    <x v="7"/>
    <x v="1"/>
    <x v="1"/>
    <x v="2"/>
    <x v="27"/>
    <x v="8"/>
    <n v="33.812587499999999"/>
  </r>
  <r>
    <n v="347417"/>
    <x v="8"/>
    <x v="1"/>
    <x v="1"/>
    <x v="2"/>
    <x v="27"/>
    <x v="8"/>
    <n v="33.642675000000004"/>
  </r>
  <r>
    <n v="347419"/>
    <x v="9"/>
    <x v="1"/>
    <x v="1"/>
    <x v="2"/>
    <x v="27"/>
    <x v="8"/>
    <n v="33.472762500000002"/>
  </r>
  <r>
    <n v="347373"/>
    <x v="14"/>
    <x v="1"/>
    <x v="1"/>
    <x v="3"/>
    <x v="28"/>
    <x v="8"/>
    <n v="30.498825"/>
  </r>
  <r>
    <n v="347375"/>
    <x v="15"/>
    <x v="1"/>
    <x v="1"/>
    <x v="3"/>
    <x v="28"/>
    <x v="8"/>
    <n v="50.613570000000003"/>
  </r>
  <r>
    <n v="347377"/>
    <x v="16"/>
    <x v="1"/>
    <x v="1"/>
    <x v="3"/>
    <x v="28"/>
    <x v="8"/>
    <n v="50.461424999999998"/>
  </r>
  <r>
    <n v="347379"/>
    <x v="17"/>
    <x v="1"/>
    <x v="1"/>
    <x v="3"/>
    <x v="28"/>
    <x v="8"/>
    <n v="35.654849999999996"/>
  </r>
  <r>
    <n v="347387"/>
    <x v="27"/>
    <x v="0"/>
    <x v="2"/>
    <x v="5"/>
    <x v="29"/>
    <x v="8"/>
    <n v="14.3325"/>
  </r>
  <r>
    <n v="347389"/>
    <x v="28"/>
    <x v="0"/>
    <x v="2"/>
    <x v="5"/>
    <x v="29"/>
    <x v="8"/>
    <n v="14.259375"/>
  </r>
  <r>
    <n v="347391"/>
    <x v="29"/>
    <x v="0"/>
    <x v="2"/>
    <x v="5"/>
    <x v="29"/>
    <x v="8"/>
    <n v="16.314187499999999"/>
  </r>
  <r>
    <n v="347393"/>
    <x v="30"/>
    <x v="0"/>
    <x v="2"/>
    <x v="5"/>
    <x v="29"/>
    <x v="8"/>
    <n v="16.230093749999998"/>
  </r>
  <r>
    <n v="347395"/>
    <x v="31"/>
    <x v="0"/>
    <x v="2"/>
    <x v="5"/>
    <x v="29"/>
    <x v="8"/>
    <n v="44.760300000000001"/>
  </r>
  <r>
    <n v="347397"/>
    <x v="32"/>
    <x v="0"/>
    <x v="2"/>
    <x v="5"/>
    <x v="29"/>
    <x v="8"/>
    <n v="33.469312500000001"/>
  </r>
  <r>
    <n v="347399"/>
    <x v="33"/>
    <x v="0"/>
    <x v="2"/>
    <x v="5"/>
    <x v="29"/>
    <x v="8"/>
    <n v="20.270249999999997"/>
  </r>
  <r>
    <n v="347411"/>
    <x v="5"/>
    <x v="1"/>
    <x v="0"/>
    <x v="1"/>
    <x v="30"/>
    <x v="8"/>
    <n v="32.293724999999995"/>
  </r>
  <r>
    <n v="347413"/>
    <x v="6"/>
    <x v="1"/>
    <x v="0"/>
    <x v="1"/>
    <x v="30"/>
    <x v="8"/>
    <n v="33.398069999999997"/>
  </r>
  <r>
    <n v="347415"/>
    <x v="7"/>
    <x v="1"/>
    <x v="0"/>
    <x v="1"/>
    <x v="30"/>
    <x v="8"/>
    <n v="33.297674999999998"/>
  </r>
  <r>
    <n v="347417"/>
    <x v="8"/>
    <x v="1"/>
    <x v="0"/>
    <x v="1"/>
    <x v="30"/>
    <x v="8"/>
    <n v="33.13035"/>
  </r>
  <r>
    <n v="347419"/>
    <x v="9"/>
    <x v="1"/>
    <x v="0"/>
    <x v="1"/>
    <x v="30"/>
    <x v="8"/>
    <n v="32.963025000000002"/>
  </r>
  <r>
    <n v="347427"/>
    <x v="19"/>
    <x v="0"/>
    <x v="2"/>
    <x v="4"/>
    <x v="31"/>
    <x v="8"/>
    <n v="13.968375"/>
  </r>
  <r>
    <n v="347429"/>
    <x v="20"/>
    <x v="0"/>
    <x v="2"/>
    <x v="4"/>
    <x v="31"/>
    <x v="8"/>
    <n v="14.44605"/>
  </r>
  <r>
    <n v="347431"/>
    <x v="21"/>
    <x v="0"/>
    <x v="2"/>
    <x v="4"/>
    <x v="31"/>
    <x v="8"/>
    <n v="16.563018750000001"/>
  </r>
  <r>
    <n v="347433"/>
    <x v="22"/>
    <x v="0"/>
    <x v="2"/>
    <x v="4"/>
    <x v="31"/>
    <x v="8"/>
    <n v="16.4797875"/>
  </r>
  <r>
    <n v="347435"/>
    <x v="23"/>
    <x v="0"/>
    <x v="2"/>
    <x v="4"/>
    <x v="31"/>
    <x v="8"/>
    <n v="49.189668750000003"/>
  </r>
  <r>
    <n v="347437"/>
    <x v="24"/>
    <x v="0"/>
    <x v="2"/>
    <x v="4"/>
    <x v="31"/>
    <x v="8"/>
    <n v="32.626649999999998"/>
  </r>
  <r>
    <n v="347439"/>
    <x v="25"/>
    <x v="0"/>
    <x v="2"/>
    <x v="4"/>
    <x v="31"/>
    <x v="8"/>
    <n v="20.464031250000001"/>
  </r>
  <r>
    <n v="347331"/>
    <x v="0"/>
    <x v="0"/>
    <x v="0"/>
    <x v="0"/>
    <x v="26"/>
    <x v="9"/>
    <n v="25.727625"/>
  </r>
  <r>
    <n v="347333"/>
    <x v="1"/>
    <x v="0"/>
    <x v="0"/>
    <x v="0"/>
    <x v="26"/>
    <x v="9"/>
    <n v="25.597687499999999"/>
  </r>
  <r>
    <n v="347335"/>
    <x v="2"/>
    <x v="0"/>
    <x v="0"/>
    <x v="0"/>
    <x v="26"/>
    <x v="9"/>
    <n v="25.467749999999999"/>
  </r>
  <r>
    <n v="347337"/>
    <x v="3"/>
    <x v="0"/>
    <x v="0"/>
    <x v="0"/>
    <x v="26"/>
    <x v="9"/>
    <n v="25.337812499999998"/>
  </r>
  <r>
    <n v="347339"/>
    <x v="4"/>
    <x v="0"/>
    <x v="0"/>
    <x v="0"/>
    <x v="26"/>
    <x v="9"/>
    <n v="25.207874999999998"/>
  </r>
  <r>
    <n v="347353"/>
    <x v="10"/>
    <x v="1"/>
    <x v="1"/>
    <x v="2"/>
    <x v="27"/>
    <x v="9"/>
    <n v="127.40974999999999"/>
  </r>
  <r>
    <n v="347355"/>
    <x v="11"/>
    <x v="1"/>
    <x v="1"/>
    <x v="2"/>
    <x v="27"/>
    <x v="9"/>
    <n v="208.43831249999999"/>
  </r>
  <r>
    <n v="347373"/>
    <x v="14"/>
    <x v="1"/>
    <x v="1"/>
    <x v="3"/>
    <x v="28"/>
    <x v="9"/>
    <n v="52.013499999999993"/>
  </r>
  <r>
    <n v="347375"/>
    <x v="15"/>
    <x v="1"/>
    <x v="1"/>
    <x v="3"/>
    <x v="28"/>
    <x v="9"/>
    <n v="80.688299999999998"/>
  </r>
  <r>
    <n v="347385"/>
    <x v="26"/>
    <x v="0"/>
    <x v="2"/>
    <x v="5"/>
    <x v="29"/>
    <x v="9"/>
    <n v="16.806562500000002"/>
  </r>
  <r>
    <n v="347387"/>
    <x v="27"/>
    <x v="0"/>
    <x v="2"/>
    <x v="5"/>
    <x v="29"/>
    <x v="9"/>
    <n v="16.721249999999998"/>
  </r>
  <r>
    <n v="347389"/>
    <x v="28"/>
    <x v="0"/>
    <x v="2"/>
    <x v="5"/>
    <x v="29"/>
    <x v="9"/>
    <n v="16.635937500000001"/>
  </r>
  <r>
    <n v="347391"/>
    <x v="29"/>
    <x v="0"/>
    <x v="2"/>
    <x v="5"/>
    <x v="29"/>
    <x v="9"/>
    <n v="16.550624999999997"/>
  </r>
  <r>
    <n v="347393"/>
    <x v="30"/>
    <x v="0"/>
    <x v="2"/>
    <x v="5"/>
    <x v="29"/>
    <x v="9"/>
    <n v="16.4653125"/>
  </r>
  <r>
    <n v="347395"/>
    <x v="31"/>
    <x v="0"/>
    <x v="2"/>
    <x v="5"/>
    <x v="29"/>
    <x v="9"/>
    <n v="42.570937499999999"/>
  </r>
  <r>
    <n v="347397"/>
    <x v="32"/>
    <x v="0"/>
    <x v="2"/>
    <x v="5"/>
    <x v="29"/>
    <x v="9"/>
    <n v="25.465781249999999"/>
  </r>
  <r>
    <n v="347399"/>
    <x v="33"/>
    <x v="0"/>
    <x v="2"/>
    <x v="5"/>
    <x v="29"/>
    <x v="9"/>
    <n v="16.891874999999999"/>
  </r>
  <r>
    <n v="347411"/>
    <x v="5"/>
    <x v="1"/>
    <x v="0"/>
    <x v="1"/>
    <x v="30"/>
    <x v="9"/>
    <n v="51.482749999999996"/>
  </r>
  <r>
    <n v="347413"/>
    <x v="6"/>
    <x v="1"/>
    <x v="0"/>
    <x v="1"/>
    <x v="30"/>
    <x v="9"/>
    <n v="53.243299999999998"/>
  </r>
  <r>
    <n v="347415"/>
    <x v="7"/>
    <x v="1"/>
    <x v="0"/>
    <x v="1"/>
    <x v="30"/>
    <x v="9"/>
    <n v="53.08325"/>
  </r>
  <r>
    <n v="347417"/>
    <x v="8"/>
    <x v="1"/>
    <x v="0"/>
    <x v="1"/>
    <x v="30"/>
    <x v="9"/>
    <n v="52.816499999999998"/>
  </r>
  <r>
    <n v="347419"/>
    <x v="9"/>
    <x v="1"/>
    <x v="0"/>
    <x v="1"/>
    <x v="30"/>
    <x v="9"/>
    <n v="52.549749999999996"/>
  </r>
  <r>
    <n v="347425"/>
    <x v="18"/>
    <x v="0"/>
    <x v="2"/>
    <x v="4"/>
    <x v="31"/>
    <x v="10"/>
    <n v="24.571312499999998"/>
  </r>
  <r>
    <n v="347427"/>
    <x v="19"/>
    <x v="0"/>
    <x v="2"/>
    <x v="4"/>
    <x v="31"/>
    <x v="10"/>
    <n v="24.444656250000001"/>
  </r>
  <r>
    <n v="347429"/>
    <x v="20"/>
    <x v="0"/>
    <x v="2"/>
    <x v="4"/>
    <x v="31"/>
    <x v="10"/>
    <n v="25.280587499999999"/>
  </r>
  <r>
    <n v="347431"/>
    <x v="21"/>
    <x v="0"/>
    <x v="2"/>
    <x v="4"/>
    <x v="31"/>
    <x v="10"/>
    <n v="25.204593749999997"/>
  </r>
  <r>
    <n v="347433"/>
    <x v="22"/>
    <x v="0"/>
    <x v="2"/>
    <x v="4"/>
    <x v="31"/>
    <x v="10"/>
    <n v="25.077937500000001"/>
  </r>
  <r>
    <n v="347435"/>
    <x v="23"/>
    <x v="0"/>
    <x v="2"/>
    <x v="4"/>
    <x v="31"/>
    <x v="10"/>
    <n v="83.170937499999994"/>
  </r>
  <r>
    <n v="347437"/>
    <x v="24"/>
    <x v="0"/>
    <x v="2"/>
    <x v="4"/>
    <x v="31"/>
    <x v="10"/>
    <n v="49.649249999999995"/>
  </r>
  <r>
    <n v="347439"/>
    <x v="25"/>
    <x v="0"/>
    <x v="2"/>
    <x v="4"/>
    <x v="31"/>
    <x v="10"/>
    <n v="24.697968749999998"/>
  </r>
  <r>
    <n v="347331"/>
    <x v="0"/>
    <x v="0"/>
    <x v="0"/>
    <x v="0"/>
    <x v="26"/>
    <x v="11"/>
    <n v="25.727625"/>
  </r>
  <r>
    <n v="347333"/>
    <x v="1"/>
    <x v="0"/>
    <x v="0"/>
    <x v="0"/>
    <x v="26"/>
    <x v="11"/>
    <n v="25.597687499999999"/>
  </r>
  <r>
    <n v="347335"/>
    <x v="2"/>
    <x v="0"/>
    <x v="0"/>
    <x v="0"/>
    <x v="26"/>
    <x v="11"/>
    <n v="25.467749999999999"/>
  </r>
  <r>
    <n v="347337"/>
    <x v="3"/>
    <x v="0"/>
    <x v="0"/>
    <x v="0"/>
    <x v="26"/>
    <x v="11"/>
    <n v="25.337812499999998"/>
  </r>
  <r>
    <n v="347339"/>
    <x v="4"/>
    <x v="0"/>
    <x v="0"/>
    <x v="0"/>
    <x v="26"/>
    <x v="11"/>
    <n v="25.207874999999998"/>
  </r>
  <r>
    <n v="347353"/>
    <x v="10"/>
    <x v="1"/>
    <x v="1"/>
    <x v="2"/>
    <x v="27"/>
    <x v="11"/>
    <n v="127.40974999999999"/>
  </r>
  <r>
    <n v="347355"/>
    <x v="11"/>
    <x v="1"/>
    <x v="1"/>
    <x v="2"/>
    <x v="27"/>
    <x v="11"/>
    <n v="208.43831249999999"/>
  </r>
  <r>
    <n v="347357"/>
    <x v="12"/>
    <x v="1"/>
    <x v="1"/>
    <x v="2"/>
    <x v="27"/>
    <x v="11"/>
    <n v="207.38559375"/>
  </r>
  <r>
    <n v="347359"/>
    <x v="13"/>
    <x v="1"/>
    <x v="1"/>
    <x v="2"/>
    <x v="27"/>
    <x v="11"/>
    <n v="125.48899999999999"/>
  </r>
  <r>
    <n v="347373"/>
    <x v="14"/>
    <x v="1"/>
    <x v="1"/>
    <x v="3"/>
    <x v="28"/>
    <x v="11"/>
    <n v="52.013499999999993"/>
  </r>
  <r>
    <n v="347375"/>
    <x v="15"/>
    <x v="1"/>
    <x v="1"/>
    <x v="3"/>
    <x v="28"/>
    <x v="11"/>
    <n v="80.688299999999998"/>
  </r>
  <r>
    <n v="347377"/>
    <x v="16"/>
    <x v="1"/>
    <x v="1"/>
    <x v="3"/>
    <x v="28"/>
    <x v="11"/>
    <n v="80.445750000000004"/>
  </r>
  <r>
    <n v="347379"/>
    <x v="17"/>
    <x v="1"/>
    <x v="1"/>
    <x v="3"/>
    <x v="28"/>
    <x v="11"/>
    <n v="53.361000000000004"/>
  </r>
  <r>
    <n v="347387"/>
    <x v="27"/>
    <x v="0"/>
    <x v="2"/>
    <x v="5"/>
    <x v="29"/>
    <x v="11"/>
    <n v="16.721249999999998"/>
  </r>
  <r>
    <n v="347389"/>
    <x v="28"/>
    <x v="0"/>
    <x v="2"/>
    <x v="5"/>
    <x v="29"/>
    <x v="11"/>
    <n v="16.635937500000001"/>
  </r>
  <r>
    <n v="347391"/>
    <x v="29"/>
    <x v="0"/>
    <x v="2"/>
    <x v="5"/>
    <x v="29"/>
    <x v="11"/>
    <n v="16.550624999999997"/>
  </r>
  <r>
    <n v="347393"/>
    <x v="30"/>
    <x v="0"/>
    <x v="2"/>
    <x v="5"/>
    <x v="29"/>
    <x v="11"/>
    <n v="16.4653125"/>
  </r>
  <r>
    <n v="347395"/>
    <x v="31"/>
    <x v="0"/>
    <x v="2"/>
    <x v="5"/>
    <x v="29"/>
    <x v="11"/>
    <n v="42.570937499999999"/>
  </r>
  <r>
    <n v="347397"/>
    <x v="32"/>
    <x v="0"/>
    <x v="2"/>
    <x v="5"/>
    <x v="29"/>
    <x v="11"/>
    <n v="25.465781249999999"/>
  </r>
  <r>
    <n v="347399"/>
    <x v="33"/>
    <x v="0"/>
    <x v="2"/>
    <x v="5"/>
    <x v="29"/>
    <x v="11"/>
    <n v="16.891874999999999"/>
  </r>
  <r>
    <n v="347411"/>
    <x v="5"/>
    <x v="1"/>
    <x v="0"/>
    <x v="1"/>
    <x v="30"/>
    <x v="11"/>
    <n v="51.482749999999996"/>
  </r>
  <r>
    <n v="347413"/>
    <x v="6"/>
    <x v="1"/>
    <x v="0"/>
    <x v="1"/>
    <x v="30"/>
    <x v="11"/>
    <n v="53.243299999999998"/>
  </r>
  <r>
    <n v="347415"/>
    <x v="7"/>
    <x v="1"/>
    <x v="0"/>
    <x v="1"/>
    <x v="30"/>
    <x v="11"/>
    <n v="53.08325"/>
  </r>
  <r>
    <n v="347417"/>
    <x v="8"/>
    <x v="1"/>
    <x v="0"/>
    <x v="1"/>
    <x v="30"/>
    <x v="11"/>
    <n v="52.816499999999998"/>
  </r>
  <r>
    <n v="347419"/>
    <x v="9"/>
    <x v="1"/>
    <x v="0"/>
    <x v="1"/>
    <x v="30"/>
    <x v="11"/>
    <n v="52.549749999999996"/>
  </r>
  <r>
    <n v="347427"/>
    <x v="19"/>
    <x v="0"/>
    <x v="2"/>
    <x v="4"/>
    <x v="31"/>
    <x v="11"/>
    <n v="24.444656250000001"/>
  </r>
  <r>
    <n v="347429"/>
    <x v="20"/>
    <x v="0"/>
    <x v="2"/>
    <x v="4"/>
    <x v="31"/>
    <x v="11"/>
    <n v="25.280587499999999"/>
  </r>
  <r>
    <n v="347431"/>
    <x v="21"/>
    <x v="0"/>
    <x v="2"/>
    <x v="4"/>
    <x v="31"/>
    <x v="11"/>
    <n v="25.204593749999997"/>
  </r>
  <r>
    <n v="347433"/>
    <x v="22"/>
    <x v="0"/>
    <x v="2"/>
    <x v="4"/>
    <x v="31"/>
    <x v="11"/>
    <n v="25.077937500000001"/>
  </r>
  <r>
    <n v="347435"/>
    <x v="23"/>
    <x v="0"/>
    <x v="2"/>
    <x v="4"/>
    <x v="31"/>
    <x v="11"/>
    <n v="83.170937499999994"/>
  </r>
  <r>
    <n v="347437"/>
    <x v="24"/>
    <x v="0"/>
    <x v="2"/>
    <x v="4"/>
    <x v="31"/>
    <x v="11"/>
    <n v="49.649249999999995"/>
  </r>
  <r>
    <n v="347439"/>
    <x v="25"/>
    <x v="0"/>
    <x v="2"/>
    <x v="4"/>
    <x v="31"/>
    <x v="11"/>
    <n v="24.697968749999998"/>
  </r>
  <r>
    <n v="347331"/>
    <x v="0"/>
    <x v="0"/>
    <x v="0"/>
    <x v="0"/>
    <x v="26"/>
    <x v="12"/>
    <n v="25.727625"/>
  </r>
  <r>
    <n v="347333"/>
    <x v="1"/>
    <x v="0"/>
    <x v="0"/>
    <x v="0"/>
    <x v="26"/>
    <x v="12"/>
    <n v="25.597687499999999"/>
  </r>
  <r>
    <n v="347335"/>
    <x v="2"/>
    <x v="0"/>
    <x v="0"/>
    <x v="0"/>
    <x v="26"/>
    <x v="12"/>
    <n v="25.467749999999999"/>
  </r>
  <r>
    <n v="347337"/>
    <x v="3"/>
    <x v="0"/>
    <x v="0"/>
    <x v="0"/>
    <x v="26"/>
    <x v="12"/>
    <n v="25.337812499999998"/>
  </r>
  <r>
    <n v="347339"/>
    <x v="4"/>
    <x v="0"/>
    <x v="0"/>
    <x v="0"/>
    <x v="26"/>
    <x v="12"/>
    <n v="25.207874999999998"/>
  </r>
  <r>
    <n v="347353"/>
    <x v="10"/>
    <x v="1"/>
    <x v="1"/>
    <x v="2"/>
    <x v="27"/>
    <x v="12"/>
    <n v="127.40974999999999"/>
  </r>
  <r>
    <n v="347355"/>
    <x v="11"/>
    <x v="1"/>
    <x v="1"/>
    <x v="2"/>
    <x v="27"/>
    <x v="12"/>
    <n v="208.43831249999999"/>
  </r>
  <r>
    <n v="347373"/>
    <x v="14"/>
    <x v="1"/>
    <x v="1"/>
    <x v="3"/>
    <x v="28"/>
    <x v="12"/>
    <n v="52.013499999999993"/>
  </r>
  <r>
    <n v="347375"/>
    <x v="15"/>
    <x v="1"/>
    <x v="1"/>
    <x v="3"/>
    <x v="28"/>
    <x v="12"/>
    <n v="80.688299999999998"/>
  </r>
  <r>
    <n v="347385"/>
    <x v="26"/>
    <x v="0"/>
    <x v="2"/>
    <x v="5"/>
    <x v="29"/>
    <x v="12"/>
    <n v="16.806562500000002"/>
  </r>
  <r>
    <n v="347387"/>
    <x v="27"/>
    <x v="0"/>
    <x v="2"/>
    <x v="5"/>
    <x v="29"/>
    <x v="12"/>
    <n v="16.721249999999998"/>
  </r>
  <r>
    <n v="347389"/>
    <x v="28"/>
    <x v="0"/>
    <x v="2"/>
    <x v="5"/>
    <x v="29"/>
    <x v="12"/>
    <n v="16.635937500000001"/>
  </r>
  <r>
    <n v="347391"/>
    <x v="29"/>
    <x v="0"/>
    <x v="2"/>
    <x v="5"/>
    <x v="29"/>
    <x v="12"/>
    <n v="16.550624999999997"/>
  </r>
  <r>
    <n v="347393"/>
    <x v="30"/>
    <x v="0"/>
    <x v="2"/>
    <x v="5"/>
    <x v="29"/>
    <x v="12"/>
    <n v="16.4653125"/>
  </r>
  <r>
    <n v="347395"/>
    <x v="31"/>
    <x v="0"/>
    <x v="2"/>
    <x v="5"/>
    <x v="29"/>
    <x v="12"/>
    <n v="42.570937499999999"/>
  </r>
  <r>
    <n v="347397"/>
    <x v="32"/>
    <x v="0"/>
    <x v="2"/>
    <x v="5"/>
    <x v="29"/>
    <x v="12"/>
    <n v="25.465781249999999"/>
  </r>
  <r>
    <n v="347399"/>
    <x v="33"/>
    <x v="0"/>
    <x v="2"/>
    <x v="5"/>
    <x v="29"/>
    <x v="12"/>
    <n v="16.891874999999999"/>
  </r>
  <r>
    <n v="347411"/>
    <x v="5"/>
    <x v="1"/>
    <x v="0"/>
    <x v="1"/>
    <x v="30"/>
    <x v="12"/>
    <n v="51.482749999999996"/>
  </r>
  <r>
    <n v="347413"/>
    <x v="6"/>
    <x v="1"/>
    <x v="0"/>
    <x v="1"/>
    <x v="30"/>
    <x v="12"/>
    <n v="53.243299999999998"/>
  </r>
  <r>
    <n v="347415"/>
    <x v="7"/>
    <x v="1"/>
    <x v="0"/>
    <x v="1"/>
    <x v="30"/>
    <x v="12"/>
    <n v="53.08325"/>
  </r>
  <r>
    <n v="347417"/>
    <x v="8"/>
    <x v="1"/>
    <x v="0"/>
    <x v="1"/>
    <x v="30"/>
    <x v="12"/>
    <n v="52.816499999999998"/>
  </r>
  <r>
    <n v="347419"/>
    <x v="9"/>
    <x v="1"/>
    <x v="0"/>
    <x v="1"/>
    <x v="30"/>
    <x v="12"/>
    <n v="52.549749999999996"/>
  </r>
  <r>
    <n v="347425"/>
    <x v="18"/>
    <x v="0"/>
    <x v="2"/>
    <x v="4"/>
    <x v="31"/>
    <x v="12"/>
    <n v="24.571312499999998"/>
  </r>
  <r>
    <n v="347427"/>
    <x v="19"/>
    <x v="0"/>
    <x v="2"/>
    <x v="4"/>
    <x v="31"/>
    <x v="12"/>
    <n v="24.444656250000001"/>
  </r>
  <r>
    <n v="347429"/>
    <x v="20"/>
    <x v="0"/>
    <x v="2"/>
    <x v="4"/>
    <x v="31"/>
    <x v="12"/>
    <n v="25.280587499999999"/>
  </r>
  <r>
    <n v="347431"/>
    <x v="21"/>
    <x v="0"/>
    <x v="2"/>
    <x v="4"/>
    <x v="31"/>
    <x v="12"/>
    <n v="25.204593749999997"/>
  </r>
  <r>
    <n v="347433"/>
    <x v="22"/>
    <x v="0"/>
    <x v="2"/>
    <x v="4"/>
    <x v="31"/>
    <x v="12"/>
    <n v="25.077937500000001"/>
  </r>
  <r>
    <n v="347435"/>
    <x v="23"/>
    <x v="0"/>
    <x v="2"/>
    <x v="4"/>
    <x v="31"/>
    <x v="12"/>
    <n v="83.170937499999994"/>
  </r>
  <r>
    <n v="347437"/>
    <x v="24"/>
    <x v="0"/>
    <x v="2"/>
    <x v="4"/>
    <x v="31"/>
    <x v="12"/>
    <n v="49.649249999999995"/>
  </r>
  <r>
    <n v="347439"/>
    <x v="25"/>
    <x v="0"/>
    <x v="2"/>
    <x v="4"/>
    <x v="31"/>
    <x v="12"/>
    <n v="24.697968749999998"/>
  </r>
  <r>
    <n v="347331"/>
    <x v="0"/>
    <x v="0"/>
    <x v="0"/>
    <x v="0"/>
    <x v="0"/>
    <x v="13"/>
    <n v="6959.3658750000004"/>
  </r>
  <r>
    <n v="347333"/>
    <x v="1"/>
    <x v="0"/>
    <x v="0"/>
    <x v="0"/>
    <x v="0"/>
    <x v="13"/>
    <n v="6924.2175625"/>
  </r>
  <r>
    <n v="347335"/>
    <x v="2"/>
    <x v="0"/>
    <x v="0"/>
    <x v="0"/>
    <x v="0"/>
    <x v="13"/>
    <n v="6889.0692499999996"/>
  </r>
  <r>
    <n v="347337"/>
    <x v="3"/>
    <x v="0"/>
    <x v="0"/>
    <x v="0"/>
    <x v="0"/>
    <x v="13"/>
    <n v="6853.9209375"/>
  </r>
  <r>
    <n v="347339"/>
    <x v="4"/>
    <x v="0"/>
    <x v="0"/>
    <x v="0"/>
    <x v="0"/>
    <x v="13"/>
    <n v="6818.7726249999996"/>
  </r>
  <r>
    <n v="347331"/>
    <x v="0"/>
    <x v="0"/>
    <x v="0"/>
    <x v="0"/>
    <x v="1"/>
    <x v="13"/>
    <n v="5947.2393750000001"/>
  </r>
  <r>
    <n v="347333"/>
    <x v="1"/>
    <x v="0"/>
    <x v="0"/>
    <x v="0"/>
    <x v="1"/>
    <x v="13"/>
    <n v="5917.2028124999997"/>
  </r>
  <r>
    <n v="347335"/>
    <x v="2"/>
    <x v="0"/>
    <x v="0"/>
    <x v="0"/>
    <x v="1"/>
    <x v="13"/>
    <n v="5887.1662500000002"/>
  </r>
  <r>
    <n v="347337"/>
    <x v="3"/>
    <x v="0"/>
    <x v="0"/>
    <x v="0"/>
    <x v="1"/>
    <x v="13"/>
    <n v="5857.1296874999998"/>
  </r>
  <r>
    <n v="347339"/>
    <x v="4"/>
    <x v="0"/>
    <x v="0"/>
    <x v="0"/>
    <x v="1"/>
    <x v="13"/>
    <n v="5827.0931250000003"/>
  </r>
  <r>
    <n v="347331"/>
    <x v="0"/>
    <x v="0"/>
    <x v="0"/>
    <x v="0"/>
    <x v="2"/>
    <x v="13"/>
    <n v="5917.3537500000002"/>
  </r>
  <r>
    <n v="347333"/>
    <x v="1"/>
    <x v="0"/>
    <x v="0"/>
    <x v="0"/>
    <x v="2"/>
    <x v="13"/>
    <n v="5887.4681250000003"/>
  </r>
  <r>
    <n v="347335"/>
    <x v="2"/>
    <x v="0"/>
    <x v="0"/>
    <x v="0"/>
    <x v="2"/>
    <x v="13"/>
    <n v="5857.5824999999995"/>
  </r>
  <r>
    <n v="347337"/>
    <x v="3"/>
    <x v="0"/>
    <x v="0"/>
    <x v="0"/>
    <x v="2"/>
    <x v="13"/>
    <n v="5827.6968749999996"/>
  </r>
  <r>
    <n v="347339"/>
    <x v="4"/>
    <x v="0"/>
    <x v="0"/>
    <x v="0"/>
    <x v="2"/>
    <x v="13"/>
    <n v="5797.8112499999997"/>
  </r>
  <r>
    <n v="347411"/>
    <x v="5"/>
    <x v="1"/>
    <x v="0"/>
    <x v="1"/>
    <x v="3"/>
    <x v="13"/>
    <n v="6558.6224999999995"/>
  </r>
  <r>
    <n v="347413"/>
    <x v="6"/>
    <x v="1"/>
    <x v="0"/>
    <x v="1"/>
    <x v="3"/>
    <x v="13"/>
    <n v="6782.9070000000002"/>
  </r>
  <r>
    <n v="347415"/>
    <x v="7"/>
    <x v="1"/>
    <x v="0"/>
    <x v="1"/>
    <x v="3"/>
    <x v="13"/>
    <n v="6762.5174999999999"/>
  </r>
  <r>
    <n v="347417"/>
    <x v="8"/>
    <x v="1"/>
    <x v="0"/>
    <x v="1"/>
    <x v="3"/>
    <x v="13"/>
    <n v="6728.5349999999999"/>
  </r>
  <r>
    <n v="347419"/>
    <x v="9"/>
    <x v="1"/>
    <x v="0"/>
    <x v="1"/>
    <x v="3"/>
    <x v="13"/>
    <n v="6694.5524999999998"/>
  </r>
  <r>
    <n v="347411"/>
    <x v="5"/>
    <x v="1"/>
    <x v="0"/>
    <x v="1"/>
    <x v="4"/>
    <x v="13"/>
    <n v="6661.274375"/>
  </r>
  <r>
    <n v="347413"/>
    <x v="6"/>
    <x v="1"/>
    <x v="0"/>
    <x v="1"/>
    <x v="4"/>
    <x v="13"/>
    <n v="6889.0692500000005"/>
  </r>
  <r>
    <n v="347415"/>
    <x v="7"/>
    <x v="1"/>
    <x v="0"/>
    <x v="1"/>
    <x v="4"/>
    <x v="13"/>
    <n v="6868.3606250000003"/>
  </r>
  <r>
    <n v="347417"/>
    <x v="8"/>
    <x v="1"/>
    <x v="0"/>
    <x v="1"/>
    <x v="4"/>
    <x v="13"/>
    <n v="6833.8462499999996"/>
  </r>
  <r>
    <n v="347419"/>
    <x v="9"/>
    <x v="1"/>
    <x v="0"/>
    <x v="1"/>
    <x v="4"/>
    <x v="13"/>
    <n v="6799.3318749999999"/>
  </r>
  <r>
    <n v="347411"/>
    <x v="5"/>
    <x v="1"/>
    <x v="0"/>
    <x v="1"/>
    <x v="5"/>
    <x v="13"/>
    <n v="6437.9371874999997"/>
  </r>
  <r>
    <n v="347413"/>
    <x v="6"/>
    <x v="1"/>
    <x v="0"/>
    <x v="1"/>
    <x v="5"/>
    <x v="13"/>
    <n v="6658.0946249999997"/>
  </r>
  <r>
    <n v="347415"/>
    <x v="7"/>
    <x v="1"/>
    <x v="0"/>
    <x v="1"/>
    <x v="5"/>
    <x v="13"/>
    <n v="6638.0803125000002"/>
  </r>
  <r>
    <n v="347417"/>
    <x v="8"/>
    <x v="1"/>
    <x v="0"/>
    <x v="1"/>
    <x v="5"/>
    <x v="13"/>
    <n v="6604.7231249999995"/>
  </r>
  <r>
    <n v="347419"/>
    <x v="9"/>
    <x v="1"/>
    <x v="0"/>
    <x v="1"/>
    <x v="5"/>
    <x v="13"/>
    <n v="6571.3659374999997"/>
  </r>
  <r>
    <n v="347353"/>
    <x v="10"/>
    <x v="1"/>
    <x v="1"/>
    <x v="2"/>
    <x v="6"/>
    <x v="13"/>
    <n v="7003.3696874999996"/>
  </r>
  <r>
    <n v="347355"/>
    <x v="11"/>
    <x v="1"/>
    <x v="1"/>
    <x v="2"/>
    <x v="6"/>
    <x v="13"/>
    <n v="11181.493124999999"/>
  </r>
  <r>
    <n v="347353"/>
    <x v="10"/>
    <x v="1"/>
    <x v="1"/>
    <x v="2"/>
    <x v="7"/>
    <x v="13"/>
    <n v="6193.1287499999999"/>
  </r>
  <r>
    <n v="347355"/>
    <x v="11"/>
    <x v="1"/>
    <x v="1"/>
    <x v="2"/>
    <x v="7"/>
    <x v="13"/>
    <n v="9887.8724999999995"/>
  </r>
  <r>
    <n v="347353"/>
    <x v="10"/>
    <x v="1"/>
    <x v="1"/>
    <x v="2"/>
    <x v="8"/>
    <x v="13"/>
    <n v="6658.1320500000002"/>
  </r>
  <r>
    <n v="347355"/>
    <x v="11"/>
    <x v="1"/>
    <x v="1"/>
    <x v="2"/>
    <x v="8"/>
    <x v="13"/>
    <n v="10226.007"/>
  </r>
  <r>
    <n v="347373"/>
    <x v="14"/>
    <x v="1"/>
    <x v="1"/>
    <x v="3"/>
    <x v="9"/>
    <x v="13"/>
    <n v="6967.2698437500003"/>
  </r>
  <r>
    <n v="347375"/>
    <x v="15"/>
    <x v="1"/>
    <x v="1"/>
    <x v="3"/>
    <x v="9"/>
    <x v="13"/>
    <n v="11562.3601875"/>
  </r>
  <r>
    <n v="347373"/>
    <x v="14"/>
    <x v="1"/>
    <x v="1"/>
    <x v="3"/>
    <x v="10"/>
    <x v="13"/>
    <n v="6162.0074999999997"/>
  </r>
  <r>
    <n v="347375"/>
    <x v="15"/>
    <x v="1"/>
    <x v="1"/>
    <x v="3"/>
    <x v="10"/>
    <x v="13"/>
    <n v="10226.007"/>
  </r>
  <r>
    <n v="347373"/>
    <x v="14"/>
    <x v="1"/>
    <x v="1"/>
    <x v="3"/>
    <x v="11"/>
    <x v="13"/>
    <n v="6373.270125"/>
  </r>
  <r>
    <n v="347375"/>
    <x v="15"/>
    <x v="1"/>
    <x v="1"/>
    <x v="3"/>
    <x v="11"/>
    <x v="13"/>
    <n v="10174.360499999999"/>
  </r>
  <r>
    <n v="347427"/>
    <x v="19"/>
    <x v="0"/>
    <x v="2"/>
    <x v="4"/>
    <x v="12"/>
    <x v="13"/>
    <n v="2837.1"/>
  </r>
  <r>
    <n v="347429"/>
    <x v="20"/>
    <x v="0"/>
    <x v="2"/>
    <x v="4"/>
    <x v="12"/>
    <x v="13"/>
    <n v="2934.12"/>
  </r>
  <r>
    <n v="347431"/>
    <x v="21"/>
    <x v="0"/>
    <x v="2"/>
    <x v="4"/>
    <x v="12"/>
    <x v="13"/>
    <n v="3364.0949999999998"/>
  </r>
  <r>
    <n v="347433"/>
    <x v="22"/>
    <x v="0"/>
    <x v="2"/>
    <x v="4"/>
    <x v="12"/>
    <x v="13"/>
    <n v="3347.19"/>
  </r>
  <r>
    <n v="347435"/>
    <x v="23"/>
    <x v="0"/>
    <x v="2"/>
    <x v="4"/>
    <x v="12"/>
    <x v="13"/>
    <n v="9990.8549999999996"/>
  </r>
  <r>
    <n v="347437"/>
    <x v="24"/>
    <x v="0"/>
    <x v="2"/>
    <x v="4"/>
    <x v="12"/>
    <x v="13"/>
    <n v="6626.76"/>
  </r>
  <r>
    <n v="347439"/>
    <x v="25"/>
    <x v="0"/>
    <x v="2"/>
    <x v="4"/>
    <x v="12"/>
    <x v="13"/>
    <n v="4156.4250000000002"/>
  </r>
  <r>
    <n v="347427"/>
    <x v="19"/>
    <x v="0"/>
    <x v="2"/>
    <x v="4"/>
    <x v="13"/>
    <x v="13"/>
    <n v="2540.3624999999997"/>
  </r>
  <r>
    <n v="347429"/>
    <x v="20"/>
    <x v="0"/>
    <x v="2"/>
    <x v="4"/>
    <x v="13"/>
    <x v="13"/>
    <n v="2627.2349999999997"/>
  </r>
  <r>
    <n v="347431"/>
    <x v="21"/>
    <x v="0"/>
    <x v="2"/>
    <x v="4"/>
    <x v="13"/>
    <x v="13"/>
    <n v="3012.2381249999999"/>
  </r>
  <r>
    <n v="347433"/>
    <x v="22"/>
    <x v="0"/>
    <x v="2"/>
    <x v="4"/>
    <x v="13"/>
    <x v="13"/>
    <n v="2997.1012499999997"/>
  </r>
  <r>
    <n v="347435"/>
    <x v="23"/>
    <x v="0"/>
    <x v="2"/>
    <x v="4"/>
    <x v="13"/>
    <x v="13"/>
    <n v="9939.8812500000004"/>
  </r>
  <r>
    <n v="347437"/>
    <x v="24"/>
    <x v="0"/>
    <x v="2"/>
    <x v="4"/>
    <x v="13"/>
    <x v="13"/>
    <n v="6922.5974999999989"/>
  </r>
  <r>
    <n v="347439"/>
    <x v="25"/>
    <x v="0"/>
    <x v="2"/>
    <x v="4"/>
    <x v="13"/>
    <x v="13"/>
    <n v="3850.03125"/>
  </r>
  <r>
    <n v="347387"/>
    <x v="27"/>
    <x v="0"/>
    <x v="2"/>
    <x v="5"/>
    <x v="14"/>
    <x v="13"/>
    <n v="2851.7999999999997"/>
  </r>
  <r>
    <n v="347389"/>
    <x v="28"/>
    <x v="0"/>
    <x v="2"/>
    <x v="5"/>
    <x v="14"/>
    <x v="13"/>
    <n v="2837.25"/>
  </r>
  <r>
    <n v="347391"/>
    <x v="29"/>
    <x v="0"/>
    <x v="2"/>
    <x v="5"/>
    <x v="14"/>
    <x v="13"/>
    <n v="3246.105"/>
  </r>
  <r>
    <n v="347393"/>
    <x v="30"/>
    <x v="0"/>
    <x v="2"/>
    <x v="5"/>
    <x v="14"/>
    <x v="13"/>
    <n v="3229.3724999999999"/>
  </r>
  <r>
    <n v="347395"/>
    <x v="31"/>
    <x v="0"/>
    <x v="2"/>
    <x v="5"/>
    <x v="14"/>
    <x v="13"/>
    <n v="10019.420999999998"/>
  </r>
  <r>
    <n v="347397"/>
    <x v="32"/>
    <x v="0"/>
    <x v="2"/>
    <x v="5"/>
    <x v="14"/>
    <x v="13"/>
    <n v="6659.5349999999999"/>
  </r>
  <r>
    <n v="347399"/>
    <x v="33"/>
    <x v="0"/>
    <x v="2"/>
    <x v="5"/>
    <x v="14"/>
    <x v="13"/>
    <n v="4177.3050000000003"/>
  </r>
  <r>
    <n v="347387"/>
    <x v="27"/>
    <x v="0"/>
    <x v="2"/>
    <x v="5"/>
    <x v="15"/>
    <x v="13"/>
    <n v="2553.39"/>
  </r>
  <r>
    <n v="347389"/>
    <x v="28"/>
    <x v="0"/>
    <x v="2"/>
    <x v="5"/>
    <x v="15"/>
    <x v="13"/>
    <n v="2540.3624999999997"/>
  </r>
  <r>
    <n v="347391"/>
    <x v="29"/>
    <x v="0"/>
    <x v="2"/>
    <x v="5"/>
    <x v="15"/>
    <x v="13"/>
    <n v="2906.43525"/>
  </r>
  <r>
    <n v="347393"/>
    <x v="30"/>
    <x v="0"/>
    <x v="2"/>
    <x v="5"/>
    <x v="15"/>
    <x v="13"/>
    <n v="2891.4536249999996"/>
  </r>
  <r>
    <n v="347395"/>
    <x v="31"/>
    <x v="0"/>
    <x v="2"/>
    <x v="5"/>
    <x v="15"/>
    <x v="13"/>
    <n v="9967.7744999999995"/>
  </r>
  <r>
    <n v="347397"/>
    <x v="32"/>
    <x v="0"/>
    <x v="2"/>
    <x v="5"/>
    <x v="15"/>
    <x v="13"/>
    <n v="6956.4678749999994"/>
  </r>
  <r>
    <n v="347399"/>
    <x v="33"/>
    <x v="0"/>
    <x v="2"/>
    <x v="5"/>
    <x v="15"/>
    <x v="13"/>
    <n v="3869.1675"/>
  </r>
  <r>
    <n v="347387"/>
    <x v="27"/>
    <x v="0"/>
    <x v="2"/>
    <x v="5"/>
    <x v="16"/>
    <x v="13"/>
    <n v="2567.355"/>
  </r>
  <r>
    <n v="347389"/>
    <x v="28"/>
    <x v="0"/>
    <x v="2"/>
    <x v="5"/>
    <x v="16"/>
    <x v="13"/>
    <n v="2554.2562499999999"/>
  </r>
  <r>
    <n v="347391"/>
    <x v="29"/>
    <x v="0"/>
    <x v="2"/>
    <x v="5"/>
    <x v="16"/>
    <x v="13"/>
    <n v="2922.3311250000002"/>
  </r>
  <r>
    <n v="347393"/>
    <x v="30"/>
    <x v="0"/>
    <x v="2"/>
    <x v="5"/>
    <x v="16"/>
    <x v="13"/>
    <n v="2907.2675625000002"/>
  </r>
  <r>
    <n v="347395"/>
    <x v="31"/>
    <x v="0"/>
    <x v="2"/>
    <x v="5"/>
    <x v="16"/>
    <x v="13"/>
    <n v="10022.29025"/>
  </r>
  <r>
    <n v="347397"/>
    <x v="32"/>
    <x v="0"/>
    <x v="2"/>
    <x v="5"/>
    <x v="16"/>
    <x v="13"/>
    <n v="6994.5141874999999"/>
  </r>
  <r>
    <n v="347399"/>
    <x v="33"/>
    <x v="0"/>
    <x v="2"/>
    <x v="5"/>
    <x v="16"/>
    <x v="13"/>
    <n v="3890.3287500000001"/>
  </r>
  <r>
    <n v="347331"/>
    <x v="0"/>
    <x v="0"/>
    <x v="0"/>
    <x v="0"/>
    <x v="17"/>
    <x v="13"/>
    <n v="2973.6196875000001"/>
  </r>
  <r>
    <n v="347333"/>
    <x v="1"/>
    <x v="0"/>
    <x v="0"/>
    <x v="0"/>
    <x v="17"/>
    <x v="13"/>
    <n v="2958.6014062499999"/>
  </r>
  <r>
    <n v="347335"/>
    <x v="2"/>
    <x v="0"/>
    <x v="0"/>
    <x v="0"/>
    <x v="17"/>
    <x v="13"/>
    <n v="2943.5831250000001"/>
  </r>
  <r>
    <n v="347337"/>
    <x v="3"/>
    <x v="0"/>
    <x v="0"/>
    <x v="0"/>
    <x v="17"/>
    <x v="13"/>
    <n v="2928.5648437499999"/>
  </r>
  <r>
    <n v="347339"/>
    <x v="4"/>
    <x v="0"/>
    <x v="0"/>
    <x v="0"/>
    <x v="17"/>
    <x v="13"/>
    <n v="2913.5465625000002"/>
  </r>
  <r>
    <n v="347387"/>
    <x v="27"/>
    <x v="0"/>
    <x v="2"/>
    <x v="5"/>
    <x v="17"/>
    <x v="13"/>
    <n v="1706.425"/>
  </r>
  <r>
    <n v="347389"/>
    <x v="28"/>
    <x v="0"/>
    <x v="2"/>
    <x v="5"/>
    <x v="17"/>
    <x v="13"/>
    <n v="1697.71875"/>
  </r>
  <r>
    <n v="347391"/>
    <x v="29"/>
    <x v="0"/>
    <x v="2"/>
    <x v="5"/>
    <x v="17"/>
    <x v="13"/>
    <n v="1942.3643749999999"/>
  </r>
  <r>
    <n v="347393"/>
    <x v="30"/>
    <x v="0"/>
    <x v="2"/>
    <x v="5"/>
    <x v="17"/>
    <x v="13"/>
    <n v="1932.3521874999999"/>
  </r>
  <r>
    <n v="347395"/>
    <x v="31"/>
    <x v="0"/>
    <x v="2"/>
    <x v="5"/>
    <x v="17"/>
    <x v="13"/>
    <n v="4996.0815624999996"/>
  </r>
  <r>
    <n v="347397"/>
    <x v="32"/>
    <x v="0"/>
    <x v="2"/>
    <x v="5"/>
    <x v="17"/>
    <x v="13"/>
    <n v="2988.6379687499998"/>
  </r>
  <r>
    <n v="347399"/>
    <x v="33"/>
    <x v="0"/>
    <x v="2"/>
    <x v="5"/>
    <x v="17"/>
    <x v="13"/>
    <n v="2370.2765625000002"/>
  </r>
  <r>
    <n v="347331"/>
    <x v="0"/>
    <x v="0"/>
    <x v="0"/>
    <x v="0"/>
    <x v="18"/>
    <x v="13"/>
    <n v="3043.2104999999997"/>
  </r>
  <r>
    <n v="347333"/>
    <x v="1"/>
    <x v="0"/>
    <x v="0"/>
    <x v="0"/>
    <x v="18"/>
    <x v="13"/>
    <n v="3027.8407500000003"/>
  </r>
  <r>
    <n v="347335"/>
    <x v="2"/>
    <x v="0"/>
    <x v="0"/>
    <x v="0"/>
    <x v="18"/>
    <x v="13"/>
    <n v="3012.471"/>
  </r>
  <r>
    <n v="347337"/>
    <x v="3"/>
    <x v="0"/>
    <x v="0"/>
    <x v="0"/>
    <x v="18"/>
    <x v="13"/>
    <n v="2997.1012500000002"/>
  </r>
  <r>
    <n v="347339"/>
    <x v="4"/>
    <x v="0"/>
    <x v="0"/>
    <x v="0"/>
    <x v="18"/>
    <x v="13"/>
    <n v="2981.7314999999999"/>
  </r>
  <r>
    <n v="347387"/>
    <x v="27"/>
    <x v="0"/>
    <x v="2"/>
    <x v="5"/>
    <x v="18"/>
    <x v="13"/>
    <n v="1746.36"/>
  </r>
  <r>
    <n v="347389"/>
    <x v="28"/>
    <x v="0"/>
    <x v="2"/>
    <x v="5"/>
    <x v="18"/>
    <x v="13"/>
    <n v="1737.45"/>
  </r>
  <r>
    <n v="347391"/>
    <x v="29"/>
    <x v="0"/>
    <x v="2"/>
    <x v="5"/>
    <x v="18"/>
    <x v="13"/>
    <n v="1987.8209999999999"/>
  </r>
  <r>
    <n v="347393"/>
    <x v="30"/>
    <x v="0"/>
    <x v="2"/>
    <x v="5"/>
    <x v="18"/>
    <x v="13"/>
    <n v="1977.5744999999999"/>
  </r>
  <r>
    <n v="347395"/>
    <x v="31"/>
    <x v="0"/>
    <x v="2"/>
    <x v="5"/>
    <x v="18"/>
    <x v="13"/>
    <n v="5113.0034999999998"/>
  </r>
  <r>
    <n v="347397"/>
    <x v="32"/>
    <x v="0"/>
    <x v="2"/>
    <x v="5"/>
    <x v="18"/>
    <x v="13"/>
    <n v="3058.58025"/>
  </r>
  <r>
    <n v="347399"/>
    <x v="33"/>
    <x v="0"/>
    <x v="2"/>
    <x v="5"/>
    <x v="18"/>
    <x v="13"/>
    <n v="2425.7474999999999"/>
  </r>
  <r>
    <n v="347353"/>
    <x v="10"/>
    <x v="1"/>
    <x v="1"/>
    <x v="2"/>
    <x v="19"/>
    <x v="13"/>
    <n v="3234.2474999999999"/>
  </r>
  <r>
    <n v="347355"/>
    <x v="11"/>
    <x v="1"/>
    <x v="1"/>
    <x v="2"/>
    <x v="19"/>
    <x v="13"/>
    <n v="5607.1125000000002"/>
  </r>
  <r>
    <n v="347373"/>
    <x v="14"/>
    <x v="1"/>
    <x v="1"/>
    <x v="3"/>
    <x v="19"/>
    <x v="13"/>
    <n v="3136.7325000000001"/>
  </r>
  <r>
    <n v="347375"/>
    <x v="15"/>
    <x v="1"/>
    <x v="1"/>
    <x v="3"/>
    <x v="19"/>
    <x v="13"/>
    <n v="5652.4224999999997"/>
  </r>
  <r>
    <n v="347353"/>
    <x v="10"/>
    <x v="1"/>
    <x v="1"/>
    <x v="2"/>
    <x v="20"/>
    <x v="13"/>
    <n v="3620.0587500000001"/>
  </r>
  <r>
    <n v="347355"/>
    <x v="11"/>
    <x v="1"/>
    <x v="1"/>
    <x v="2"/>
    <x v="20"/>
    <x v="13"/>
    <n v="6275.9812499999998"/>
  </r>
  <r>
    <n v="347373"/>
    <x v="14"/>
    <x v="1"/>
    <x v="1"/>
    <x v="3"/>
    <x v="20"/>
    <x v="13"/>
    <n v="3510.9112500000001"/>
  </r>
  <r>
    <n v="347375"/>
    <x v="15"/>
    <x v="1"/>
    <x v="1"/>
    <x v="3"/>
    <x v="20"/>
    <x v="13"/>
    <n v="6326.69625"/>
  </r>
  <r>
    <n v="347387"/>
    <x v="27"/>
    <x v="0"/>
    <x v="2"/>
    <x v="5"/>
    <x v="21"/>
    <x v="13"/>
    <n v="1719.8999999999999"/>
  </r>
  <r>
    <n v="347389"/>
    <x v="28"/>
    <x v="0"/>
    <x v="2"/>
    <x v="5"/>
    <x v="21"/>
    <x v="13"/>
    <n v="1711.125"/>
  </r>
  <r>
    <n v="347391"/>
    <x v="29"/>
    <x v="0"/>
    <x v="2"/>
    <x v="5"/>
    <x v="21"/>
    <x v="13"/>
    <n v="1957.7024999999999"/>
  </r>
  <r>
    <n v="347393"/>
    <x v="30"/>
    <x v="0"/>
    <x v="2"/>
    <x v="5"/>
    <x v="21"/>
    <x v="13"/>
    <n v="1947.6112499999999"/>
  </r>
  <r>
    <n v="347395"/>
    <x v="31"/>
    <x v="0"/>
    <x v="2"/>
    <x v="5"/>
    <x v="21"/>
    <x v="13"/>
    <n v="5035.5337499999996"/>
  </r>
  <r>
    <n v="347397"/>
    <x v="32"/>
    <x v="0"/>
    <x v="2"/>
    <x v="5"/>
    <x v="21"/>
    <x v="13"/>
    <n v="3012.2381249999999"/>
  </r>
  <r>
    <n v="347399"/>
    <x v="33"/>
    <x v="0"/>
    <x v="2"/>
    <x v="5"/>
    <x v="21"/>
    <x v="13"/>
    <n v="2388.9937500000001"/>
  </r>
  <r>
    <n v="347427"/>
    <x v="19"/>
    <x v="0"/>
    <x v="2"/>
    <x v="4"/>
    <x v="21"/>
    <x v="13"/>
    <n v="1693.575"/>
  </r>
  <r>
    <n v="347429"/>
    <x v="20"/>
    <x v="0"/>
    <x v="2"/>
    <x v="4"/>
    <x v="21"/>
    <x v="13"/>
    <n v="1751.49"/>
  </r>
  <r>
    <n v="347431"/>
    <x v="21"/>
    <x v="0"/>
    <x v="2"/>
    <x v="4"/>
    <x v="21"/>
    <x v="13"/>
    <n v="2008.1587500000001"/>
  </r>
  <r>
    <n v="347433"/>
    <x v="22"/>
    <x v="0"/>
    <x v="2"/>
    <x v="4"/>
    <x v="21"/>
    <x v="13"/>
    <n v="1998.0675000000001"/>
  </r>
  <r>
    <n v="347435"/>
    <x v="23"/>
    <x v="0"/>
    <x v="2"/>
    <x v="4"/>
    <x v="21"/>
    <x v="13"/>
    <n v="4969.9406250000002"/>
  </r>
  <r>
    <n v="347437"/>
    <x v="24"/>
    <x v="0"/>
    <x v="2"/>
    <x v="4"/>
    <x v="21"/>
    <x v="13"/>
    <n v="2966.8274999999999"/>
  </r>
  <r>
    <n v="347439"/>
    <x v="25"/>
    <x v="0"/>
    <x v="2"/>
    <x v="4"/>
    <x v="21"/>
    <x v="13"/>
    <n v="2352.796875"/>
  </r>
  <r>
    <n v="347387"/>
    <x v="27"/>
    <x v="0"/>
    <x v="2"/>
    <x v="5"/>
    <x v="22"/>
    <x v="13"/>
    <n v="1663.55"/>
  </r>
  <r>
    <n v="347389"/>
    <x v="28"/>
    <x v="0"/>
    <x v="2"/>
    <x v="5"/>
    <x v="22"/>
    <x v="13"/>
    <n v="1655.0625"/>
  </r>
  <r>
    <n v="347391"/>
    <x v="29"/>
    <x v="0"/>
    <x v="2"/>
    <x v="5"/>
    <x v="22"/>
    <x v="13"/>
    <n v="1893.56125"/>
  </r>
  <r>
    <n v="347393"/>
    <x v="30"/>
    <x v="0"/>
    <x v="2"/>
    <x v="5"/>
    <x v="22"/>
    <x v="13"/>
    <n v="1883.8006249999999"/>
  </r>
  <r>
    <n v="347395"/>
    <x v="31"/>
    <x v="0"/>
    <x v="2"/>
    <x v="5"/>
    <x v="22"/>
    <x v="13"/>
    <n v="4870.5518750000001"/>
  </r>
  <r>
    <n v="347397"/>
    <x v="32"/>
    <x v="0"/>
    <x v="2"/>
    <x v="5"/>
    <x v="22"/>
    <x v="13"/>
    <n v="2913.5465624999997"/>
  </r>
  <r>
    <n v="347399"/>
    <x v="33"/>
    <x v="0"/>
    <x v="2"/>
    <x v="5"/>
    <x v="22"/>
    <x v="13"/>
    <n v="2310.7218749999997"/>
  </r>
  <r>
    <n v="347427"/>
    <x v="19"/>
    <x v="0"/>
    <x v="2"/>
    <x v="4"/>
    <x v="22"/>
    <x v="13"/>
    <n v="1638.0874999999999"/>
  </r>
  <r>
    <n v="347429"/>
    <x v="20"/>
    <x v="0"/>
    <x v="2"/>
    <x v="4"/>
    <x v="22"/>
    <x v="13"/>
    <n v="1694.105"/>
  </r>
  <r>
    <n v="347431"/>
    <x v="21"/>
    <x v="0"/>
    <x v="2"/>
    <x v="4"/>
    <x v="22"/>
    <x v="13"/>
    <n v="1942.3643749999999"/>
  </r>
  <r>
    <n v="347433"/>
    <x v="22"/>
    <x v="0"/>
    <x v="2"/>
    <x v="4"/>
    <x v="22"/>
    <x v="13"/>
    <n v="1932.60375"/>
  </r>
  <r>
    <n v="347435"/>
    <x v="23"/>
    <x v="0"/>
    <x v="2"/>
    <x v="4"/>
    <x v="22"/>
    <x v="13"/>
    <n v="4807.1078124999995"/>
  </r>
  <r>
    <n v="347437"/>
    <x v="24"/>
    <x v="0"/>
    <x v="2"/>
    <x v="4"/>
    <x v="22"/>
    <x v="13"/>
    <n v="2869.6237499999997"/>
  </r>
  <r>
    <n v="347439"/>
    <x v="25"/>
    <x v="0"/>
    <x v="2"/>
    <x v="4"/>
    <x v="22"/>
    <x v="13"/>
    <n v="2275.7109375"/>
  </r>
  <r>
    <n v="347353"/>
    <x v="10"/>
    <x v="1"/>
    <x v="1"/>
    <x v="2"/>
    <x v="23"/>
    <x v="13"/>
    <n v="1857.938625"/>
  </r>
  <r>
    <n v="347355"/>
    <x v="11"/>
    <x v="1"/>
    <x v="1"/>
    <x v="2"/>
    <x v="23"/>
    <x v="13"/>
    <n v="2966.3617499999996"/>
  </r>
  <r>
    <n v="347373"/>
    <x v="14"/>
    <x v="1"/>
    <x v="1"/>
    <x v="3"/>
    <x v="23"/>
    <x v="13"/>
    <n v="1801.9203749999999"/>
  </r>
  <r>
    <n v="347375"/>
    <x v="15"/>
    <x v="1"/>
    <x v="1"/>
    <x v="3"/>
    <x v="23"/>
    <x v="13"/>
    <n v="2990.3323499999997"/>
  </r>
  <r>
    <n v="347411"/>
    <x v="5"/>
    <x v="1"/>
    <x v="0"/>
    <x v="1"/>
    <x v="23"/>
    <x v="13"/>
    <n v="1927.6357499999999"/>
  </r>
  <r>
    <n v="347413"/>
    <x v="6"/>
    <x v="1"/>
    <x v="0"/>
    <x v="1"/>
    <x v="23"/>
    <x v="13"/>
    <n v="1993.5549000000001"/>
  </r>
  <r>
    <n v="347415"/>
    <x v="7"/>
    <x v="1"/>
    <x v="0"/>
    <x v="1"/>
    <x v="23"/>
    <x v="13"/>
    <n v="1987.5622499999999"/>
  </r>
  <r>
    <n v="347417"/>
    <x v="8"/>
    <x v="1"/>
    <x v="0"/>
    <x v="1"/>
    <x v="23"/>
    <x v="13"/>
    <n v="1977.5745000000002"/>
  </r>
  <r>
    <n v="347419"/>
    <x v="9"/>
    <x v="1"/>
    <x v="0"/>
    <x v="1"/>
    <x v="23"/>
    <x v="13"/>
    <n v="1967.5867499999999"/>
  </r>
  <r>
    <n v="347353"/>
    <x v="10"/>
    <x v="1"/>
    <x v="1"/>
    <x v="2"/>
    <x v="24"/>
    <x v="13"/>
    <n v="2401.8429375000001"/>
  </r>
  <r>
    <n v="347355"/>
    <x v="11"/>
    <x v="1"/>
    <x v="1"/>
    <x v="2"/>
    <x v="24"/>
    <x v="13"/>
    <n v="3834.7526250000001"/>
  </r>
  <r>
    <n v="347373"/>
    <x v="14"/>
    <x v="1"/>
    <x v="1"/>
    <x v="3"/>
    <x v="24"/>
    <x v="13"/>
    <n v="2329.4255625000001"/>
  </r>
  <r>
    <n v="347375"/>
    <x v="15"/>
    <x v="1"/>
    <x v="1"/>
    <x v="3"/>
    <x v="24"/>
    <x v="13"/>
    <n v="3865.7405250000002"/>
  </r>
  <r>
    <n v="347411"/>
    <x v="5"/>
    <x v="1"/>
    <x v="0"/>
    <x v="1"/>
    <x v="24"/>
    <x v="13"/>
    <n v="2491.9436249999999"/>
  </r>
  <r>
    <n v="347413"/>
    <x v="6"/>
    <x v="1"/>
    <x v="0"/>
    <x v="1"/>
    <x v="24"/>
    <x v="13"/>
    <n v="2577.1603499999997"/>
  </r>
  <r>
    <n v="347415"/>
    <x v="7"/>
    <x v="1"/>
    <x v="0"/>
    <x v="1"/>
    <x v="24"/>
    <x v="13"/>
    <n v="2569.4133750000001"/>
  </r>
  <r>
    <n v="347417"/>
    <x v="8"/>
    <x v="1"/>
    <x v="0"/>
    <x v="1"/>
    <x v="24"/>
    <x v="13"/>
    <n v="2556.5017499999999"/>
  </r>
  <r>
    <n v="347419"/>
    <x v="9"/>
    <x v="1"/>
    <x v="0"/>
    <x v="1"/>
    <x v="24"/>
    <x v="13"/>
    <n v="2543.5901250000002"/>
  </r>
  <r>
    <n v="347427"/>
    <x v="19"/>
    <x v="0"/>
    <x v="2"/>
    <x v="4"/>
    <x v="25"/>
    <x v="13"/>
    <n v="3168.5774999999999"/>
  </r>
  <r>
    <n v="347429"/>
    <x v="20"/>
    <x v="0"/>
    <x v="2"/>
    <x v="4"/>
    <x v="25"/>
    <x v="13"/>
    <n v="3276.933"/>
  </r>
  <r>
    <n v="347431"/>
    <x v="21"/>
    <x v="0"/>
    <x v="2"/>
    <x v="4"/>
    <x v="25"/>
    <x v="13"/>
    <n v="3757.144875"/>
  </r>
  <r>
    <n v="347433"/>
    <x v="22"/>
    <x v="0"/>
    <x v="2"/>
    <x v="4"/>
    <x v="25"/>
    <x v="13"/>
    <n v="3738.2647500000003"/>
  </r>
  <r>
    <n v="347435"/>
    <x v="23"/>
    <x v="0"/>
    <x v="2"/>
    <x v="4"/>
    <x v="25"/>
    <x v="13"/>
    <n v="10228.307718749998"/>
  </r>
  <r>
    <n v="347437"/>
    <x v="24"/>
    <x v="0"/>
    <x v="2"/>
    <x v="4"/>
    <x v="25"/>
    <x v="13"/>
    <n v="6475.8828750000002"/>
  </r>
  <r>
    <n v="347439"/>
    <x v="25"/>
    <x v="0"/>
    <x v="2"/>
    <x v="4"/>
    <x v="25"/>
    <x v="13"/>
    <n v="4521.99515625"/>
  </r>
  <r>
    <n v="347331"/>
    <x v="0"/>
    <x v="0"/>
    <x v="0"/>
    <x v="0"/>
    <x v="26"/>
    <x v="13"/>
    <n v="9862.2562500000004"/>
  </r>
  <r>
    <n v="347333"/>
    <x v="1"/>
    <x v="0"/>
    <x v="0"/>
    <x v="0"/>
    <x v="26"/>
    <x v="13"/>
    <n v="9812.4468749999996"/>
  </r>
  <r>
    <n v="347335"/>
    <x v="2"/>
    <x v="0"/>
    <x v="0"/>
    <x v="0"/>
    <x v="26"/>
    <x v="13"/>
    <n v="9762.6375000000007"/>
  </r>
  <r>
    <n v="347337"/>
    <x v="3"/>
    <x v="0"/>
    <x v="0"/>
    <x v="0"/>
    <x v="26"/>
    <x v="13"/>
    <n v="9712.828125"/>
  </r>
  <r>
    <n v="347339"/>
    <x v="4"/>
    <x v="0"/>
    <x v="0"/>
    <x v="0"/>
    <x v="26"/>
    <x v="13"/>
    <n v="9663.0187499999993"/>
  </r>
  <r>
    <n v="347411"/>
    <x v="5"/>
    <x v="1"/>
    <x v="1"/>
    <x v="2"/>
    <x v="27"/>
    <x v="13"/>
    <n v="9837.9337500000001"/>
  </r>
  <r>
    <n v="347413"/>
    <x v="6"/>
    <x v="1"/>
    <x v="1"/>
    <x v="2"/>
    <x v="27"/>
    <x v="13"/>
    <n v="10174.360499999999"/>
  </r>
  <r>
    <n v="347415"/>
    <x v="7"/>
    <x v="1"/>
    <x v="1"/>
    <x v="2"/>
    <x v="27"/>
    <x v="13"/>
    <n v="10143.776249999999"/>
  </r>
  <r>
    <n v="347417"/>
    <x v="8"/>
    <x v="1"/>
    <x v="1"/>
    <x v="2"/>
    <x v="27"/>
    <x v="13"/>
    <n v="10092.8025"/>
  </r>
  <r>
    <n v="347419"/>
    <x v="9"/>
    <x v="1"/>
    <x v="1"/>
    <x v="2"/>
    <x v="27"/>
    <x v="13"/>
    <n v="10041.828750000001"/>
  </r>
  <r>
    <n v="347373"/>
    <x v="14"/>
    <x v="1"/>
    <x v="1"/>
    <x v="3"/>
    <x v="28"/>
    <x v="13"/>
    <n v="9149.6474999999991"/>
  </r>
  <r>
    <n v="347375"/>
    <x v="15"/>
    <x v="1"/>
    <x v="1"/>
    <x v="3"/>
    <x v="28"/>
    <x v="13"/>
    <n v="15184.071"/>
  </r>
  <r>
    <n v="347387"/>
    <x v="27"/>
    <x v="0"/>
    <x v="2"/>
    <x v="5"/>
    <x v="29"/>
    <x v="13"/>
    <n v="4658.0625"/>
  </r>
  <r>
    <n v="347389"/>
    <x v="28"/>
    <x v="0"/>
    <x v="2"/>
    <x v="5"/>
    <x v="29"/>
    <x v="13"/>
    <n v="4634.296875"/>
  </r>
  <r>
    <n v="347391"/>
    <x v="29"/>
    <x v="0"/>
    <x v="2"/>
    <x v="5"/>
    <x v="29"/>
    <x v="13"/>
    <n v="5302.1109374999996"/>
  </r>
  <r>
    <n v="347393"/>
    <x v="30"/>
    <x v="0"/>
    <x v="2"/>
    <x v="5"/>
    <x v="29"/>
    <x v="13"/>
    <n v="5274.7804687500002"/>
  </r>
  <r>
    <n v="347395"/>
    <x v="31"/>
    <x v="0"/>
    <x v="2"/>
    <x v="5"/>
    <x v="29"/>
    <x v="13"/>
    <n v="14547.0975"/>
  </r>
  <r>
    <n v="347397"/>
    <x v="32"/>
    <x v="0"/>
    <x v="2"/>
    <x v="5"/>
    <x v="29"/>
    <x v="13"/>
    <n v="10877.526562499999"/>
  </r>
  <r>
    <n v="347399"/>
    <x v="33"/>
    <x v="0"/>
    <x v="2"/>
    <x v="5"/>
    <x v="29"/>
    <x v="13"/>
    <n v="6587.8312500000002"/>
  </r>
  <r>
    <n v="347411"/>
    <x v="5"/>
    <x v="1"/>
    <x v="0"/>
    <x v="1"/>
    <x v="30"/>
    <x v="13"/>
    <n v="9688.1175000000003"/>
  </r>
  <r>
    <n v="347413"/>
    <x v="6"/>
    <x v="1"/>
    <x v="0"/>
    <x v="1"/>
    <x v="30"/>
    <x v="13"/>
    <n v="10019.420999999998"/>
  </r>
  <r>
    <n v="347415"/>
    <x v="7"/>
    <x v="1"/>
    <x v="0"/>
    <x v="1"/>
    <x v="30"/>
    <x v="13"/>
    <n v="9989.3024999999998"/>
  </r>
  <r>
    <n v="347417"/>
    <x v="8"/>
    <x v="1"/>
    <x v="0"/>
    <x v="1"/>
    <x v="30"/>
    <x v="13"/>
    <n v="9939.1049999999996"/>
  </r>
  <r>
    <n v="347419"/>
    <x v="9"/>
    <x v="1"/>
    <x v="0"/>
    <x v="1"/>
    <x v="30"/>
    <x v="13"/>
    <n v="9888.9074999999993"/>
  </r>
  <r>
    <n v="347427"/>
    <x v="19"/>
    <x v="0"/>
    <x v="2"/>
    <x v="4"/>
    <x v="31"/>
    <x v="13"/>
    <n v="4190.5124999999998"/>
  </r>
  <r>
    <n v="347429"/>
    <x v="20"/>
    <x v="0"/>
    <x v="2"/>
    <x v="4"/>
    <x v="31"/>
    <x v="13"/>
    <n v="4333.8149999999996"/>
  </r>
  <r>
    <n v="347431"/>
    <x v="21"/>
    <x v="0"/>
    <x v="2"/>
    <x v="4"/>
    <x v="31"/>
    <x v="13"/>
    <n v="4968.9056249999994"/>
  </r>
  <r>
    <n v="347433"/>
    <x v="22"/>
    <x v="0"/>
    <x v="2"/>
    <x v="4"/>
    <x v="31"/>
    <x v="13"/>
    <n v="4943.9362499999997"/>
  </r>
  <r>
    <n v="347435"/>
    <x v="23"/>
    <x v="0"/>
    <x v="2"/>
    <x v="4"/>
    <x v="31"/>
    <x v="13"/>
    <n v="14756.900625"/>
  </r>
  <r>
    <n v="347437"/>
    <x v="24"/>
    <x v="0"/>
    <x v="2"/>
    <x v="4"/>
    <x v="31"/>
    <x v="13"/>
    <n v="9787.994999999999"/>
  </r>
  <r>
    <n v="347439"/>
    <x v="25"/>
    <x v="0"/>
    <x v="2"/>
    <x v="4"/>
    <x v="31"/>
    <x v="13"/>
    <n v="6139.2093749999995"/>
  </r>
  <r>
    <n v="347331"/>
    <x v="0"/>
    <x v="0"/>
    <x v="0"/>
    <x v="0"/>
    <x v="0"/>
    <x v="14"/>
    <n v="6656.7847499999998"/>
  </r>
  <r>
    <n v="347333"/>
    <x v="1"/>
    <x v="0"/>
    <x v="0"/>
    <x v="0"/>
    <x v="0"/>
    <x v="14"/>
    <n v="6623.1646250000003"/>
  </r>
  <r>
    <n v="347335"/>
    <x v="2"/>
    <x v="0"/>
    <x v="0"/>
    <x v="0"/>
    <x v="0"/>
    <x v="14"/>
    <n v="6589.5445"/>
  </r>
  <r>
    <n v="347337"/>
    <x v="3"/>
    <x v="0"/>
    <x v="0"/>
    <x v="0"/>
    <x v="0"/>
    <x v="14"/>
    <n v="6555.9243749999996"/>
  </r>
  <r>
    <n v="347339"/>
    <x v="4"/>
    <x v="0"/>
    <x v="0"/>
    <x v="0"/>
    <x v="0"/>
    <x v="14"/>
    <n v="6522.3042500000001"/>
  </r>
  <r>
    <n v="347331"/>
    <x v="0"/>
    <x v="0"/>
    <x v="0"/>
    <x v="0"/>
    <x v="1"/>
    <x v="14"/>
    <n v="5688.6637499999997"/>
  </r>
  <r>
    <n v="347333"/>
    <x v="1"/>
    <x v="0"/>
    <x v="0"/>
    <x v="0"/>
    <x v="1"/>
    <x v="14"/>
    <n v="5659.9331249999996"/>
  </r>
  <r>
    <n v="347335"/>
    <x v="2"/>
    <x v="0"/>
    <x v="0"/>
    <x v="0"/>
    <x v="1"/>
    <x v="14"/>
    <n v="5631.2025000000003"/>
  </r>
  <r>
    <n v="347337"/>
    <x v="3"/>
    <x v="0"/>
    <x v="0"/>
    <x v="0"/>
    <x v="1"/>
    <x v="14"/>
    <n v="5602.4718750000002"/>
  </r>
  <r>
    <n v="347339"/>
    <x v="4"/>
    <x v="0"/>
    <x v="0"/>
    <x v="0"/>
    <x v="1"/>
    <x v="14"/>
    <n v="5573.74125"/>
  </r>
  <r>
    <n v="347331"/>
    <x v="0"/>
    <x v="0"/>
    <x v="0"/>
    <x v="0"/>
    <x v="2"/>
    <x v="14"/>
    <n v="5660.0775000000003"/>
  </r>
  <r>
    <n v="347333"/>
    <x v="1"/>
    <x v="0"/>
    <x v="0"/>
    <x v="0"/>
    <x v="2"/>
    <x v="14"/>
    <n v="5631.49125"/>
  </r>
  <r>
    <n v="347335"/>
    <x v="2"/>
    <x v="0"/>
    <x v="0"/>
    <x v="0"/>
    <x v="2"/>
    <x v="14"/>
    <n v="5602.9049999999997"/>
  </r>
  <r>
    <n v="347337"/>
    <x v="3"/>
    <x v="0"/>
    <x v="0"/>
    <x v="0"/>
    <x v="2"/>
    <x v="14"/>
    <n v="5574.3187500000004"/>
  </r>
  <r>
    <n v="347339"/>
    <x v="4"/>
    <x v="0"/>
    <x v="0"/>
    <x v="0"/>
    <x v="2"/>
    <x v="14"/>
    <n v="5545.7325000000001"/>
  </r>
  <r>
    <n v="347411"/>
    <x v="5"/>
    <x v="1"/>
    <x v="0"/>
    <x v="1"/>
    <x v="3"/>
    <x v="14"/>
    <n v="6558.6224999999995"/>
  </r>
  <r>
    <n v="347413"/>
    <x v="6"/>
    <x v="1"/>
    <x v="0"/>
    <x v="1"/>
    <x v="3"/>
    <x v="14"/>
    <n v="6782.9070000000002"/>
  </r>
  <r>
    <n v="347415"/>
    <x v="7"/>
    <x v="1"/>
    <x v="0"/>
    <x v="1"/>
    <x v="3"/>
    <x v="14"/>
    <n v="6762.5174999999999"/>
  </r>
  <r>
    <n v="347417"/>
    <x v="8"/>
    <x v="1"/>
    <x v="0"/>
    <x v="1"/>
    <x v="3"/>
    <x v="14"/>
    <n v="6728.5349999999999"/>
  </r>
  <r>
    <n v="347419"/>
    <x v="9"/>
    <x v="1"/>
    <x v="0"/>
    <x v="1"/>
    <x v="3"/>
    <x v="14"/>
    <n v="6694.5524999999998"/>
  </r>
  <r>
    <n v="347411"/>
    <x v="5"/>
    <x v="1"/>
    <x v="0"/>
    <x v="1"/>
    <x v="4"/>
    <x v="14"/>
    <n v="6661.274375"/>
  </r>
  <r>
    <n v="347413"/>
    <x v="6"/>
    <x v="1"/>
    <x v="0"/>
    <x v="1"/>
    <x v="4"/>
    <x v="14"/>
    <n v="6889.0692500000005"/>
  </r>
  <r>
    <n v="347415"/>
    <x v="7"/>
    <x v="1"/>
    <x v="0"/>
    <x v="1"/>
    <x v="4"/>
    <x v="14"/>
    <n v="6868.3606250000003"/>
  </r>
  <r>
    <n v="347417"/>
    <x v="8"/>
    <x v="1"/>
    <x v="0"/>
    <x v="1"/>
    <x v="4"/>
    <x v="14"/>
    <n v="6833.8462499999996"/>
  </r>
  <r>
    <n v="347419"/>
    <x v="9"/>
    <x v="1"/>
    <x v="0"/>
    <x v="1"/>
    <x v="4"/>
    <x v="14"/>
    <n v="6799.3318749999999"/>
  </r>
  <r>
    <n v="347411"/>
    <x v="5"/>
    <x v="1"/>
    <x v="0"/>
    <x v="1"/>
    <x v="5"/>
    <x v="14"/>
    <n v="6437.9371874999997"/>
  </r>
  <r>
    <n v="347413"/>
    <x v="6"/>
    <x v="1"/>
    <x v="0"/>
    <x v="1"/>
    <x v="5"/>
    <x v="14"/>
    <n v="6658.0946249999997"/>
  </r>
  <r>
    <n v="347415"/>
    <x v="7"/>
    <x v="1"/>
    <x v="0"/>
    <x v="1"/>
    <x v="5"/>
    <x v="14"/>
    <n v="6638.0803125000002"/>
  </r>
  <r>
    <n v="347417"/>
    <x v="8"/>
    <x v="1"/>
    <x v="0"/>
    <x v="1"/>
    <x v="5"/>
    <x v="14"/>
    <n v="6604.7231249999995"/>
  </r>
  <r>
    <n v="347419"/>
    <x v="9"/>
    <x v="1"/>
    <x v="0"/>
    <x v="1"/>
    <x v="5"/>
    <x v="14"/>
    <n v="6571.3659374999997"/>
  </r>
  <r>
    <n v="347353"/>
    <x v="10"/>
    <x v="1"/>
    <x v="1"/>
    <x v="2"/>
    <x v="6"/>
    <x v="14"/>
    <n v="8469.1912499999999"/>
  </r>
  <r>
    <n v="347355"/>
    <x v="11"/>
    <x v="1"/>
    <x v="1"/>
    <x v="2"/>
    <x v="6"/>
    <x v="14"/>
    <n v="12639.94875"/>
  </r>
  <r>
    <n v="347353"/>
    <x v="10"/>
    <x v="1"/>
    <x v="1"/>
    <x v="2"/>
    <x v="7"/>
    <x v="14"/>
    <n v="7489.3649999999998"/>
  </r>
  <r>
    <n v="347355"/>
    <x v="11"/>
    <x v="1"/>
    <x v="1"/>
    <x v="2"/>
    <x v="7"/>
    <x v="14"/>
    <n v="11177.594999999999"/>
  </r>
  <r>
    <n v="347353"/>
    <x v="10"/>
    <x v="1"/>
    <x v="1"/>
    <x v="2"/>
    <x v="8"/>
    <x v="14"/>
    <n v="8132.7519000000002"/>
  </r>
  <r>
    <n v="347355"/>
    <x v="11"/>
    <x v="1"/>
    <x v="1"/>
    <x v="2"/>
    <x v="8"/>
    <x v="14"/>
    <n v="11559.834000000001"/>
  </r>
  <r>
    <n v="347373"/>
    <x v="14"/>
    <x v="1"/>
    <x v="1"/>
    <x v="3"/>
    <x v="9"/>
    <x v="14"/>
    <n v="8425.5356250000004"/>
  </r>
  <r>
    <n v="347375"/>
    <x v="15"/>
    <x v="1"/>
    <x v="1"/>
    <x v="3"/>
    <x v="9"/>
    <x v="14"/>
    <n v="13070.494124999999"/>
  </r>
  <r>
    <n v="347373"/>
    <x v="14"/>
    <x v="1"/>
    <x v="1"/>
    <x v="3"/>
    <x v="10"/>
    <x v="14"/>
    <n v="7451.73"/>
  </r>
  <r>
    <n v="347375"/>
    <x v="15"/>
    <x v="1"/>
    <x v="1"/>
    <x v="3"/>
    <x v="10"/>
    <x v="14"/>
    <n v="11559.834000000001"/>
  </r>
  <r>
    <n v="347373"/>
    <x v="14"/>
    <x v="1"/>
    <x v="1"/>
    <x v="3"/>
    <x v="11"/>
    <x v="14"/>
    <n v="7784.7997499999992"/>
  </r>
  <r>
    <n v="347375"/>
    <x v="15"/>
    <x v="1"/>
    <x v="1"/>
    <x v="3"/>
    <x v="11"/>
    <x v="14"/>
    <n v="11501.451000000001"/>
  </r>
  <r>
    <n v="347425"/>
    <x v="18"/>
    <x v="0"/>
    <x v="2"/>
    <x v="4"/>
    <x v="12"/>
    <x v="14"/>
    <n v="1568.49"/>
  </r>
  <r>
    <n v="347427"/>
    <x v="19"/>
    <x v="0"/>
    <x v="2"/>
    <x v="4"/>
    <x v="12"/>
    <x v="14"/>
    <n v="2978.9549999999999"/>
  </r>
  <r>
    <n v="347429"/>
    <x v="20"/>
    <x v="0"/>
    <x v="2"/>
    <x v="4"/>
    <x v="12"/>
    <x v="14"/>
    <n v="3080.8259999999996"/>
  </r>
  <r>
    <n v="347431"/>
    <x v="21"/>
    <x v="0"/>
    <x v="2"/>
    <x v="4"/>
    <x v="12"/>
    <x v="14"/>
    <n v="3071.5650000000001"/>
  </r>
  <r>
    <n v="347433"/>
    <x v="22"/>
    <x v="0"/>
    <x v="2"/>
    <x v="4"/>
    <x v="12"/>
    <x v="14"/>
    <n v="3056.13"/>
  </r>
  <r>
    <n v="347435"/>
    <x v="23"/>
    <x v="0"/>
    <x v="2"/>
    <x v="4"/>
    <x v="12"/>
    <x v="14"/>
    <n v="7529.34"/>
  </r>
  <r>
    <n v="347437"/>
    <x v="24"/>
    <x v="0"/>
    <x v="2"/>
    <x v="4"/>
    <x v="12"/>
    <x v="14"/>
    <n v="6050.5199999999995"/>
  </r>
  <r>
    <n v="347439"/>
    <x v="25"/>
    <x v="0"/>
    <x v="2"/>
    <x v="4"/>
    <x v="12"/>
    <x v="14"/>
    <n v="3009.8249999999998"/>
  </r>
  <r>
    <n v="347425"/>
    <x v="18"/>
    <x v="0"/>
    <x v="2"/>
    <x v="4"/>
    <x v="13"/>
    <x v="14"/>
    <n v="1404.43875"/>
  </r>
  <r>
    <n v="347427"/>
    <x v="19"/>
    <x v="0"/>
    <x v="2"/>
    <x v="4"/>
    <x v="13"/>
    <x v="14"/>
    <n v="2667.3806250000002"/>
  </r>
  <r>
    <n v="347429"/>
    <x v="20"/>
    <x v="0"/>
    <x v="2"/>
    <x v="4"/>
    <x v="13"/>
    <x v="14"/>
    <n v="2758.5967499999997"/>
  </r>
  <r>
    <n v="347431"/>
    <x v="21"/>
    <x v="0"/>
    <x v="2"/>
    <x v="4"/>
    <x v="13"/>
    <x v="14"/>
    <n v="2750.3043749999997"/>
  </r>
  <r>
    <n v="347433"/>
    <x v="22"/>
    <x v="0"/>
    <x v="2"/>
    <x v="4"/>
    <x v="13"/>
    <x v="14"/>
    <n v="2736.4837499999999"/>
  </r>
  <r>
    <n v="347435"/>
    <x v="23"/>
    <x v="0"/>
    <x v="2"/>
    <x v="4"/>
    <x v="13"/>
    <x v="14"/>
    <n v="7649.3868749999992"/>
  </r>
  <r>
    <n v="347437"/>
    <x v="24"/>
    <x v="0"/>
    <x v="2"/>
    <x v="4"/>
    <x v="13"/>
    <x v="14"/>
    <n v="6320.6324999999997"/>
  </r>
  <r>
    <n v="347439"/>
    <x v="25"/>
    <x v="0"/>
    <x v="2"/>
    <x v="4"/>
    <x v="13"/>
    <x v="14"/>
    <n v="2695.0218749999999"/>
  </r>
  <r>
    <n v="347331"/>
    <x v="0"/>
    <x v="0"/>
    <x v="0"/>
    <x v="0"/>
    <x v="17"/>
    <x v="14"/>
    <n v="2844.3318749999999"/>
  </r>
  <r>
    <n v="347333"/>
    <x v="1"/>
    <x v="0"/>
    <x v="0"/>
    <x v="0"/>
    <x v="17"/>
    <x v="14"/>
    <n v="2829.9665624999998"/>
  </r>
  <r>
    <n v="347335"/>
    <x v="2"/>
    <x v="0"/>
    <x v="0"/>
    <x v="0"/>
    <x v="17"/>
    <x v="14"/>
    <n v="2815.6012500000002"/>
  </r>
  <r>
    <n v="347337"/>
    <x v="3"/>
    <x v="0"/>
    <x v="0"/>
    <x v="0"/>
    <x v="17"/>
    <x v="14"/>
    <n v="2801.2359375000001"/>
  </r>
  <r>
    <n v="347339"/>
    <x v="4"/>
    <x v="0"/>
    <x v="0"/>
    <x v="0"/>
    <x v="17"/>
    <x v="14"/>
    <n v="2786.870625"/>
  </r>
  <r>
    <n v="347331"/>
    <x v="0"/>
    <x v="0"/>
    <x v="0"/>
    <x v="0"/>
    <x v="18"/>
    <x v="14"/>
    <n v="2910.8969999999999"/>
  </r>
  <r>
    <n v="347333"/>
    <x v="1"/>
    <x v="0"/>
    <x v="0"/>
    <x v="0"/>
    <x v="18"/>
    <x v="14"/>
    <n v="2896.1954999999998"/>
  </r>
  <r>
    <n v="347335"/>
    <x v="2"/>
    <x v="0"/>
    <x v="0"/>
    <x v="0"/>
    <x v="18"/>
    <x v="14"/>
    <n v="2881.4939999999997"/>
  </r>
  <r>
    <n v="347337"/>
    <x v="3"/>
    <x v="0"/>
    <x v="0"/>
    <x v="0"/>
    <x v="18"/>
    <x v="14"/>
    <n v="2866.7925"/>
  </r>
  <r>
    <n v="347339"/>
    <x v="4"/>
    <x v="0"/>
    <x v="0"/>
    <x v="0"/>
    <x v="18"/>
    <x v="14"/>
    <n v="2852.0909999999999"/>
  </r>
  <r>
    <n v="347353"/>
    <x v="10"/>
    <x v="1"/>
    <x v="1"/>
    <x v="2"/>
    <x v="19"/>
    <x v="14"/>
    <n v="3822.2925"/>
  </r>
  <r>
    <n v="347355"/>
    <x v="11"/>
    <x v="1"/>
    <x v="1"/>
    <x v="2"/>
    <x v="19"/>
    <x v="14"/>
    <n v="6338.4750000000004"/>
  </r>
  <r>
    <n v="347373"/>
    <x v="14"/>
    <x v="1"/>
    <x v="1"/>
    <x v="3"/>
    <x v="19"/>
    <x v="14"/>
    <n v="3707.0475000000001"/>
  </r>
  <r>
    <n v="347375"/>
    <x v="15"/>
    <x v="1"/>
    <x v="1"/>
    <x v="3"/>
    <x v="19"/>
    <x v="14"/>
    <n v="6389.6949999999997"/>
  </r>
  <r>
    <n v="347353"/>
    <x v="10"/>
    <x v="1"/>
    <x v="1"/>
    <x v="2"/>
    <x v="20"/>
    <x v="14"/>
    <n v="4278.2512500000003"/>
  </r>
  <r>
    <n v="347355"/>
    <x v="11"/>
    <x v="1"/>
    <x v="1"/>
    <x v="2"/>
    <x v="20"/>
    <x v="14"/>
    <n v="7094.5874999999996"/>
  </r>
  <r>
    <n v="347373"/>
    <x v="14"/>
    <x v="1"/>
    <x v="1"/>
    <x v="3"/>
    <x v="20"/>
    <x v="14"/>
    <n v="4149.25875"/>
  </r>
  <r>
    <n v="347375"/>
    <x v="15"/>
    <x v="1"/>
    <x v="1"/>
    <x v="3"/>
    <x v="20"/>
    <x v="14"/>
    <n v="7151.9174999999996"/>
  </r>
  <r>
    <n v="347425"/>
    <x v="18"/>
    <x v="0"/>
    <x v="2"/>
    <x v="4"/>
    <x v="21"/>
    <x v="14"/>
    <n v="936.2924999999999"/>
  </r>
  <r>
    <n v="347427"/>
    <x v="19"/>
    <x v="0"/>
    <x v="2"/>
    <x v="4"/>
    <x v="21"/>
    <x v="14"/>
    <n v="1778.2537499999999"/>
  </r>
  <r>
    <n v="347429"/>
    <x v="20"/>
    <x v="0"/>
    <x v="2"/>
    <x v="4"/>
    <x v="21"/>
    <x v="14"/>
    <n v="1839.0645"/>
  </r>
  <r>
    <n v="347431"/>
    <x v="21"/>
    <x v="0"/>
    <x v="2"/>
    <x v="4"/>
    <x v="21"/>
    <x v="14"/>
    <n v="1833.5362499999999"/>
  </r>
  <r>
    <n v="347433"/>
    <x v="22"/>
    <x v="0"/>
    <x v="2"/>
    <x v="4"/>
    <x v="21"/>
    <x v="14"/>
    <n v="1824.3224999999998"/>
  </r>
  <r>
    <n v="347435"/>
    <x v="23"/>
    <x v="0"/>
    <x v="2"/>
    <x v="4"/>
    <x v="21"/>
    <x v="14"/>
    <n v="3587.0006249999997"/>
  </r>
  <r>
    <n v="347437"/>
    <x v="24"/>
    <x v="0"/>
    <x v="2"/>
    <x v="4"/>
    <x v="21"/>
    <x v="14"/>
    <n v="2708.8424999999997"/>
  </r>
  <r>
    <n v="347439"/>
    <x v="25"/>
    <x v="0"/>
    <x v="2"/>
    <x v="4"/>
    <x v="21"/>
    <x v="14"/>
    <n v="1796.6812499999999"/>
  </r>
  <r>
    <n v="347425"/>
    <x v="18"/>
    <x v="0"/>
    <x v="2"/>
    <x v="4"/>
    <x v="22"/>
    <x v="14"/>
    <n v="905.61624999999992"/>
  </r>
  <r>
    <n v="347427"/>
    <x v="19"/>
    <x v="0"/>
    <x v="2"/>
    <x v="4"/>
    <x v="22"/>
    <x v="14"/>
    <n v="1719.9918749999999"/>
  </r>
  <r>
    <n v="347429"/>
    <x v="20"/>
    <x v="0"/>
    <x v="2"/>
    <x v="4"/>
    <x v="22"/>
    <x v="14"/>
    <n v="1778.81025"/>
  </r>
  <r>
    <n v="347431"/>
    <x v="21"/>
    <x v="0"/>
    <x v="2"/>
    <x v="4"/>
    <x v="22"/>
    <x v="14"/>
    <n v="1773.463125"/>
  </r>
  <r>
    <n v="347433"/>
    <x v="22"/>
    <x v="0"/>
    <x v="2"/>
    <x v="4"/>
    <x v="22"/>
    <x v="14"/>
    <n v="1764.55125"/>
  </r>
  <r>
    <n v="347435"/>
    <x v="23"/>
    <x v="0"/>
    <x v="2"/>
    <x v="4"/>
    <x v="22"/>
    <x v="14"/>
    <n v="3469.4778124999998"/>
  </r>
  <r>
    <n v="347437"/>
    <x v="24"/>
    <x v="0"/>
    <x v="2"/>
    <x v="4"/>
    <x v="22"/>
    <x v="14"/>
    <n v="2620.0912499999999"/>
  </r>
  <r>
    <n v="347439"/>
    <x v="25"/>
    <x v="0"/>
    <x v="2"/>
    <x v="4"/>
    <x v="22"/>
    <x v="14"/>
    <n v="1737.815625"/>
  </r>
  <r>
    <n v="347353"/>
    <x v="10"/>
    <x v="1"/>
    <x v="1"/>
    <x v="2"/>
    <x v="23"/>
    <x v="14"/>
    <n v="2246.8095000000003"/>
  </r>
  <r>
    <n v="347355"/>
    <x v="11"/>
    <x v="1"/>
    <x v="1"/>
    <x v="2"/>
    <x v="23"/>
    <x v="14"/>
    <n v="3353.2784999999999"/>
  </r>
  <r>
    <n v="347373"/>
    <x v="14"/>
    <x v="1"/>
    <x v="1"/>
    <x v="3"/>
    <x v="23"/>
    <x v="14"/>
    <n v="2179.0664999999999"/>
  </r>
  <r>
    <n v="347375"/>
    <x v="15"/>
    <x v="1"/>
    <x v="1"/>
    <x v="3"/>
    <x v="23"/>
    <x v="14"/>
    <n v="3380.3757000000001"/>
  </r>
  <r>
    <n v="347411"/>
    <x v="5"/>
    <x v="1"/>
    <x v="0"/>
    <x v="1"/>
    <x v="23"/>
    <x v="14"/>
    <n v="1927.6357499999999"/>
  </r>
  <r>
    <n v="347413"/>
    <x v="6"/>
    <x v="1"/>
    <x v="0"/>
    <x v="1"/>
    <x v="23"/>
    <x v="14"/>
    <n v="1993.5549000000001"/>
  </r>
  <r>
    <n v="347415"/>
    <x v="7"/>
    <x v="1"/>
    <x v="0"/>
    <x v="1"/>
    <x v="23"/>
    <x v="14"/>
    <n v="1987.5622499999999"/>
  </r>
  <r>
    <n v="347417"/>
    <x v="8"/>
    <x v="1"/>
    <x v="0"/>
    <x v="1"/>
    <x v="23"/>
    <x v="14"/>
    <n v="1977.5745000000002"/>
  </r>
  <r>
    <n v="347419"/>
    <x v="9"/>
    <x v="1"/>
    <x v="0"/>
    <x v="1"/>
    <x v="23"/>
    <x v="14"/>
    <n v="1967.5867499999999"/>
  </r>
  <r>
    <n v="347353"/>
    <x v="10"/>
    <x v="1"/>
    <x v="1"/>
    <x v="2"/>
    <x v="24"/>
    <x v="14"/>
    <n v="2904.5542500000001"/>
  </r>
  <r>
    <n v="347355"/>
    <x v="11"/>
    <x v="1"/>
    <x v="1"/>
    <x v="2"/>
    <x v="24"/>
    <x v="14"/>
    <n v="4334.9377500000001"/>
  </r>
  <r>
    <n v="347373"/>
    <x v="14"/>
    <x v="1"/>
    <x v="1"/>
    <x v="3"/>
    <x v="24"/>
    <x v="14"/>
    <n v="2816.97975"/>
  </r>
  <r>
    <n v="347375"/>
    <x v="15"/>
    <x v="1"/>
    <x v="1"/>
    <x v="3"/>
    <x v="24"/>
    <x v="14"/>
    <n v="4369.9675500000003"/>
  </r>
  <r>
    <n v="347411"/>
    <x v="5"/>
    <x v="1"/>
    <x v="0"/>
    <x v="1"/>
    <x v="24"/>
    <x v="14"/>
    <n v="2491.9436249999999"/>
  </r>
  <r>
    <n v="347413"/>
    <x v="6"/>
    <x v="1"/>
    <x v="0"/>
    <x v="1"/>
    <x v="24"/>
    <x v="14"/>
    <n v="2577.1603499999997"/>
  </r>
  <r>
    <n v="347415"/>
    <x v="7"/>
    <x v="1"/>
    <x v="0"/>
    <x v="1"/>
    <x v="24"/>
    <x v="14"/>
    <n v="2569.4133750000001"/>
  </r>
  <r>
    <n v="347417"/>
    <x v="8"/>
    <x v="1"/>
    <x v="0"/>
    <x v="1"/>
    <x v="24"/>
    <x v="14"/>
    <n v="2556.5017499999999"/>
  </r>
  <r>
    <n v="347419"/>
    <x v="9"/>
    <x v="1"/>
    <x v="0"/>
    <x v="1"/>
    <x v="24"/>
    <x v="14"/>
    <n v="2543.5901250000002"/>
  </r>
  <r>
    <n v="347425"/>
    <x v="18"/>
    <x v="0"/>
    <x v="2"/>
    <x v="4"/>
    <x v="25"/>
    <x v="14"/>
    <n v="1751.7472499999999"/>
  </r>
  <r>
    <n v="347427"/>
    <x v="19"/>
    <x v="0"/>
    <x v="2"/>
    <x v="4"/>
    <x v="25"/>
    <x v="14"/>
    <n v="3327.0063749999999"/>
  </r>
  <r>
    <n v="347429"/>
    <x v="20"/>
    <x v="0"/>
    <x v="2"/>
    <x v="4"/>
    <x v="25"/>
    <x v="14"/>
    <n v="3440.7796499999999"/>
  </r>
  <r>
    <n v="347431"/>
    <x v="21"/>
    <x v="0"/>
    <x v="2"/>
    <x v="4"/>
    <x v="25"/>
    <x v="14"/>
    <n v="3430.4366250000003"/>
  </r>
  <r>
    <n v="347433"/>
    <x v="22"/>
    <x v="0"/>
    <x v="2"/>
    <x v="4"/>
    <x v="25"/>
    <x v="14"/>
    <n v="3413.1982499999999"/>
  </r>
  <r>
    <n v="347435"/>
    <x v="23"/>
    <x v="0"/>
    <x v="2"/>
    <x v="4"/>
    <x v="25"/>
    <x v="14"/>
    <n v="7560.0535312499997"/>
  </r>
  <r>
    <n v="347437"/>
    <x v="24"/>
    <x v="0"/>
    <x v="2"/>
    <x v="4"/>
    <x v="25"/>
    <x v="14"/>
    <n v="5912.7626249999994"/>
  </r>
  <r>
    <n v="347439"/>
    <x v="25"/>
    <x v="0"/>
    <x v="2"/>
    <x v="4"/>
    <x v="25"/>
    <x v="14"/>
    <n v="3361.4831250000002"/>
  </r>
  <r>
    <n v="347331"/>
    <x v="0"/>
    <x v="0"/>
    <x v="0"/>
    <x v="0"/>
    <x v="26"/>
    <x v="14"/>
    <n v="9433.4624999999996"/>
  </r>
  <r>
    <n v="347333"/>
    <x v="1"/>
    <x v="0"/>
    <x v="0"/>
    <x v="0"/>
    <x v="26"/>
    <x v="14"/>
    <n v="9385.8187500000004"/>
  </r>
  <r>
    <n v="347335"/>
    <x v="2"/>
    <x v="0"/>
    <x v="0"/>
    <x v="0"/>
    <x v="26"/>
    <x v="14"/>
    <n v="9338.1749999999993"/>
  </r>
  <r>
    <n v="347337"/>
    <x v="3"/>
    <x v="0"/>
    <x v="0"/>
    <x v="0"/>
    <x v="26"/>
    <x v="14"/>
    <n v="9290.53125"/>
  </r>
  <r>
    <n v="347339"/>
    <x v="4"/>
    <x v="0"/>
    <x v="0"/>
    <x v="0"/>
    <x v="26"/>
    <x v="14"/>
    <n v="9242.8875000000007"/>
  </r>
  <r>
    <n v="347411"/>
    <x v="5"/>
    <x v="1"/>
    <x v="1"/>
    <x v="2"/>
    <x v="27"/>
    <x v="14"/>
    <n v="9837.9337500000001"/>
  </r>
  <r>
    <n v="347413"/>
    <x v="6"/>
    <x v="1"/>
    <x v="1"/>
    <x v="2"/>
    <x v="27"/>
    <x v="14"/>
    <n v="10174.360499999999"/>
  </r>
  <r>
    <n v="347415"/>
    <x v="7"/>
    <x v="1"/>
    <x v="1"/>
    <x v="2"/>
    <x v="27"/>
    <x v="14"/>
    <n v="10143.776249999999"/>
  </r>
  <r>
    <n v="347417"/>
    <x v="8"/>
    <x v="1"/>
    <x v="1"/>
    <x v="2"/>
    <x v="27"/>
    <x v="14"/>
    <n v="10092.8025"/>
  </r>
  <r>
    <n v="347419"/>
    <x v="9"/>
    <x v="1"/>
    <x v="1"/>
    <x v="2"/>
    <x v="27"/>
    <x v="14"/>
    <n v="10041.828750000001"/>
  </r>
  <r>
    <n v="347373"/>
    <x v="14"/>
    <x v="1"/>
    <x v="1"/>
    <x v="3"/>
    <x v="28"/>
    <x v="14"/>
    <n v="11064.69"/>
  </r>
  <r>
    <n v="347375"/>
    <x v="15"/>
    <x v="1"/>
    <x v="1"/>
    <x v="3"/>
    <x v="28"/>
    <x v="14"/>
    <n v="17164.602000000003"/>
  </r>
  <r>
    <n v="347411"/>
    <x v="5"/>
    <x v="1"/>
    <x v="0"/>
    <x v="1"/>
    <x v="30"/>
    <x v="14"/>
    <n v="9688.1175000000003"/>
  </r>
  <r>
    <n v="347413"/>
    <x v="6"/>
    <x v="1"/>
    <x v="0"/>
    <x v="1"/>
    <x v="30"/>
    <x v="14"/>
    <n v="10019.420999999998"/>
  </r>
  <r>
    <n v="347415"/>
    <x v="7"/>
    <x v="1"/>
    <x v="0"/>
    <x v="1"/>
    <x v="30"/>
    <x v="14"/>
    <n v="9989.3024999999998"/>
  </r>
  <r>
    <n v="347417"/>
    <x v="8"/>
    <x v="1"/>
    <x v="0"/>
    <x v="1"/>
    <x v="30"/>
    <x v="14"/>
    <n v="9939.1049999999996"/>
  </r>
  <r>
    <n v="347419"/>
    <x v="9"/>
    <x v="1"/>
    <x v="0"/>
    <x v="1"/>
    <x v="30"/>
    <x v="14"/>
    <n v="9888.9074999999993"/>
  </r>
  <r>
    <n v="347425"/>
    <x v="18"/>
    <x v="0"/>
    <x v="2"/>
    <x v="4"/>
    <x v="31"/>
    <x v="14"/>
    <n v="2316.7237500000001"/>
  </r>
  <r>
    <n v="347427"/>
    <x v="19"/>
    <x v="0"/>
    <x v="2"/>
    <x v="4"/>
    <x v="31"/>
    <x v="14"/>
    <n v="4400.038125"/>
  </r>
  <r>
    <n v="347429"/>
    <x v="20"/>
    <x v="0"/>
    <x v="2"/>
    <x v="4"/>
    <x v="31"/>
    <x v="14"/>
    <n v="4550.5057500000003"/>
  </r>
  <r>
    <n v="347431"/>
    <x v="21"/>
    <x v="0"/>
    <x v="2"/>
    <x v="4"/>
    <x v="31"/>
    <x v="14"/>
    <n v="4536.8268749999997"/>
  </r>
  <r>
    <n v="347433"/>
    <x v="22"/>
    <x v="0"/>
    <x v="2"/>
    <x v="4"/>
    <x v="31"/>
    <x v="14"/>
    <n v="4514.0287499999995"/>
  </r>
  <r>
    <n v="347435"/>
    <x v="23"/>
    <x v="0"/>
    <x v="2"/>
    <x v="4"/>
    <x v="31"/>
    <x v="14"/>
    <n v="11121.1425"/>
  </r>
  <r>
    <n v="347437"/>
    <x v="24"/>
    <x v="0"/>
    <x v="2"/>
    <x v="4"/>
    <x v="31"/>
    <x v="14"/>
    <n v="8936.8649999999998"/>
  </r>
  <r>
    <n v="347439"/>
    <x v="25"/>
    <x v="0"/>
    <x v="2"/>
    <x v="4"/>
    <x v="31"/>
    <x v="14"/>
    <n v="4445.6343749999996"/>
  </r>
  <r>
    <n v="347331"/>
    <x v="0"/>
    <x v="0"/>
    <x v="0"/>
    <x v="0"/>
    <x v="0"/>
    <x v="15"/>
    <n v="36.359135999999992"/>
  </r>
  <r>
    <n v="347333"/>
    <x v="1"/>
    <x v="0"/>
    <x v="0"/>
    <x v="0"/>
    <x v="0"/>
    <x v="15"/>
    <n v="36.175503999999997"/>
  </r>
  <r>
    <n v="347335"/>
    <x v="2"/>
    <x v="0"/>
    <x v="0"/>
    <x v="0"/>
    <x v="0"/>
    <x v="15"/>
    <n v="35.991872000000001"/>
  </r>
  <r>
    <n v="347337"/>
    <x v="3"/>
    <x v="0"/>
    <x v="0"/>
    <x v="0"/>
    <x v="0"/>
    <x v="15"/>
    <n v="35.808239999999998"/>
  </r>
  <r>
    <n v="347339"/>
    <x v="4"/>
    <x v="0"/>
    <x v="0"/>
    <x v="0"/>
    <x v="0"/>
    <x v="15"/>
    <n v="35.624607999999995"/>
  </r>
  <r>
    <n v="347331"/>
    <x v="0"/>
    <x v="0"/>
    <x v="0"/>
    <x v="0"/>
    <x v="1"/>
    <x v="15"/>
    <n v="36.249839999999992"/>
  </r>
  <r>
    <n v="347333"/>
    <x v="1"/>
    <x v="0"/>
    <x v="0"/>
    <x v="0"/>
    <x v="1"/>
    <x v="15"/>
    <n v="36.066759999999995"/>
  </r>
  <r>
    <n v="347335"/>
    <x v="2"/>
    <x v="0"/>
    <x v="0"/>
    <x v="0"/>
    <x v="1"/>
    <x v="15"/>
    <n v="35.883679999999998"/>
  </r>
  <r>
    <n v="347337"/>
    <x v="3"/>
    <x v="0"/>
    <x v="0"/>
    <x v="0"/>
    <x v="1"/>
    <x v="15"/>
    <n v="35.700599999999994"/>
  </r>
  <r>
    <n v="347339"/>
    <x v="4"/>
    <x v="0"/>
    <x v="0"/>
    <x v="0"/>
    <x v="1"/>
    <x v="15"/>
    <n v="35.517519999999998"/>
  </r>
  <r>
    <n v="347331"/>
    <x v="0"/>
    <x v="0"/>
    <x v="0"/>
    <x v="0"/>
    <x v="2"/>
    <x v="15"/>
    <n v="36.067679999999996"/>
  </r>
  <r>
    <n v="347333"/>
    <x v="1"/>
    <x v="0"/>
    <x v="0"/>
    <x v="0"/>
    <x v="2"/>
    <x v="15"/>
    <n v="35.88552"/>
  </r>
  <r>
    <n v="347335"/>
    <x v="2"/>
    <x v="0"/>
    <x v="0"/>
    <x v="0"/>
    <x v="2"/>
    <x v="15"/>
    <n v="35.703359999999996"/>
  </r>
  <r>
    <n v="347337"/>
    <x v="3"/>
    <x v="0"/>
    <x v="0"/>
    <x v="0"/>
    <x v="2"/>
    <x v="15"/>
    <n v="35.521199999999993"/>
  </r>
  <r>
    <n v="347339"/>
    <x v="4"/>
    <x v="0"/>
    <x v="0"/>
    <x v="0"/>
    <x v="2"/>
    <x v="15"/>
    <n v="35.339039999999997"/>
  </r>
  <r>
    <n v="347411"/>
    <x v="5"/>
    <x v="1"/>
    <x v="0"/>
    <x v="1"/>
    <x v="3"/>
    <x v="15"/>
    <n v="34.979319999999994"/>
  </r>
  <r>
    <n v="347413"/>
    <x v="6"/>
    <x v="1"/>
    <x v="0"/>
    <x v="1"/>
    <x v="3"/>
    <x v="15"/>
    <n v="36.175503999999997"/>
  </r>
  <r>
    <n v="347415"/>
    <x v="7"/>
    <x v="1"/>
    <x v="0"/>
    <x v="1"/>
    <x v="3"/>
    <x v="15"/>
    <n v="36.066760000000002"/>
  </r>
  <r>
    <n v="347417"/>
    <x v="8"/>
    <x v="1"/>
    <x v="0"/>
    <x v="1"/>
    <x v="3"/>
    <x v="15"/>
    <n v="35.885519999999993"/>
  </r>
  <r>
    <n v="347419"/>
    <x v="9"/>
    <x v="1"/>
    <x v="0"/>
    <x v="1"/>
    <x v="3"/>
    <x v="15"/>
    <n v="35.704279999999997"/>
  </r>
  <r>
    <n v="347411"/>
    <x v="5"/>
    <x v="1"/>
    <x v="0"/>
    <x v="1"/>
    <x v="4"/>
    <x v="15"/>
    <n v="34.801759999999994"/>
  </r>
  <r>
    <n v="347413"/>
    <x v="6"/>
    <x v="1"/>
    <x v="0"/>
    <x v="1"/>
    <x v="4"/>
    <x v="15"/>
    <n v="35.991872000000001"/>
  </r>
  <r>
    <n v="347415"/>
    <x v="7"/>
    <x v="1"/>
    <x v="0"/>
    <x v="1"/>
    <x v="4"/>
    <x v="15"/>
    <n v="35.883679999999998"/>
  </r>
  <r>
    <n v="347417"/>
    <x v="8"/>
    <x v="1"/>
    <x v="0"/>
    <x v="1"/>
    <x v="4"/>
    <x v="15"/>
    <n v="35.703359999999996"/>
  </r>
  <r>
    <n v="347419"/>
    <x v="9"/>
    <x v="1"/>
    <x v="0"/>
    <x v="1"/>
    <x v="4"/>
    <x v="15"/>
    <n v="35.523039999999995"/>
  </r>
  <r>
    <n v="347411"/>
    <x v="5"/>
    <x v="1"/>
    <x v="0"/>
    <x v="1"/>
    <x v="5"/>
    <x v="15"/>
    <n v="34.624199999999995"/>
  </r>
  <r>
    <n v="347413"/>
    <x v="6"/>
    <x v="1"/>
    <x v="0"/>
    <x v="1"/>
    <x v="5"/>
    <x v="15"/>
    <n v="35.808239999999998"/>
  </r>
  <r>
    <n v="347415"/>
    <x v="7"/>
    <x v="1"/>
    <x v="0"/>
    <x v="1"/>
    <x v="5"/>
    <x v="15"/>
    <n v="35.700600000000001"/>
  </r>
  <r>
    <n v="347417"/>
    <x v="8"/>
    <x v="1"/>
    <x v="0"/>
    <x v="1"/>
    <x v="5"/>
    <x v="15"/>
    <n v="35.521199999999993"/>
  </r>
  <r>
    <n v="347419"/>
    <x v="9"/>
    <x v="1"/>
    <x v="0"/>
    <x v="1"/>
    <x v="5"/>
    <x v="15"/>
    <n v="35.341799999999999"/>
  </r>
  <r>
    <n v="347353"/>
    <x v="10"/>
    <x v="1"/>
    <x v="1"/>
    <x v="2"/>
    <x v="6"/>
    <x v="15"/>
    <n v="35.517519999999998"/>
  </r>
  <r>
    <n v="347355"/>
    <x v="11"/>
    <x v="1"/>
    <x v="1"/>
    <x v="2"/>
    <x v="6"/>
    <x v="15"/>
    <n v="53.008559999999903"/>
  </r>
  <r>
    <n v="347357"/>
    <x v="12"/>
    <x v="1"/>
    <x v="1"/>
    <x v="2"/>
    <x v="6"/>
    <x v="15"/>
    <n v="52.740839999999906"/>
  </r>
  <r>
    <n v="347359"/>
    <x v="13"/>
    <x v="1"/>
    <x v="1"/>
    <x v="2"/>
    <x v="6"/>
    <x v="15"/>
    <n v="34.982079999999996"/>
  </r>
  <r>
    <n v="347353"/>
    <x v="10"/>
    <x v="1"/>
    <x v="1"/>
    <x v="2"/>
    <x v="7"/>
    <x v="15"/>
    <n v="35.334440000000001"/>
  </r>
  <r>
    <n v="347355"/>
    <x v="11"/>
    <x v="1"/>
    <x v="1"/>
    <x v="2"/>
    <x v="7"/>
    <x v="15"/>
    <n v="52.735319999999902"/>
  </r>
  <r>
    <n v="347357"/>
    <x v="12"/>
    <x v="1"/>
    <x v="1"/>
    <x v="2"/>
    <x v="7"/>
    <x v="15"/>
    <n v="52.46897999999991"/>
  </r>
  <r>
    <n v="347359"/>
    <x v="13"/>
    <x v="1"/>
    <x v="1"/>
    <x v="2"/>
    <x v="7"/>
    <x v="15"/>
    <n v="34.801760000000002"/>
  </r>
  <r>
    <n v="347353"/>
    <x v="10"/>
    <x v="1"/>
    <x v="1"/>
    <x v="2"/>
    <x v="8"/>
    <x v="15"/>
    <n v="36.542768000000002"/>
  </r>
  <r>
    <n v="347355"/>
    <x v="11"/>
    <x v="1"/>
    <x v="1"/>
    <x v="2"/>
    <x v="8"/>
    <x v="15"/>
    <n v="54.538703999999903"/>
  </r>
  <r>
    <n v="347357"/>
    <x v="12"/>
    <x v="1"/>
    <x v="1"/>
    <x v="2"/>
    <x v="8"/>
    <x v="15"/>
    <n v="54.263255999999906"/>
  </r>
  <r>
    <n v="347359"/>
    <x v="13"/>
    <x v="1"/>
    <x v="1"/>
    <x v="2"/>
    <x v="8"/>
    <x v="15"/>
    <n v="35.991872000000001"/>
  </r>
  <r>
    <n v="347373"/>
    <x v="14"/>
    <x v="1"/>
    <x v="1"/>
    <x v="3"/>
    <x v="9"/>
    <x v="15"/>
    <n v="17.667219999999997"/>
  </r>
  <r>
    <n v="347375"/>
    <x v="15"/>
    <x v="1"/>
    <x v="1"/>
    <x v="3"/>
    <x v="9"/>
    <x v="15"/>
    <n v="54.814151999999908"/>
  </r>
  <r>
    <n v="347377"/>
    <x v="16"/>
    <x v="1"/>
    <x v="1"/>
    <x v="3"/>
    <x v="9"/>
    <x v="15"/>
    <n v="54.649379999999908"/>
  </r>
  <r>
    <n v="347379"/>
    <x v="17"/>
    <x v="1"/>
    <x v="1"/>
    <x v="3"/>
    <x v="9"/>
    <x v="15"/>
    <n v="54.374759999999903"/>
  </r>
  <r>
    <n v="347373"/>
    <x v="14"/>
    <x v="1"/>
    <x v="1"/>
    <x v="3"/>
    <x v="10"/>
    <x v="15"/>
    <n v="17.578439999999997"/>
  </r>
  <r>
    <n v="347375"/>
    <x v="15"/>
    <x v="1"/>
    <x v="1"/>
    <x v="3"/>
    <x v="10"/>
    <x v="15"/>
    <n v="54.538703999999903"/>
  </r>
  <r>
    <n v="347377"/>
    <x v="16"/>
    <x v="1"/>
    <x v="1"/>
    <x v="3"/>
    <x v="10"/>
    <x v="15"/>
    <n v="54.37475999999991"/>
  </r>
  <r>
    <n v="347379"/>
    <x v="17"/>
    <x v="1"/>
    <x v="1"/>
    <x v="3"/>
    <x v="10"/>
    <x v="15"/>
    <n v="54.101519999999901"/>
  </r>
  <r>
    <n v="347373"/>
    <x v="14"/>
    <x v="1"/>
    <x v="1"/>
    <x v="3"/>
    <x v="11"/>
    <x v="15"/>
    <n v="17.489659999999997"/>
  </r>
  <r>
    <n v="347375"/>
    <x v="15"/>
    <x v="1"/>
    <x v="1"/>
    <x v="3"/>
    <x v="11"/>
    <x v="15"/>
    <n v="54.263255999999906"/>
  </r>
  <r>
    <n v="347377"/>
    <x v="16"/>
    <x v="1"/>
    <x v="1"/>
    <x v="3"/>
    <x v="11"/>
    <x v="15"/>
    <n v="54.100139999999911"/>
  </r>
  <r>
    <n v="347379"/>
    <x v="17"/>
    <x v="1"/>
    <x v="1"/>
    <x v="3"/>
    <x v="11"/>
    <x v="15"/>
    <n v="53.828279999999907"/>
  </r>
  <r>
    <n v="347427"/>
    <x v="19"/>
    <x v="0"/>
    <x v="2"/>
    <x v="4"/>
    <x v="12"/>
    <x v="15"/>
    <n v="17.400879999999997"/>
  </r>
  <r>
    <n v="347429"/>
    <x v="20"/>
    <x v="0"/>
    <x v="2"/>
    <x v="4"/>
    <x v="12"/>
    <x v="15"/>
    <n v="17.995936"/>
  </r>
  <r>
    <n v="347431"/>
    <x v="21"/>
    <x v="0"/>
    <x v="2"/>
    <x v="4"/>
    <x v="12"/>
    <x v="15"/>
    <n v="17.941839999999999"/>
  </r>
  <r>
    <n v="347433"/>
    <x v="22"/>
    <x v="0"/>
    <x v="2"/>
    <x v="4"/>
    <x v="12"/>
    <x v="15"/>
    <n v="17.851679999999998"/>
  </r>
  <r>
    <n v="347435"/>
    <x v="23"/>
    <x v="0"/>
    <x v="2"/>
    <x v="4"/>
    <x v="12"/>
    <x v="15"/>
    <n v="53.284559999999907"/>
  </r>
  <r>
    <n v="347437"/>
    <x v="24"/>
    <x v="0"/>
    <x v="2"/>
    <x v="4"/>
    <x v="12"/>
    <x v="15"/>
    <n v="35.34272"/>
  </r>
  <r>
    <n v="347439"/>
    <x v="25"/>
    <x v="0"/>
    <x v="2"/>
    <x v="4"/>
    <x v="12"/>
    <x v="15"/>
    <n v="17.581199999999999"/>
  </r>
  <r>
    <n v="347427"/>
    <x v="19"/>
    <x v="0"/>
    <x v="2"/>
    <x v="4"/>
    <x v="13"/>
    <x v="15"/>
    <n v="17.312099999999997"/>
  </r>
  <r>
    <n v="347429"/>
    <x v="20"/>
    <x v="0"/>
    <x v="2"/>
    <x v="4"/>
    <x v="13"/>
    <x v="15"/>
    <n v="17.904119999999999"/>
  </r>
  <r>
    <n v="347431"/>
    <x v="21"/>
    <x v="0"/>
    <x v="2"/>
    <x v="4"/>
    <x v="13"/>
    <x v="15"/>
    <n v="17.850300000000001"/>
  </r>
  <r>
    <n v="347433"/>
    <x v="22"/>
    <x v="0"/>
    <x v="2"/>
    <x v="4"/>
    <x v="13"/>
    <x v="15"/>
    <n v="17.760599999999997"/>
  </r>
  <r>
    <n v="347435"/>
    <x v="23"/>
    <x v="0"/>
    <x v="2"/>
    <x v="4"/>
    <x v="13"/>
    <x v="15"/>
    <n v="53.01269999999991"/>
  </r>
  <r>
    <n v="347437"/>
    <x v="24"/>
    <x v="0"/>
    <x v="2"/>
    <x v="4"/>
    <x v="13"/>
    <x v="15"/>
    <n v="35.162399999999998"/>
  </r>
  <r>
    <n v="347439"/>
    <x v="25"/>
    <x v="0"/>
    <x v="2"/>
    <x v="4"/>
    <x v="13"/>
    <x v="15"/>
    <n v="17.491499999999998"/>
  </r>
  <r>
    <n v="347387"/>
    <x v="27"/>
    <x v="0"/>
    <x v="2"/>
    <x v="5"/>
    <x v="14"/>
    <x v="15"/>
    <n v="17.491039999999998"/>
  </r>
  <r>
    <n v="347389"/>
    <x v="28"/>
    <x v="0"/>
    <x v="2"/>
    <x v="5"/>
    <x v="14"/>
    <x v="15"/>
    <n v="17.401799999999998"/>
  </r>
  <r>
    <n v="347391"/>
    <x v="29"/>
    <x v="0"/>
    <x v="2"/>
    <x v="5"/>
    <x v="14"/>
    <x v="15"/>
    <n v="17.312559999999998"/>
  </r>
  <r>
    <n v="347393"/>
    <x v="30"/>
    <x v="0"/>
    <x v="2"/>
    <x v="5"/>
    <x v="14"/>
    <x v="15"/>
    <n v="17.223319999999998"/>
  </r>
  <r>
    <n v="347395"/>
    <x v="31"/>
    <x v="0"/>
    <x v="2"/>
    <x v="5"/>
    <x v="14"/>
    <x v="15"/>
    <n v="53.436911999999907"/>
  </r>
  <r>
    <n v="347397"/>
    <x v="32"/>
    <x v="0"/>
    <x v="2"/>
    <x v="5"/>
    <x v="14"/>
    <x v="15"/>
    <n v="35.517519999999998"/>
  </r>
  <r>
    <n v="347399"/>
    <x v="33"/>
    <x v="0"/>
    <x v="2"/>
    <x v="5"/>
    <x v="14"/>
    <x v="15"/>
    <n v="17.669519999999999"/>
  </r>
  <r>
    <n v="347387"/>
    <x v="27"/>
    <x v="0"/>
    <x v="2"/>
    <x v="5"/>
    <x v="15"/>
    <x v="15"/>
    <n v="17.400880000000001"/>
  </r>
  <r>
    <n v="347389"/>
    <x v="28"/>
    <x v="0"/>
    <x v="2"/>
    <x v="5"/>
    <x v="15"/>
    <x v="15"/>
    <n v="17.312099999999997"/>
  </r>
  <r>
    <n v="347391"/>
    <x v="29"/>
    <x v="0"/>
    <x v="2"/>
    <x v="5"/>
    <x v="15"/>
    <x v="15"/>
    <n v="17.223319999999998"/>
  </r>
  <r>
    <n v="347393"/>
    <x v="30"/>
    <x v="0"/>
    <x v="2"/>
    <x v="5"/>
    <x v="15"/>
    <x v="15"/>
    <n v="17.134539999999998"/>
  </r>
  <r>
    <n v="347395"/>
    <x v="31"/>
    <x v="0"/>
    <x v="2"/>
    <x v="5"/>
    <x v="15"/>
    <x v="15"/>
    <n v="53.16146399999991"/>
  </r>
  <r>
    <n v="347397"/>
    <x v="32"/>
    <x v="0"/>
    <x v="2"/>
    <x v="5"/>
    <x v="15"/>
    <x v="15"/>
    <n v="35.334440000000001"/>
  </r>
  <r>
    <n v="347399"/>
    <x v="33"/>
    <x v="0"/>
    <x v="2"/>
    <x v="5"/>
    <x v="15"/>
    <x v="15"/>
    <n v="17.578439999999997"/>
  </r>
  <r>
    <n v="347387"/>
    <x v="27"/>
    <x v="0"/>
    <x v="2"/>
    <x v="5"/>
    <x v="16"/>
    <x v="15"/>
    <n v="17.995936"/>
  </r>
  <r>
    <n v="347389"/>
    <x v="28"/>
    <x v="0"/>
    <x v="2"/>
    <x v="5"/>
    <x v="16"/>
    <x v="15"/>
    <n v="17.904119999999999"/>
  </r>
  <r>
    <n v="347391"/>
    <x v="29"/>
    <x v="0"/>
    <x v="2"/>
    <x v="5"/>
    <x v="16"/>
    <x v="15"/>
    <n v="17.812303999999997"/>
  </r>
  <r>
    <n v="347393"/>
    <x v="30"/>
    <x v="0"/>
    <x v="2"/>
    <x v="5"/>
    <x v="16"/>
    <x v="15"/>
    <n v="17.720487999999996"/>
  </r>
  <r>
    <n v="347395"/>
    <x v="31"/>
    <x v="0"/>
    <x v="2"/>
    <x v="5"/>
    <x v="16"/>
    <x v="15"/>
    <n v="54.979420799999907"/>
  </r>
  <r>
    <n v="347397"/>
    <x v="32"/>
    <x v="0"/>
    <x v="2"/>
    <x v="5"/>
    <x v="16"/>
    <x v="15"/>
    <n v="36.542768000000002"/>
  </r>
  <r>
    <n v="347399"/>
    <x v="33"/>
    <x v="0"/>
    <x v="2"/>
    <x v="5"/>
    <x v="16"/>
    <x v="15"/>
    <n v="18.179567999999996"/>
  </r>
  <r>
    <n v="347331"/>
    <x v="0"/>
    <x v="0"/>
    <x v="0"/>
    <x v="0"/>
    <x v="17"/>
    <x v="15"/>
    <n v="18.124919999999996"/>
  </r>
  <r>
    <n v="347333"/>
    <x v="1"/>
    <x v="0"/>
    <x v="0"/>
    <x v="0"/>
    <x v="17"/>
    <x v="15"/>
    <n v="18.033379999999998"/>
  </r>
  <r>
    <n v="347335"/>
    <x v="2"/>
    <x v="0"/>
    <x v="0"/>
    <x v="0"/>
    <x v="17"/>
    <x v="15"/>
    <n v="17.941839999999999"/>
  </r>
  <r>
    <n v="347337"/>
    <x v="3"/>
    <x v="0"/>
    <x v="0"/>
    <x v="0"/>
    <x v="17"/>
    <x v="15"/>
    <n v="17.850299999999997"/>
  </r>
  <r>
    <n v="347339"/>
    <x v="4"/>
    <x v="0"/>
    <x v="0"/>
    <x v="0"/>
    <x v="17"/>
    <x v="15"/>
    <n v="17.758759999999999"/>
  </r>
  <r>
    <n v="347387"/>
    <x v="27"/>
    <x v="0"/>
    <x v="2"/>
    <x v="5"/>
    <x v="17"/>
    <x v="15"/>
    <n v="8.9709199999999996"/>
  </r>
  <r>
    <n v="347389"/>
    <x v="28"/>
    <x v="0"/>
    <x v="2"/>
    <x v="5"/>
    <x v="17"/>
    <x v="15"/>
    <n v="8.9251499999999986"/>
  </r>
  <r>
    <n v="347391"/>
    <x v="29"/>
    <x v="0"/>
    <x v="2"/>
    <x v="5"/>
    <x v="17"/>
    <x v="15"/>
    <n v="8.8793799999999994"/>
  </r>
  <r>
    <n v="347393"/>
    <x v="30"/>
    <x v="0"/>
    <x v="2"/>
    <x v="5"/>
    <x v="17"/>
    <x v="15"/>
    <n v="8.8336099999999984"/>
  </r>
  <r>
    <n v="347395"/>
    <x v="31"/>
    <x v="0"/>
    <x v="2"/>
    <x v="5"/>
    <x v="17"/>
    <x v="15"/>
    <n v="27.407075999999901"/>
  </r>
  <r>
    <n v="347397"/>
    <x v="32"/>
    <x v="0"/>
    <x v="2"/>
    <x v="5"/>
    <x v="17"/>
    <x v="15"/>
    <n v="18.216460000000001"/>
  </r>
  <r>
    <n v="347399"/>
    <x v="33"/>
    <x v="0"/>
    <x v="2"/>
    <x v="5"/>
    <x v="17"/>
    <x v="15"/>
    <n v="9.062459999999998"/>
  </r>
  <r>
    <n v="347331"/>
    <x v="0"/>
    <x v="0"/>
    <x v="0"/>
    <x v="0"/>
    <x v="18"/>
    <x v="15"/>
    <n v="18.033839999999998"/>
  </r>
  <r>
    <n v="347333"/>
    <x v="1"/>
    <x v="0"/>
    <x v="0"/>
    <x v="0"/>
    <x v="18"/>
    <x v="15"/>
    <n v="17.94276"/>
  </r>
  <r>
    <n v="347335"/>
    <x v="2"/>
    <x v="0"/>
    <x v="0"/>
    <x v="0"/>
    <x v="18"/>
    <x v="15"/>
    <n v="17.851679999999998"/>
  </r>
  <r>
    <n v="347337"/>
    <x v="3"/>
    <x v="0"/>
    <x v="0"/>
    <x v="0"/>
    <x v="18"/>
    <x v="15"/>
    <n v="17.760599999999997"/>
  </r>
  <r>
    <n v="347339"/>
    <x v="4"/>
    <x v="0"/>
    <x v="0"/>
    <x v="0"/>
    <x v="18"/>
    <x v="15"/>
    <n v="17.669519999999999"/>
  </r>
  <r>
    <n v="347387"/>
    <x v="27"/>
    <x v="0"/>
    <x v="2"/>
    <x v="5"/>
    <x v="18"/>
    <x v="15"/>
    <n v="8.9258399999999991"/>
  </r>
  <r>
    <n v="347389"/>
    <x v="28"/>
    <x v="0"/>
    <x v="2"/>
    <x v="5"/>
    <x v="18"/>
    <x v="15"/>
    <n v="8.8802999999999983"/>
  </r>
  <r>
    <n v="347391"/>
    <x v="29"/>
    <x v="0"/>
    <x v="2"/>
    <x v="5"/>
    <x v="18"/>
    <x v="15"/>
    <n v="8.8347599999999993"/>
  </r>
  <r>
    <n v="347393"/>
    <x v="30"/>
    <x v="0"/>
    <x v="2"/>
    <x v="5"/>
    <x v="18"/>
    <x v="15"/>
    <n v="8.7892199999999985"/>
  </r>
  <r>
    <n v="347395"/>
    <x v="31"/>
    <x v="0"/>
    <x v="2"/>
    <x v="5"/>
    <x v="18"/>
    <x v="15"/>
    <n v="27.269351999999898"/>
  </r>
  <r>
    <n v="347397"/>
    <x v="32"/>
    <x v="0"/>
    <x v="2"/>
    <x v="5"/>
    <x v="18"/>
    <x v="15"/>
    <n v="18.124919999999999"/>
  </r>
  <r>
    <n v="347399"/>
    <x v="33"/>
    <x v="0"/>
    <x v="2"/>
    <x v="5"/>
    <x v="18"/>
    <x v="15"/>
    <n v="9.0169199999999989"/>
  </r>
  <r>
    <n v="347353"/>
    <x v="10"/>
    <x v="1"/>
    <x v="1"/>
    <x v="2"/>
    <x v="19"/>
    <x v="15"/>
    <n v="18.033380000000001"/>
  </r>
  <r>
    <n v="347355"/>
    <x v="11"/>
    <x v="1"/>
    <x v="1"/>
    <x v="2"/>
    <x v="19"/>
    <x v="15"/>
    <n v="26.9141399999999"/>
  </r>
  <r>
    <n v="347357"/>
    <x v="12"/>
    <x v="1"/>
    <x v="1"/>
    <x v="2"/>
    <x v="19"/>
    <x v="15"/>
    <n v="26.778209999999902"/>
  </r>
  <r>
    <n v="347359"/>
    <x v="13"/>
    <x v="1"/>
    <x v="1"/>
    <x v="2"/>
    <x v="19"/>
    <x v="15"/>
    <n v="17.761520000000001"/>
  </r>
  <r>
    <n v="347373"/>
    <x v="14"/>
    <x v="1"/>
    <x v="1"/>
    <x v="3"/>
    <x v="19"/>
    <x v="15"/>
    <n v="8.7448299999999985"/>
  </r>
  <r>
    <n v="347375"/>
    <x v="15"/>
    <x v="1"/>
    <x v="1"/>
    <x v="3"/>
    <x v="19"/>
    <x v="15"/>
    <n v="27.1316279999999"/>
  </r>
  <r>
    <n v="347377"/>
    <x v="16"/>
    <x v="1"/>
    <x v="1"/>
    <x v="3"/>
    <x v="19"/>
    <x v="15"/>
    <n v="27.050069999999902"/>
  </r>
  <r>
    <n v="347379"/>
    <x v="17"/>
    <x v="1"/>
    <x v="1"/>
    <x v="3"/>
    <x v="19"/>
    <x v="15"/>
    <n v="26.9141399999999"/>
  </r>
  <r>
    <n v="347353"/>
    <x v="10"/>
    <x v="1"/>
    <x v="1"/>
    <x v="2"/>
    <x v="20"/>
    <x v="15"/>
    <n v="17.941839999999999"/>
  </r>
  <r>
    <n v="347355"/>
    <x v="11"/>
    <x v="1"/>
    <x v="1"/>
    <x v="2"/>
    <x v="20"/>
    <x v="15"/>
    <n v="26.7775199999999"/>
  </r>
  <r>
    <n v="347357"/>
    <x v="12"/>
    <x v="1"/>
    <x v="1"/>
    <x v="2"/>
    <x v="20"/>
    <x v="15"/>
    <n v="26.642279999999904"/>
  </r>
  <r>
    <n v="347359"/>
    <x v="13"/>
    <x v="1"/>
    <x v="1"/>
    <x v="2"/>
    <x v="20"/>
    <x v="15"/>
    <n v="17.67136"/>
  </r>
  <r>
    <n v="347373"/>
    <x v="14"/>
    <x v="1"/>
    <x v="1"/>
    <x v="3"/>
    <x v="20"/>
    <x v="15"/>
    <n v="8.7004399999999986"/>
  </r>
  <r>
    <n v="347375"/>
    <x v="15"/>
    <x v="1"/>
    <x v="1"/>
    <x v="3"/>
    <x v="20"/>
    <x v="15"/>
    <n v="26.993903999999901"/>
  </r>
  <r>
    <n v="347377"/>
    <x v="16"/>
    <x v="1"/>
    <x v="1"/>
    <x v="3"/>
    <x v="20"/>
    <x v="15"/>
    <n v="26.912759999999903"/>
  </r>
  <r>
    <n v="347379"/>
    <x v="17"/>
    <x v="1"/>
    <x v="1"/>
    <x v="3"/>
    <x v="20"/>
    <x v="15"/>
    <n v="26.7775199999999"/>
  </r>
  <r>
    <n v="347387"/>
    <x v="27"/>
    <x v="0"/>
    <x v="2"/>
    <x v="5"/>
    <x v="21"/>
    <x v="15"/>
    <n v="8.7905999999999995"/>
  </r>
  <r>
    <n v="347389"/>
    <x v="28"/>
    <x v="0"/>
    <x v="2"/>
    <x v="5"/>
    <x v="21"/>
    <x v="15"/>
    <n v="8.7457499999999992"/>
  </r>
  <r>
    <n v="347391"/>
    <x v="29"/>
    <x v="0"/>
    <x v="2"/>
    <x v="5"/>
    <x v="21"/>
    <x v="15"/>
    <n v="8.700899999999999"/>
  </r>
  <r>
    <n v="347393"/>
    <x v="30"/>
    <x v="0"/>
    <x v="2"/>
    <x v="5"/>
    <x v="21"/>
    <x v="15"/>
    <n v="8.6560499999999987"/>
  </r>
  <r>
    <n v="347395"/>
    <x v="31"/>
    <x v="0"/>
    <x v="2"/>
    <x v="5"/>
    <x v="21"/>
    <x v="15"/>
    <n v="26.856179999999902"/>
  </r>
  <r>
    <n v="347397"/>
    <x v="32"/>
    <x v="0"/>
    <x v="2"/>
    <x v="5"/>
    <x v="21"/>
    <x v="15"/>
    <n v="17.850300000000001"/>
  </r>
  <r>
    <n v="347399"/>
    <x v="33"/>
    <x v="0"/>
    <x v="2"/>
    <x v="5"/>
    <x v="21"/>
    <x v="15"/>
    <n v="8.8802999999999983"/>
  </r>
  <r>
    <n v="347427"/>
    <x v="19"/>
    <x v="0"/>
    <x v="2"/>
    <x v="4"/>
    <x v="21"/>
    <x v="15"/>
    <n v="8.6560499999999987"/>
  </r>
  <r>
    <n v="347429"/>
    <x v="20"/>
    <x v="0"/>
    <x v="2"/>
    <x v="4"/>
    <x v="21"/>
    <x v="15"/>
    <n v="8.9520599999999995"/>
  </r>
  <r>
    <n v="347431"/>
    <x v="21"/>
    <x v="0"/>
    <x v="2"/>
    <x v="4"/>
    <x v="21"/>
    <x v="15"/>
    <n v="8.9251500000000004"/>
  </r>
  <r>
    <n v="347433"/>
    <x v="22"/>
    <x v="0"/>
    <x v="2"/>
    <x v="4"/>
    <x v="21"/>
    <x v="15"/>
    <n v="8.8802999999999983"/>
  </r>
  <r>
    <n v="347435"/>
    <x v="23"/>
    <x v="0"/>
    <x v="2"/>
    <x v="4"/>
    <x v="21"/>
    <x v="15"/>
    <n v="26.506349999999902"/>
  </r>
  <r>
    <n v="347437"/>
    <x v="24"/>
    <x v="0"/>
    <x v="2"/>
    <x v="4"/>
    <x v="21"/>
    <x v="15"/>
    <n v="17.581199999999999"/>
  </r>
  <r>
    <n v="347439"/>
    <x v="25"/>
    <x v="0"/>
    <x v="2"/>
    <x v="4"/>
    <x v="21"/>
    <x v="15"/>
    <n v="8.7457499999999992"/>
  </r>
  <r>
    <n v="347387"/>
    <x v="27"/>
    <x v="0"/>
    <x v="2"/>
    <x v="5"/>
    <x v="22"/>
    <x v="15"/>
    <n v="8.7455199999999991"/>
  </r>
  <r>
    <n v="347389"/>
    <x v="28"/>
    <x v="0"/>
    <x v="2"/>
    <x v="5"/>
    <x v="22"/>
    <x v="15"/>
    <n v="8.700899999999999"/>
  </r>
  <r>
    <n v="347391"/>
    <x v="29"/>
    <x v="0"/>
    <x v="2"/>
    <x v="5"/>
    <x v="22"/>
    <x v="15"/>
    <n v="8.6562799999999989"/>
  </r>
  <r>
    <n v="347393"/>
    <x v="30"/>
    <x v="0"/>
    <x v="2"/>
    <x v="5"/>
    <x v="22"/>
    <x v="15"/>
    <n v="8.6116599999999988"/>
  </r>
  <r>
    <n v="347395"/>
    <x v="31"/>
    <x v="0"/>
    <x v="2"/>
    <x v="5"/>
    <x v="22"/>
    <x v="15"/>
    <n v="26.7184559999999"/>
  </r>
  <r>
    <n v="347397"/>
    <x v="32"/>
    <x v="0"/>
    <x v="2"/>
    <x v="5"/>
    <x v="22"/>
    <x v="15"/>
    <n v="17.758759999999999"/>
  </r>
  <r>
    <n v="347399"/>
    <x v="33"/>
    <x v="0"/>
    <x v="2"/>
    <x v="5"/>
    <x v="22"/>
    <x v="15"/>
    <n v="8.8347599999999993"/>
  </r>
  <r>
    <n v="347427"/>
    <x v="19"/>
    <x v="0"/>
    <x v="2"/>
    <x v="4"/>
    <x v="22"/>
    <x v="15"/>
    <n v="8.6116599999999988"/>
  </r>
  <r>
    <n v="347429"/>
    <x v="20"/>
    <x v="0"/>
    <x v="2"/>
    <x v="4"/>
    <x v="22"/>
    <x v="15"/>
    <n v="8.9061519999999987"/>
  </r>
  <r>
    <n v="347431"/>
    <x v="21"/>
    <x v="0"/>
    <x v="2"/>
    <x v="4"/>
    <x v="22"/>
    <x v="15"/>
    <n v="8.8793799999999994"/>
  </r>
  <r>
    <n v="347433"/>
    <x v="22"/>
    <x v="0"/>
    <x v="2"/>
    <x v="4"/>
    <x v="22"/>
    <x v="15"/>
    <n v="8.8347599999999993"/>
  </r>
  <r>
    <n v="347435"/>
    <x v="23"/>
    <x v="0"/>
    <x v="2"/>
    <x v="4"/>
    <x v="22"/>
    <x v="15"/>
    <n v="26.370419999999903"/>
  </r>
  <r>
    <n v="347437"/>
    <x v="24"/>
    <x v="0"/>
    <x v="2"/>
    <x v="4"/>
    <x v="22"/>
    <x v="15"/>
    <n v="17.491039999999998"/>
  </r>
  <r>
    <n v="347439"/>
    <x v="25"/>
    <x v="0"/>
    <x v="2"/>
    <x v="4"/>
    <x v="22"/>
    <x v="15"/>
    <n v="8.700899999999999"/>
  </r>
  <r>
    <n v="347353"/>
    <x v="10"/>
    <x v="1"/>
    <x v="1"/>
    <x v="2"/>
    <x v="23"/>
    <x v="15"/>
    <n v="11.77814666666545"/>
  </r>
  <r>
    <n v="347355"/>
    <x v="11"/>
    <x v="1"/>
    <x v="1"/>
    <x v="2"/>
    <x v="23"/>
    <x v="15"/>
    <n v="17.578439999998189"/>
  </r>
  <r>
    <n v="347357"/>
    <x v="12"/>
    <x v="1"/>
    <x v="1"/>
    <x v="2"/>
    <x v="23"/>
    <x v="15"/>
    <n v="17.489659999998196"/>
  </r>
  <r>
    <n v="347359"/>
    <x v="13"/>
    <x v="1"/>
    <x v="1"/>
    <x v="2"/>
    <x v="23"/>
    <x v="15"/>
    <n v="11.600586666665468"/>
  </r>
  <r>
    <n v="347373"/>
    <x v="14"/>
    <x v="1"/>
    <x v="1"/>
    <x v="3"/>
    <x v="23"/>
    <x v="15"/>
    <n v="5.7115133333327615"/>
  </r>
  <r>
    <n v="347375"/>
    <x v="15"/>
    <x v="1"/>
    <x v="1"/>
    <x v="3"/>
    <x v="23"/>
    <x v="15"/>
    <n v="17.72048799999817"/>
  </r>
  <r>
    <n v="347377"/>
    <x v="16"/>
    <x v="1"/>
    <x v="1"/>
    <x v="3"/>
    <x v="23"/>
    <x v="15"/>
    <n v="17.667219999998174"/>
  </r>
  <r>
    <n v="347379"/>
    <x v="17"/>
    <x v="1"/>
    <x v="1"/>
    <x v="3"/>
    <x v="23"/>
    <x v="15"/>
    <n v="17.578439999998189"/>
  </r>
  <r>
    <n v="347411"/>
    <x v="5"/>
    <x v="1"/>
    <x v="0"/>
    <x v="1"/>
    <x v="23"/>
    <x v="15"/>
    <n v="11.423026666665486"/>
  </r>
  <r>
    <n v="347413"/>
    <x v="6"/>
    <x v="1"/>
    <x v="0"/>
    <x v="1"/>
    <x v="23"/>
    <x v="15"/>
    <n v="11.813658666665447"/>
  </r>
  <r>
    <n v="347415"/>
    <x v="7"/>
    <x v="1"/>
    <x v="0"/>
    <x v="1"/>
    <x v="23"/>
    <x v="15"/>
    <n v="11.77814666666545"/>
  </r>
  <r>
    <n v="347417"/>
    <x v="8"/>
    <x v="1"/>
    <x v="0"/>
    <x v="1"/>
    <x v="23"/>
    <x v="15"/>
    <n v="11.718959999998788"/>
  </r>
  <r>
    <n v="347419"/>
    <x v="9"/>
    <x v="1"/>
    <x v="0"/>
    <x v="1"/>
    <x v="23"/>
    <x v="15"/>
    <n v="11.659773333332128"/>
  </r>
  <r>
    <n v="347353"/>
    <x v="10"/>
    <x v="1"/>
    <x v="1"/>
    <x v="2"/>
    <x v="24"/>
    <x v="15"/>
    <n v="12.180922666665408"/>
  </r>
  <r>
    <n v="347355"/>
    <x v="11"/>
    <x v="1"/>
    <x v="1"/>
    <x v="2"/>
    <x v="24"/>
    <x v="15"/>
    <n v="18.179567999998124"/>
  </r>
  <r>
    <n v="347357"/>
    <x v="12"/>
    <x v="1"/>
    <x v="1"/>
    <x v="2"/>
    <x v="24"/>
    <x v="15"/>
    <n v="18.087751999998133"/>
  </r>
  <r>
    <n v="347359"/>
    <x v="13"/>
    <x v="1"/>
    <x v="1"/>
    <x v="2"/>
    <x v="24"/>
    <x v="15"/>
    <n v="11.997290666665426"/>
  </r>
  <r>
    <n v="347373"/>
    <x v="14"/>
    <x v="1"/>
    <x v="1"/>
    <x v="3"/>
    <x v="24"/>
    <x v="15"/>
    <n v="5.906829333332742"/>
  </r>
  <r>
    <n v="347375"/>
    <x v="15"/>
    <x v="1"/>
    <x v="1"/>
    <x v="3"/>
    <x v="24"/>
    <x v="15"/>
    <n v="18.32647359999811"/>
  </r>
  <r>
    <n v="347377"/>
    <x v="16"/>
    <x v="1"/>
    <x v="1"/>
    <x v="3"/>
    <x v="24"/>
    <x v="15"/>
    <n v="18.271383999998115"/>
  </r>
  <r>
    <n v="347379"/>
    <x v="17"/>
    <x v="1"/>
    <x v="1"/>
    <x v="3"/>
    <x v="24"/>
    <x v="15"/>
    <n v="18.179567999998124"/>
  </r>
  <r>
    <n v="347411"/>
    <x v="5"/>
    <x v="1"/>
    <x v="0"/>
    <x v="1"/>
    <x v="24"/>
    <x v="15"/>
    <n v="11.813658666665445"/>
  </r>
  <r>
    <n v="347413"/>
    <x v="6"/>
    <x v="1"/>
    <x v="0"/>
    <x v="1"/>
    <x v="24"/>
    <x v="15"/>
    <n v="12.217649066665404"/>
  </r>
  <r>
    <n v="347415"/>
    <x v="7"/>
    <x v="1"/>
    <x v="0"/>
    <x v="1"/>
    <x v="24"/>
    <x v="15"/>
    <n v="12.180922666665408"/>
  </r>
  <r>
    <n v="347417"/>
    <x v="8"/>
    <x v="1"/>
    <x v="0"/>
    <x v="1"/>
    <x v="24"/>
    <x v="15"/>
    <n v="12.119711999998747"/>
  </r>
  <r>
    <n v="347419"/>
    <x v="9"/>
    <x v="1"/>
    <x v="0"/>
    <x v="1"/>
    <x v="24"/>
    <x v="15"/>
    <n v="12.058501333332087"/>
  </r>
  <r>
    <n v="347427"/>
    <x v="19"/>
    <x v="0"/>
    <x v="2"/>
    <x v="4"/>
    <x v="25"/>
    <x v="15"/>
    <n v="17.667219999999997"/>
  </r>
  <r>
    <n v="347429"/>
    <x v="20"/>
    <x v="0"/>
    <x v="2"/>
    <x v="4"/>
    <x v="25"/>
    <x v="15"/>
    <n v="18.271383999999998"/>
  </r>
  <r>
    <n v="347431"/>
    <x v="21"/>
    <x v="0"/>
    <x v="2"/>
    <x v="4"/>
    <x v="25"/>
    <x v="15"/>
    <n v="18.216460000000001"/>
  </r>
  <r>
    <n v="347433"/>
    <x v="22"/>
    <x v="0"/>
    <x v="2"/>
    <x v="4"/>
    <x v="25"/>
    <x v="15"/>
    <n v="18.124919999999996"/>
  </r>
  <r>
    <n v="347435"/>
    <x v="23"/>
    <x v="0"/>
    <x v="2"/>
    <x v="4"/>
    <x v="25"/>
    <x v="15"/>
    <n v="54.100139999999911"/>
  </r>
  <r>
    <n v="347437"/>
    <x v="24"/>
    <x v="0"/>
    <x v="2"/>
    <x v="4"/>
    <x v="25"/>
    <x v="15"/>
    <n v="35.883679999999998"/>
  </r>
  <r>
    <n v="347439"/>
    <x v="25"/>
    <x v="0"/>
    <x v="2"/>
    <x v="4"/>
    <x v="25"/>
    <x v="15"/>
    <n v="17.850299999999997"/>
  </r>
  <r>
    <n v="347331"/>
    <x v="0"/>
    <x v="0"/>
    <x v="0"/>
    <x v="0"/>
    <x v="26"/>
    <x v="15"/>
    <n v="36.067679999999996"/>
  </r>
  <r>
    <n v="347333"/>
    <x v="1"/>
    <x v="0"/>
    <x v="0"/>
    <x v="0"/>
    <x v="26"/>
    <x v="15"/>
    <n v="35.88552"/>
  </r>
  <r>
    <n v="347335"/>
    <x v="2"/>
    <x v="0"/>
    <x v="0"/>
    <x v="0"/>
    <x v="26"/>
    <x v="15"/>
    <n v="35.703359999999996"/>
  </r>
  <r>
    <n v="347337"/>
    <x v="3"/>
    <x v="0"/>
    <x v="0"/>
    <x v="0"/>
    <x v="26"/>
    <x v="15"/>
    <n v="35.521199999999993"/>
  </r>
  <r>
    <n v="347339"/>
    <x v="4"/>
    <x v="0"/>
    <x v="0"/>
    <x v="0"/>
    <x v="26"/>
    <x v="15"/>
    <n v="35.339039999999997"/>
  </r>
  <r>
    <n v="347411"/>
    <x v="5"/>
    <x v="1"/>
    <x v="1"/>
    <x v="2"/>
    <x v="27"/>
    <x v="15"/>
    <n v="34.979319999999994"/>
  </r>
  <r>
    <n v="347413"/>
    <x v="6"/>
    <x v="1"/>
    <x v="1"/>
    <x v="2"/>
    <x v="27"/>
    <x v="15"/>
    <n v="36.175503999999997"/>
  </r>
  <r>
    <n v="347415"/>
    <x v="7"/>
    <x v="1"/>
    <x v="1"/>
    <x v="2"/>
    <x v="27"/>
    <x v="15"/>
    <n v="36.066760000000002"/>
  </r>
  <r>
    <n v="347417"/>
    <x v="8"/>
    <x v="1"/>
    <x v="1"/>
    <x v="2"/>
    <x v="27"/>
    <x v="15"/>
    <n v="35.885519999999993"/>
  </r>
  <r>
    <n v="347419"/>
    <x v="9"/>
    <x v="1"/>
    <x v="1"/>
    <x v="2"/>
    <x v="27"/>
    <x v="15"/>
    <n v="35.704279999999997"/>
  </r>
  <r>
    <n v="347373"/>
    <x v="14"/>
    <x v="1"/>
    <x v="1"/>
    <x v="3"/>
    <x v="28"/>
    <x v="15"/>
    <n v="17.400879999999997"/>
  </r>
  <r>
    <n v="347375"/>
    <x v="15"/>
    <x v="1"/>
    <x v="1"/>
    <x v="3"/>
    <x v="28"/>
    <x v="15"/>
    <n v="53.987807999999909"/>
  </r>
  <r>
    <n v="347377"/>
    <x v="16"/>
    <x v="1"/>
    <x v="1"/>
    <x v="3"/>
    <x v="28"/>
    <x v="15"/>
    <n v="53.825519999999905"/>
  </r>
  <r>
    <n v="347379"/>
    <x v="17"/>
    <x v="1"/>
    <x v="1"/>
    <x v="3"/>
    <x v="28"/>
    <x v="15"/>
    <n v="53.555039999999906"/>
  </r>
  <r>
    <n v="347387"/>
    <x v="27"/>
    <x v="0"/>
    <x v="2"/>
    <x v="5"/>
    <x v="29"/>
    <x v="15"/>
    <n v="17.581199999999999"/>
  </r>
  <r>
    <n v="347389"/>
    <x v="28"/>
    <x v="0"/>
    <x v="2"/>
    <x v="5"/>
    <x v="29"/>
    <x v="15"/>
    <n v="17.491499999999998"/>
  </r>
  <r>
    <n v="347391"/>
    <x v="29"/>
    <x v="0"/>
    <x v="2"/>
    <x v="5"/>
    <x v="29"/>
    <x v="15"/>
    <n v="17.401799999999998"/>
  </r>
  <r>
    <n v="347393"/>
    <x v="30"/>
    <x v="0"/>
    <x v="2"/>
    <x v="5"/>
    <x v="29"/>
    <x v="15"/>
    <n v="17.312099999999997"/>
  </r>
  <r>
    <n v="347395"/>
    <x v="31"/>
    <x v="0"/>
    <x v="2"/>
    <x v="5"/>
    <x v="29"/>
    <x v="15"/>
    <n v="53.712359999999904"/>
  </r>
  <r>
    <n v="347397"/>
    <x v="32"/>
    <x v="0"/>
    <x v="2"/>
    <x v="5"/>
    <x v="29"/>
    <x v="15"/>
    <n v="35.700600000000001"/>
  </r>
  <r>
    <n v="347399"/>
    <x v="33"/>
    <x v="0"/>
    <x v="2"/>
    <x v="5"/>
    <x v="29"/>
    <x v="15"/>
    <n v="17.760599999999997"/>
  </r>
  <r>
    <n v="347411"/>
    <x v="5"/>
    <x v="1"/>
    <x v="0"/>
    <x v="1"/>
    <x v="30"/>
    <x v="15"/>
    <n v="34.446639999999995"/>
  </r>
  <r>
    <n v="347413"/>
    <x v="6"/>
    <x v="1"/>
    <x v="0"/>
    <x v="1"/>
    <x v="30"/>
    <x v="15"/>
    <n v="35.624607999999995"/>
  </r>
  <r>
    <n v="347415"/>
    <x v="7"/>
    <x v="1"/>
    <x v="0"/>
    <x v="1"/>
    <x v="30"/>
    <x v="15"/>
    <n v="35.517519999999998"/>
  </r>
  <r>
    <n v="347417"/>
    <x v="8"/>
    <x v="1"/>
    <x v="0"/>
    <x v="1"/>
    <x v="30"/>
    <x v="15"/>
    <n v="35.339039999999997"/>
  </r>
  <r>
    <n v="347419"/>
    <x v="9"/>
    <x v="1"/>
    <x v="0"/>
    <x v="1"/>
    <x v="30"/>
    <x v="15"/>
    <n v="35.160559999999997"/>
  </r>
  <r>
    <n v="347427"/>
    <x v="19"/>
    <x v="0"/>
    <x v="2"/>
    <x v="4"/>
    <x v="31"/>
    <x v="15"/>
    <n v="17.134539999999998"/>
  </r>
  <r>
    <n v="347429"/>
    <x v="20"/>
    <x v="0"/>
    <x v="2"/>
    <x v="4"/>
    <x v="31"/>
    <x v="15"/>
    <n v="17.720488"/>
  </r>
  <r>
    <n v="347431"/>
    <x v="21"/>
    <x v="0"/>
    <x v="2"/>
    <x v="4"/>
    <x v="31"/>
    <x v="15"/>
    <n v="17.66722"/>
  </r>
  <r>
    <n v="347433"/>
    <x v="22"/>
    <x v="0"/>
    <x v="2"/>
    <x v="4"/>
    <x v="31"/>
    <x v="15"/>
    <n v="17.578439999999997"/>
  </r>
  <r>
    <n v="347435"/>
    <x v="23"/>
    <x v="0"/>
    <x v="2"/>
    <x v="4"/>
    <x v="31"/>
    <x v="15"/>
    <n v="52.46897999999991"/>
  </r>
  <r>
    <n v="347437"/>
    <x v="24"/>
    <x v="0"/>
    <x v="2"/>
    <x v="4"/>
    <x v="31"/>
    <x v="15"/>
    <n v="34.801760000000002"/>
  </r>
  <r>
    <n v="347439"/>
    <x v="25"/>
    <x v="0"/>
    <x v="2"/>
    <x v="4"/>
    <x v="31"/>
    <x v="15"/>
    <n v="17.312099999999997"/>
  </r>
  <r>
    <n v="347353"/>
    <x v="10"/>
    <x v="1"/>
    <x v="1"/>
    <x v="2"/>
    <x v="6"/>
    <x v="16"/>
    <n v="2384.7905624398536"/>
  </r>
  <r>
    <n v="347355"/>
    <x v="11"/>
    <x v="1"/>
    <x v="1"/>
    <x v="2"/>
    <x v="6"/>
    <x v="16"/>
    <n v="3579.7835038129028"/>
  </r>
  <r>
    <n v="347357"/>
    <x v="12"/>
    <x v="1"/>
    <x v="1"/>
    <x v="2"/>
    <x v="6"/>
    <x v="16"/>
    <n v="3561.7037891471819"/>
  </r>
  <r>
    <n v="347359"/>
    <x v="13"/>
    <x v="1"/>
    <x v="1"/>
    <x v="2"/>
    <x v="6"/>
    <x v="16"/>
    <n v="2375.993153387953"/>
  </r>
  <r>
    <n v="347353"/>
    <x v="10"/>
    <x v="1"/>
    <x v="1"/>
    <x v="2"/>
    <x v="7"/>
    <x v="16"/>
    <n v="2108.8869578505933"/>
  </r>
  <r>
    <n v="347355"/>
    <x v="11"/>
    <x v="1"/>
    <x v="1"/>
    <x v="2"/>
    <x v="7"/>
    <x v="16"/>
    <n v="3165.6275658001882"/>
  </r>
  <r>
    <n v="347357"/>
    <x v="12"/>
    <x v="1"/>
    <x v="1"/>
    <x v="2"/>
    <x v="7"/>
    <x v="16"/>
    <n v="3149.639547791096"/>
  </r>
  <r>
    <n v="347359"/>
    <x v="13"/>
    <x v="1"/>
    <x v="1"/>
    <x v="2"/>
    <x v="7"/>
    <x v="16"/>
    <n v="2101.1073475549792"/>
  </r>
  <r>
    <n v="347353"/>
    <x v="10"/>
    <x v="1"/>
    <x v="1"/>
    <x v="2"/>
    <x v="8"/>
    <x v="16"/>
    <n v="2288.1635082463272"/>
  </r>
  <r>
    <n v="347355"/>
    <x v="11"/>
    <x v="1"/>
    <x v="1"/>
    <x v="2"/>
    <x v="8"/>
    <x v="16"/>
    <n v="3273.8821872213343"/>
  </r>
  <r>
    <n v="347357"/>
    <x v="12"/>
    <x v="1"/>
    <x v="1"/>
    <x v="2"/>
    <x v="8"/>
    <x v="16"/>
    <n v="3257.347428700014"/>
  </r>
  <r>
    <n v="347359"/>
    <x v="13"/>
    <x v="1"/>
    <x v="1"/>
    <x v="2"/>
    <x v="8"/>
    <x v="16"/>
    <n v="2279.7440852291506"/>
  </r>
  <r>
    <n v="347373"/>
    <x v="14"/>
    <x v="1"/>
    <x v="1"/>
    <x v="3"/>
    <x v="9"/>
    <x v="16"/>
    <n v="2372.4978275819162"/>
  </r>
  <r>
    <n v="347375"/>
    <x v="15"/>
    <x v="1"/>
    <x v="1"/>
    <x v="3"/>
    <x v="9"/>
    <x v="16"/>
    <n v="3701.7190639604823"/>
  </r>
  <r>
    <n v="347377"/>
    <x v="16"/>
    <x v="1"/>
    <x v="1"/>
    <x v="3"/>
    <x v="9"/>
    <x v="16"/>
    <n v="3690.5916519445691"/>
  </r>
  <r>
    <n v="347379"/>
    <x v="17"/>
    <x v="1"/>
    <x v="1"/>
    <x v="3"/>
    <x v="9"/>
    <x v="16"/>
    <n v="2462.0997851302373"/>
  </r>
  <r>
    <n v="347373"/>
    <x v="14"/>
    <x v="1"/>
    <x v="1"/>
    <x v="3"/>
    <x v="10"/>
    <x v="16"/>
    <n v="2098.2895359518466"/>
  </r>
  <r>
    <n v="347375"/>
    <x v="15"/>
    <x v="1"/>
    <x v="1"/>
    <x v="3"/>
    <x v="10"/>
    <x v="16"/>
    <n v="3273.8821872213343"/>
  </r>
  <r>
    <n v="347377"/>
    <x v="16"/>
    <x v="1"/>
    <x v="1"/>
    <x v="3"/>
    <x v="10"/>
    <x v="16"/>
    <n v="3264.0408580012299"/>
  </r>
  <r>
    <n v="347379"/>
    <x v="17"/>
    <x v="1"/>
    <x v="1"/>
    <x v="3"/>
    <x v="10"/>
    <x v="16"/>
    <n v="2177.5354883563873"/>
  </r>
  <r>
    <n v="347373"/>
    <x v="14"/>
    <x v="1"/>
    <x v="1"/>
    <x v="3"/>
    <x v="11"/>
    <x v="16"/>
    <n v="2190.2665820846114"/>
  </r>
  <r>
    <n v="347375"/>
    <x v="15"/>
    <x v="1"/>
    <x v="1"/>
    <x v="3"/>
    <x v="11"/>
    <x v="16"/>
    <n v="3257.3474287000145"/>
  </r>
  <r>
    <n v="347377"/>
    <x v="16"/>
    <x v="1"/>
    <x v="1"/>
    <x v="3"/>
    <x v="11"/>
    <x v="16"/>
    <n v="3247.5558031628402"/>
  </r>
  <r>
    <n v="347379"/>
    <x v="17"/>
    <x v="1"/>
    <x v="1"/>
    <x v="3"/>
    <x v="11"/>
    <x v="16"/>
    <n v="2273.0076936640689"/>
  </r>
  <r>
    <n v="347353"/>
    <x v="10"/>
    <x v="1"/>
    <x v="1"/>
    <x v="2"/>
    <x v="19"/>
    <x v="16"/>
    <n v="1078.3710202073225"/>
  </r>
  <r>
    <n v="347355"/>
    <x v="11"/>
    <x v="1"/>
    <x v="1"/>
    <x v="2"/>
    <x v="19"/>
    <x v="16"/>
    <n v="1795.1313484819707"/>
  </r>
  <r>
    <n v="347357"/>
    <x v="12"/>
    <x v="1"/>
    <x v="1"/>
    <x v="2"/>
    <x v="19"/>
    <x v="16"/>
    <n v="1786.0650285401425"/>
  </r>
  <r>
    <n v="347359"/>
    <x v="13"/>
    <x v="1"/>
    <x v="1"/>
    <x v="2"/>
    <x v="19"/>
    <x v="16"/>
    <n v="1074.3693341640319"/>
  </r>
  <r>
    <n v="347373"/>
    <x v="14"/>
    <x v="1"/>
    <x v="1"/>
    <x v="3"/>
    <x v="19"/>
    <x v="16"/>
    <n v="1045.8573211055941"/>
  </r>
  <r>
    <n v="347375"/>
    <x v="15"/>
    <x v="1"/>
    <x v="1"/>
    <x v="3"/>
    <x v="19"/>
    <x v="16"/>
    <n v="1809.6374603888958"/>
  </r>
  <r>
    <n v="347377"/>
    <x v="16"/>
    <x v="1"/>
    <x v="1"/>
    <x v="3"/>
    <x v="19"/>
    <x v="16"/>
    <n v="1804.1976684237989"/>
  </r>
  <r>
    <n v="347379"/>
    <x v="17"/>
    <x v="1"/>
    <x v="1"/>
    <x v="3"/>
    <x v="19"/>
    <x v="16"/>
    <n v="1085.3322865534608"/>
  </r>
  <r>
    <n v="347353"/>
    <x v="10"/>
    <x v="1"/>
    <x v="1"/>
    <x v="2"/>
    <x v="20"/>
    <x v="16"/>
    <n v="1207.0091875924588"/>
  </r>
  <r>
    <n v="347355"/>
    <x v="11"/>
    <x v="1"/>
    <x v="1"/>
    <x v="2"/>
    <x v="20"/>
    <x v="16"/>
    <n v="2009.2713824379439"/>
  </r>
  <r>
    <n v="347357"/>
    <x v="12"/>
    <x v="1"/>
    <x v="1"/>
    <x v="2"/>
    <x v="20"/>
    <x v="16"/>
    <n v="1999.1235471731059"/>
  </r>
  <r>
    <n v="347359"/>
    <x v="13"/>
    <x v="1"/>
    <x v="1"/>
    <x v="2"/>
    <x v="20"/>
    <x v="16"/>
    <n v="1202.5301430617731"/>
  </r>
  <r>
    <n v="347373"/>
    <x v="14"/>
    <x v="1"/>
    <x v="1"/>
    <x v="3"/>
    <x v="20"/>
    <x v="16"/>
    <n v="1170.6169507806258"/>
  </r>
  <r>
    <n v="347375"/>
    <x v="15"/>
    <x v="1"/>
    <x v="1"/>
    <x v="3"/>
    <x v="20"/>
    <x v="16"/>
    <n v="2025.5079188616853"/>
  </r>
  <r>
    <n v="347377"/>
    <x v="16"/>
    <x v="1"/>
    <x v="1"/>
    <x v="3"/>
    <x v="20"/>
    <x v="16"/>
    <n v="2019.4192177027824"/>
  </r>
  <r>
    <n v="347379"/>
    <x v="17"/>
    <x v="1"/>
    <x v="1"/>
    <x v="3"/>
    <x v="20"/>
    <x v="16"/>
    <n v="1214.8008588073012"/>
  </r>
  <r>
    <n v="347353"/>
    <x v="10"/>
    <x v="1"/>
    <x v="1"/>
    <x v="2"/>
    <x v="23"/>
    <x v="16"/>
    <n v="632.66608735517889"/>
  </r>
  <r>
    <n v="347355"/>
    <x v="11"/>
    <x v="1"/>
    <x v="1"/>
    <x v="2"/>
    <x v="23"/>
    <x v="16"/>
    <n v="949.6882697400564"/>
  </r>
  <r>
    <n v="347357"/>
    <x v="12"/>
    <x v="1"/>
    <x v="1"/>
    <x v="2"/>
    <x v="23"/>
    <x v="16"/>
    <n v="944.8918643373288"/>
  </r>
  <r>
    <n v="347359"/>
    <x v="13"/>
    <x v="1"/>
    <x v="1"/>
    <x v="2"/>
    <x v="23"/>
    <x v="16"/>
    <n v="630.33220426649473"/>
  </r>
  <r>
    <n v="347373"/>
    <x v="14"/>
    <x v="1"/>
    <x v="1"/>
    <x v="3"/>
    <x v="23"/>
    <x v="16"/>
    <n v="613.59072793743474"/>
  </r>
  <r>
    <n v="347375"/>
    <x v="15"/>
    <x v="1"/>
    <x v="1"/>
    <x v="3"/>
    <x v="23"/>
    <x v="16"/>
    <n v="957.36251838442047"/>
  </r>
  <r>
    <n v="347377"/>
    <x v="16"/>
    <x v="1"/>
    <x v="1"/>
    <x v="3"/>
    <x v="23"/>
    <x v="16"/>
    <n v="954.484675142784"/>
  </r>
  <r>
    <n v="347379"/>
    <x v="17"/>
    <x v="1"/>
    <x v="1"/>
    <x v="3"/>
    <x v="23"/>
    <x v="16"/>
    <n v="636.76416553452009"/>
  </r>
  <r>
    <n v="347353"/>
    <x v="10"/>
    <x v="1"/>
    <x v="1"/>
    <x v="2"/>
    <x v="24"/>
    <x v="16"/>
    <n v="817.8766258814361"/>
  </r>
  <r>
    <n v="347355"/>
    <x v="11"/>
    <x v="1"/>
    <x v="1"/>
    <x v="2"/>
    <x v="24"/>
    <x v="16"/>
    <n v="1227.7058202079991"/>
  </r>
  <r>
    <n v="347357"/>
    <x v="12"/>
    <x v="1"/>
    <x v="1"/>
    <x v="2"/>
    <x v="24"/>
    <x v="16"/>
    <n v="1221.5052857625039"/>
  </r>
  <r>
    <n v="347359"/>
    <x v="13"/>
    <x v="1"/>
    <x v="1"/>
    <x v="2"/>
    <x v="24"/>
    <x v="16"/>
    <n v="814.85950758803438"/>
  </r>
  <r>
    <n v="347373"/>
    <x v="14"/>
    <x v="1"/>
    <x v="1"/>
    <x v="3"/>
    <x v="24"/>
    <x v="16"/>
    <n v="793.21702912119179"/>
  </r>
  <r>
    <n v="347375"/>
    <x v="15"/>
    <x v="1"/>
    <x v="1"/>
    <x v="3"/>
    <x v="24"/>
    <x v="16"/>
    <n v="1237.6266753207908"/>
  </r>
  <r>
    <n v="347377"/>
    <x v="16"/>
    <x v="1"/>
    <x v="1"/>
    <x v="3"/>
    <x v="24"/>
    <x v="16"/>
    <n v="1233.906354653494"/>
  </r>
  <r>
    <n v="347379"/>
    <x v="17"/>
    <x v="1"/>
    <x v="1"/>
    <x v="3"/>
    <x v="24"/>
    <x v="16"/>
    <n v="823.17440052260611"/>
  </r>
  <r>
    <n v="347373"/>
    <x v="14"/>
    <x v="1"/>
    <x v="1"/>
    <x v="3"/>
    <x v="28"/>
    <x v="16"/>
    <n v="3115.6420382315346"/>
  </r>
  <r>
    <n v="347375"/>
    <x v="15"/>
    <x v="1"/>
    <x v="1"/>
    <x v="3"/>
    <x v="28"/>
    <x v="16"/>
    <n v="4861.2190052680362"/>
  </r>
  <r>
    <n v="347377"/>
    <x v="16"/>
    <x v="1"/>
    <x v="1"/>
    <x v="3"/>
    <x v="28"/>
    <x v="16"/>
    <n v="4846.6061224866698"/>
  </r>
  <r>
    <n v="347379"/>
    <x v="17"/>
    <x v="1"/>
    <x v="1"/>
    <x v="3"/>
    <x v="28"/>
    <x v="16"/>
    <n v="3233.3102705897918"/>
  </r>
  <r>
    <n v="347331"/>
    <x v="0"/>
    <x v="0"/>
    <x v="0"/>
    <x v="0"/>
    <x v="0"/>
    <x v="17"/>
    <n v="3565.1866480655626"/>
  </r>
  <r>
    <n v="347333"/>
    <x v="1"/>
    <x v="0"/>
    <x v="0"/>
    <x v="0"/>
    <x v="0"/>
    <x v="17"/>
    <n v="4346.8072245418507"/>
  </r>
  <r>
    <n v="347335"/>
    <x v="2"/>
    <x v="0"/>
    <x v="0"/>
    <x v="0"/>
    <x v="0"/>
    <x v="17"/>
    <n v="4324.7422132497595"/>
  </r>
  <r>
    <n v="347337"/>
    <x v="3"/>
    <x v="0"/>
    <x v="0"/>
    <x v="0"/>
    <x v="0"/>
    <x v="17"/>
    <n v="4302.6772019576692"/>
  </r>
  <r>
    <n v="347339"/>
    <x v="4"/>
    <x v="0"/>
    <x v="0"/>
    <x v="0"/>
    <x v="0"/>
    <x v="17"/>
    <n v="4280.6121906655781"/>
  </r>
  <r>
    <n v="347331"/>
    <x v="0"/>
    <x v="0"/>
    <x v="0"/>
    <x v="0"/>
    <x v="1"/>
    <x v="17"/>
    <n v="3046.6882749715714"/>
  </r>
  <r>
    <n v="347333"/>
    <x v="1"/>
    <x v="0"/>
    <x v="0"/>
    <x v="0"/>
    <x v="1"/>
    <x v="17"/>
    <n v="3800.0515972108369"/>
  </r>
  <r>
    <n v="347335"/>
    <x v="2"/>
    <x v="0"/>
    <x v="0"/>
    <x v="0"/>
    <x v="1"/>
    <x v="17"/>
    <n v="3780.7619951945376"/>
  </r>
  <r>
    <n v="347337"/>
    <x v="3"/>
    <x v="0"/>
    <x v="0"/>
    <x v="0"/>
    <x v="1"/>
    <x v="17"/>
    <n v="3761.4723931782391"/>
  </r>
  <r>
    <n v="347339"/>
    <x v="4"/>
    <x v="0"/>
    <x v="0"/>
    <x v="0"/>
    <x v="1"/>
    <x v="17"/>
    <n v="3742.1827911619403"/>
  </r>
  <r>
    <n v="347331"/>
    <x v="0"/>
    <x v="0"/>
    <x v="0"/>
    <x v="0"/>
    <x v="2"/>
    <x v="17"/>
    <n v="3031.378283640056"/>
  </r>
  <r>
    <n v="347333"/>
    <x v="1"/>
    <x v="0"/>
    <x v="0"/>
    <x v="0"/>
    <x v="2"/>
    <x v="17"/>
    <n v="3780.9558605414354"/>
  </r>
  <r>
    <n v="347335"/>
    <x v="2"/>
    <x v="0"/>
    <x v="0"/>
    <x v="0"/>
    <x v="2"/>
    <x v="17"/>
    <n v="3761.7631911985854"/>
  </r>
  <r>
    <n v="347337"/>
    <x v="3"/>
    <x v="0"/>
    <x v="0"/>
    <x v="0"/>
    <x v="2"/>
    <x v="17"/>
    <n v="3742.5705218557355"/>
  </r>
  <r>
    <n v="347339"/>
    <x v="4"/>
    <x v="0"/>
    <x v="0"/>
    <x v="0"/>
    <x v="2"/>
    <x v="17"/>
    <n v="3723.3778525128855"/>
  </r>
  <r>
    <n v="347411"/>
    <x v="5"/>
    <x v="1"/>
    <x v="0"/>
    <x v="1"/>
    <x v="3"/>
    <x v="17"/>
    <n v="3359.8913732499113"/>
  </r>
  <r>
    <n v="347413"/>
    <x v="6"/>
    <x v="1"/>
    <x v="0"/>
    <x v="1"/>
    <x v="3"/>
    <x v="17"/>
    <n v="4388.6481496978713"/>
  </r>
  <r>
    <n v="347415"/>
    <x v="7"/>
    <x v="1"/>
    <x v="0"/>
    <x v="1"/>
    <x v="3"/>
    <x v="17"/>
    <n v="4375.4558205905632"/>
  </r>
  <r>
    <n v="347417"/>
    <x v="8"/>
    <x v="1"/>
    <x v="0"/>
    <x v="1"/>
    <x v="3"/>
    <x v="17"/>
    <n v="4353.4686054117165"/>
  </r>
  <r>
    <n v="347419"/>
    <x v="9"/>
    <x v="1"/>
    <x v="0"/>
    <x v="1"/>
    <x v="3"/>
    <x v="17"/>
    <n v="4331.4813902328688"/>
  </r>
  <r>
    <n v="347411"/>
    <x v="5"/>
    <x v="1"/>
    <x v="0"/>
    <x v="1"/>
    <x v="4"/>
    <x v="17"/>
    <n v="3412.4785055723592"/>
  </r>
  <r>
    <n v="347413"/>
    <x v="6"/>
    <x v="1"/>
    <x v="0"/>
    <x v="1"/>
    <x v="4"/>
    <x v="17"/>
    <n v="4324.7422132497595"/>
  </r>
  <r>
    <n v="347415"/>
    <x v="7"/>
    <x v="1"/>
    <x v="0"/>
    <x v="1"/>
    <x v="4"/>
    <x v="17"/>
    <n v="4311.7419861558228"/>
  </r>
  <r>
    <n v="347417"/>
    <x v="8"/>
    <x v="1"/>
    <x v="0"/>
    <x v="1"/>
    <x v="4"/>
    <x v="17"/>
    <n v="4290.0749409992604"/>
  </r>
  <r>
    <n v="347419"/>
    <x v="9"/>
    <x v="1"/>
    <x v="0"/>
    <x v="1"/>
    <x v="4"/>
    <x v="17"/>
    <n v="4268.407895842699"/>
  </r>
  <r>
    <n v="347411"/>
    <x v="5"/>
    <x v="1"/>
    <x v="0"/>
    <x v="1"/>
    <x v="5"/>
    <x v="17"/>
    <n v="3298.0659609248892"/>
  </r>
  <r>
    <n v="347413"/>
    <x v="6"/>
    <x v="1"/>
    <x v="0"/>
    <x v="1"/>
    <x v="5"/>
    <x v="17"/>
    <n v="4275.8553181013131"/>
  </r>
  <r>
    <n v="347415"/>
    <x v="7"/>
    <x v="1"/>
    <x v="0"/>
    <x v="1"/>
    <x v="5"/>
    <x v="17"/>
    <n v="4263.0020456020111"/>
  </r>
  <r>
    <n v="347417"/>
    <x v="8"/>
    <x v="1"/>
    <x v="0"/>
    <x v="1"/>
    <x v="5"/>
    <x v="17"/>
    <n v="4241.5799247698396"/>
  </r>
  <r>
    <n v="347419"/>
    <x v="9"/>
    <x v="1"/>
    <x v="0"/>
    <x v="1"/>
    <x v="5"/>
    <x v="17"/>
    <n v="4220.1578039376691"/>
  </r>
  <r>
    <n v="347353"/>
    <x v="10"/>
    <x v="1"/>
    <x v="1"/>
    <x v="2"/>
    <x v="6"/>
    <x v="17"/>
    <n v="4568.6711493772682"/>
  </r>
  <r>
    <n v="347355"/>
    <x v="11"/>
    <x v="1"/>
    <x v="1"/>
    <x v="2"/>
    <x v="6"/>
    <x v="17"/>
    <n v="6857.9832009039055"/>
  </r>
  <r>
    <n v="347357"/>
    <x v="12"/>
    <x v="1"/>
    <x v="1"/>
    <x v="2"/>
    <x v="6"/>
    <x v="17"/>
    <n v="6823.3469221114619"/>
  </r>
  <r>
    <n v="347359"/>
    <x v="13"/>
    <x v="1"/>
    <x v="1"/>
    <x v="2"/>
    <x v="6"/>
    <x v="17"/>
    <n v="4551.8174811525942"/>
  </r>
  <r>
    <n v="347353"/>
    <x v="10"/>
    <x v="1"/>
    <x v="1"/>
    <x v="2"/>
    <x v="7"/>
    <x v="17"/>
    <n v="4040.1078205260619"/>
  </r>
  <r>
    <n v="347355"/>
    <x v="11"/>
    <x v="1"/>
    <x v="1"/>
    <x v="2"/>
    <x v="7"/>
    <x v="17"/>
    <n v="6064.5624640295646"/>
  </r>
  <r>
    <n v="347357"/>
    <x v="12"/>
    <x v="1"/>
    <x v="1"/>
    <x v="2"/>
    <x v="7"/>
    <x v="17"/>
    <n v="6033.9333606758792"/>
  </r>
  <r>
    <n v="347359"/>
    <x v="13"/>
    <x v="1"/>
    <x v="1"/>
    <x v="2"/>
    <x v="7"/>
    <x v="17"/>
    <n v="4025.2040039516628"/>
  </r>
  <r>
    <n v="347353"/>
    <x v="10"/>
    <x v="1"/>
    <x v="1"/>
    <x v="2"/>
    <x v="8"/>
    <x v="17"/>
    <n v="4383.5575206602753"/>
  </r>
  <r>
    <n v="347355"/>
    <x v="11"/>
    <x v="1"/>
    <x v="1"/>
    <x v="2"/>
    <x v="8"/>
    <x v="17"/>
    <n v="6271.9516467373114"/>
  </r>
  <r>
    <n v="347357"/>
    <x v="12"/>
    <x v="1"/>
    <x v="1"/>
    <x v="2"/>
    <x v="8"/>
    <x v="17"/>
    <n v="6240.2751232689407"/>
  </r>
  <r>
    <n v="347359"/>
    <x v="13"/>
    <x v="1"/>
    <x v="1"/>
    <x v="2"/>
    <x v="8"/>
    <x v="17"/>
    <n v="4367.4279805493643"/>
  </r>
  <r>
    <n v="347373"/>
    <x v="14"/>
    <x v="1"/>
    <x v="1"/>
    <x v="3"/>
    <x v="9"/>
    <x v="17"/>
    <n v="4545.1212980918181"/>
  </r>
  <r>
    <n v="347375"/>
    <x v="15"/>
    <x v="1"/>
    <x v="1"/>
    <x v="3"/>
    <x v="9"/>
    <x v="17"/>
    <n v="7091.5816914813986"/>
  </r>
  <r>
    <n v="347377"/>
    <x v="16"/>
    <x v="1"/>
    <x v="1"/>
    <x v="3"/>
    <x v="9"/>
    <x v="17"/>
    <n v="7070.2643116472864"/>
  </r>
  <r>
    <n v="347379"/>
    <x v="17"/>
    <x v="1"/>
    <x v="1"/>
    <x v="3"/>
    <x v="9"/>
    <x v="17"/>
    <n v="4716.7765724903884"/>
  </r>
  <r>
    <n v="347373"/>
    <x v="14"/>
    <x v="1"/>
    <x v="1"/>
    <x v="3"/>
    <x v="10"/>
    <x v="17"/>
    <n v="4019.8057711766851"/>
  </r>
  <r>
    <n v="347375"/>
    <x v="15"/>
    <x v="1"/>
    <x v="1"/>
    <x v="3"/>
    <x v="10"/>
    <x v="17"/>
    <n v="6271.9516467373114"/>
  </r>
  <r>
    <n v="347377"/>
    <x v="16"/>
    <x v="1"/>
    <x v="1"/>
    <x v="3"/>
    <x v="10"/>
    <x v="17"/>
    <n v="6253.0980846729708"/>
  </r>
  <r>
    <n v="347379"/>
    <x v="17"/>
    <x v="1"/>
    <x v="1"/>
    <x v="3"/>
    <x v="10"/>
    <x v="17"/>
    <n v="4171.621491247779"/>
  </r>
  <r>
    <n v="347373"/>
    <x v="14"/>
    <x v="1"/>
    <x v="1"/>
    <x v="3"/>
    <x v="11"/>
    <x v="17"/>
    <n v="4196.0111301251827"/>
  </r>
  <r>
    <n v="347375"/>
    <x v="15"/>
    <x v="1"/>
    <x v="1"/>
    <x v="3"/>
    <x v="11"/>
    <x v="17"/>
    <n v="6240.2751232689416"/>
  </r>
  <r>
    <n v="347377"/>
    <x v="16"/>
    <x v="1"/>
    <x v="1"/>
    <x v="3"/>
    <x v="11"/>
    <x v="17"/>
    <n v="6221.5167812150257"/>
  </r>
  <r>
    <n v="347379"/>
    <x v="17"/>
    <x v="1"/>
    <x v="1"/>
    <x v="3"/>
    <x v="11"/>
    <x v="17"/>
    <n v="4354.5227140328743"/>
  </r>
  <r>
    <n v="347425"/>
    <x v="18"/>
    <x v="0"/>
    <x v="2"/>
    <x v="4"/>
    <x v="12"/>
    <x v="17"/>
    <n v="1757.1460498671599"/>
  </r>
  <r>
    <n v="347427"/>
    <x v="19"/>
    <x v="0"/>
    <x v="2"/>
    <x v="4"/>
    <x v="12"/>
    <x v="17"/>
    <n v="1978.1002533705323"/>
  </r>
  <r>
    <n v="347429"/>
    <x v="20"/>
    <x v="0"/>
    <x v="2"/>
    <x v="4"/>
    <x v="12"/>
    <x v="17"/>
    <n v="2045.7451325013383"/>
  </r>
  <r>
    <n v="347431"/>
    <x v="21"/>
    <x v="0"/>
    <x v="2"/>
    <x v="4"/>
    <x v="12"/>
    <x v="17"/>
    <n v="2063.3118259190273"/>
  </r>
  <r>
    <n v="347433"/>
    <x v="22"/>
    <x v="0"/>
    <x v="2"/>
    <x v="4"/>
    <x v="12"/>
    <x v="17"/>
    <n v="2052.9434247837557"/>
  </r>
  <r>
    <n v="347435"/>
    <x v="23"/>
    <x v="0"/>
    <x v="2"/>
    <x v="4"/>
    <x v="12"/>
    <x v="17"/>
    <n v="4343.4066594824089"/>
  </r>
  <r>
    <n v="347437"/>
    <x v="24"/>
    <x v="0"/>
    <x v="2"/>
    <x v="4"/>
    <x v="12"/>
    <x v="17"/>
    <n v="4064.413245026426"/>
  </r>
  <r>
    <n v="347439"/>
    <x v="25"/>
    <x v="0"/>
    <x v="2"/>
    <x v="4"/>
    <x v="12"/>
    <x v="17"/>
    <n v="2068.3172609498461"/>
  </r>
  <r>
    <n v="347425"/>
    <x v="18"/>
    <x v="0"/>
    <x v="2"/>
    <x v="4"/>
    <x v="13"/>
    <x v="17"/>
    <n v="1573.3629171004425"/>
  </r>
  <r>
    <n v="347427"/>
    <x v="19"/>
    <x v="0"/>
    <x v="2"/>
    <x v="4"/>
    <x v="13"/>
    <x v="17"/>
    <n v="1771.2071146251374"/>
  </r>
  <r>
    <n v="347429"/>
    <x v="20"/>
    <x v="0"/>
    <x v="2"/>
    <x v="4"/>
    <x v="13"/>
    <x v="17"/>
    <n v="1831.7768916019556"/>
  </r>
  <r>
    <n v="347431"/>
    <x v="21"/>
    <x v="0"/>
    <x v="2"/>
    <x v="4"/>
    <x v="13"/>
    <x v="17"/>
    <n v="1847.5062522897374"/>
  </r>
  <r>
    <n v="347433"/>
    <x v="22"/>
    <x v="0"/>
    <x v="2"/>
    <x v="4"/>
    <x v="13"/>
    <x v="17"/>
    <n v="1838.2223012732061"/>
  </r>
  <r>
    <n v="347435"/>
    <x v="23"/>
    <x v="0"/>
    <x v="2"/>
    <x v="4"/>
    <x v="13"/>
    <x v="17"/>
    <n v="4498.767896033668"/>
  </r>
  <r>
    <n v="347437"/>
    <x v="24"/>
    <x v="0"/>
    <x v="2"/>
    <x v="4"/>
    <x v="13"/>
    <x v="17"/>
    <n v="4245.8602648936803"/>
  </r>
  <r>
    <n v="347439"/>
    <x v="25"/>
    <x v="0"/>
    <x v="2"/>
    <x v="4"/>
    <x v="13"/>
    <x v="17"/>
    <n v="1858.9244449192681"/>
  </r>
  <r>
    <n v="347385"/>
    <x v="26"/>
    <x v="0"/>
    <x v="2"/>
    <x v="5"/>
    <x v="14"/>
    <x v="17"/>
    <n v="1766.1110807338291"/>
  </r>
  <r>
    <n v="347387"/>
    <x v="27"/>
    <x v="0"/>
    <x v="2"/>
    <x v="5"/>
    <x v="14"/>
    <x v="17"/>
    <n v="1988.3494774812607"/>
  </r>
  <r>
    <n v="347389"/>
    <x v="28"/>
    <x v="0"/>
    <x v="2"/>
    <x v="5"/>
    <x v="14"/>
    <x v="17"/>
    <n v="1978.2048372900297"/>
  </r>
  <r>
    <n v="347391"/>
    <x v="29"/>
    <x v="0"/>
    <x v="2"/>
    <x v="5"/>
    <x v="14"/>
    <x v="17"/>
    <n v="1990.9446179952956"/>
  </r>
  <r>
    <n v="347393"/>
    <x v="30"/>
    <x v="0"/>
    <x v="2"/>
    <x v="5"/>
    <x v="14"/>
    <x v="17"/>
    <n v="1980.6820168716083"/>
  </r>
  <r>
    <n v="347395"/>
    <x v="31"/>
    <x v="0"/>
    <x v="2"/>
    <x v="5"/>
    <x v="14"/>
    <x v="17"/>
    <n v="4355.8253918766604"/>
  </r>
  <r>
    <n v="347397"/>
    <x v="32"/>
    <x v="0"/>
    <x v="2"/>
    <x v="5"/>
    <x v="14"/>
    <x v="17"/>
    <n v="4084.5152472274626"/>
  </r>
  <r>
    <n v="347399"/>
    <x v="33"/>
    <x v="0"/>
    <x v="2"/>
    <x v="5"/>
    <x v="14"/>
    <x v="17"/>
    <n v="2078.707551742687"/>
  </r>
  <r>
    <n v="347385"/>
    <x v="26"/>
    <x v="0"/>
    <x v="2"/>
    <x v="5"/>
    <x v="15"/>
    <x v="17"/>
    <n v="1581.3066738323005"/>
  </r>
  <r>
    <n v="347387"/>
    <x v="27"/>
    <x v="0"/>
    <x v="2"/>
    <x v="5"/>
    <x v="15"/>
    <x v="17"/>
    <n v="1780.2902280334715"/>
  </r>
  <r>
    <n v="347389"/>
    <x v="28"/>
    <x v="0"/>
    <x v="2"/>
    <x v="5"/>
    <x v="15"/>
    <x v="17"/>
    <n v="1771.2071146251376"/>
  </r>
  <r>
    <n v="347391"/>
    <x v="29"/>
    <x v="0"/>
    <x v="2"/>
    <x v="5"/>
    <x v="15"/>
    <x v="17"/>
    <n v="1782.6138151844439"/>
  </r>
  <r>
    <n v="347393"/>
    <x v="30"/>
    <x v="0"/>
    <x v="2"/>
    <x v="5"/>
    <x v="15"/>
    <x v="17"/>
    <n v="1773.4250841783385"/>
  </r>
  <r>
    <n v="347395"/>
    <x v="31"/>
    <x v="0"/>
    <x v="2"/>
    <x v="5"/>
    <x v="15"/>
    <x v="17"/>
    <n v="4511.3923182435447"/>
  </r>
  <r>
    <n v="347397"/>
    <x v="32"/>
    <x v="0"/>
    <x v="2"/>
    <x v="5"/>
    <x v="15"/>
    <x v="17"/>
    <n v="4266.6340971682785"/>
  </r>
  <r>
    <n v="347399"/>
    <x v="33"/>
    <x v="0"/>
    <x v="2"/>
    <x v="5"/>
    <x v="15"/>
    <x v="17"/>
    <n v="1868.1640693792222"/>
  </r>
  <r>
    <n v="347385"/>
    <x v="26"/>
    <x v="0"/>
    <x v="2"/>
    <x v="5"/>
    <x v="16"/>
    <x v="17"/>
    <n v="1589.9551559286756"/>
  </r>
  <r>
    <n v="347387"/>
    <x v="27"/>
    <x v="0"/>
    <x v="2"/>
    <x v="5"/>
    <x v="16"/>
    <x v="17"/>
    <n v="1790.0269909386661"/>
  </r>
  <r>
    <n v="347389"/>
    <x v="28"/>
    <x v="0"/>
    <x v="2"/>
    <x v="5"/>
    <x v="16"/>
    <x v="17"/>
    <n v="1780.8942001685707"/>
  </r>
  <r>
    <n v="347391"/>
    <x v="29"/>
    <x v="0"/>
    <x v="2"/>
    <x v="5"/>
    <x v="16"/>
    <x v="17"/>
    <n v="1792.363286251948"/>
  </r>
  <r>
    <n v="347393"/>
    <x v="30"/>
    <x v="0"/>
    <x v="2"/>
    <x v="5"/>
    <x v="16"/>
    <x v="17"/>
    <n v="1783.1243002403401"/>
  </r>
  <r>
    <n v="347395"/>
    <x v="31"/>
    <x v="0"/>
    <x v="2"/>
    <x v="5"/>
    <x v="16"/>
    <x v="17"/>
    <n v="4536.0660240715933"/>
  </r>
  <r>
    <n v="347397"/>
    <x v="32"/>
    <x v="0"/>
    <x v="2"/>
    <x v="5"/>
    <x v="16"/>
    <x v="17"/>
    <n v="4289.969171389982"/>
  </r>
  <r>
    <n v="347399"/>
    <x v="33"/>
    <x v="0"/>
    <x v="2"/>
    <x v="5"/>
    <x v="16"/>
    <x v="17"/>
    <n v="1878.3814318772643"/>
  </r>
  <r>
    <n v="347331"/>
    <x v="0"/>
    <x v="0"/>
    <x v="0"/>
    <x v="0"/>
    <x v="17"/>
    <x v="17"/>
    <n v="1523.3441374857807"/>
  </r>
  <r>
    <n v="347333"/>
    <x v="1"/>
    <x v="0"/>
    <x v="0"/>
    <x v="0"/>
    <x v="17"/>
    <x v="17"/>
    <n v="1914.2619215083641"/>
  </r>
  <r>
    <n v="347335"/>
    <x v="2"/>
    <x v="0"/>
    <x v="0"/>
    <x v="0"/>
    <x v="17"/>
    <x v="17"/>
    <n v="1904.5448559169513"/>
  </r>
  <r>
    <n v="347337"/>
    <x v="3"/>
    <x v="0"/>
    <x v="0"/>
    <x v="0"/>
    <x v="17"/>
    <x v="17"/>
    <n v="1894.827790325538"/>
  </r>
  <r>
    <n v="347339"/>
    <x v="4"/>
    <x v="0"/>
    <x v="0"/>
    <x v="0"/>
    <x v="17"/>
    <x v="17"/>
    <n v="1885.1107247341251"/>
  </r>
  <r>
    <n v="347385"/>
    <x v="26"/>
    <x v="0"/>
    <x v="2"/>
    <x v="5"/>
    <x v="17"/>
    <x v="17"/>
    <n v="1056.7838210748375"/>
  </r>
  <r>
    <n v="347387"/>
    <x v="27"/>
    <x v="0"/>
    <x v="2"/>
    <x v="5"/>
    <x v="17"/>
    <x v="17"/>
    <n v="1189.7640988536859"/>
  </r>
  <r>
    <n v="347389"/>
    <x v="28"/>
    <x v="0"/>
    <x v="2"/>
    <x v="5"/>
    <x v="17"/>
    <x v="17"/>
    <n v="1183.6938738595345"/>
  </r>
  <r>
    <n v="347391"/>
    <x v="29"/>
    <x v="0"/>
    <x v="2"/>
    <x v="5"/>
    <x v="17"/>
    <x v="17"/>
    <n v="1191.3169471080082"/>
  </r>
  <r>
    <n v="347393"/>
    <x v="30"/>
    <x v="0"/>
    <x v="2"/>
    <x v="5"/>
    <x v="17"/>
    <x v="17"/>
    <n v="1185.1761381022968"/>
  </r>
  <r>
    <n v="347395"/>
    <x v="31"/>
    <x v="0"/>
    <x v="2"/>
    <x v="5"/>
    <x v="17"/>
    <x v="17"/>
    <n v="1993.5324720909057"/>
  </r>
  <r>
    <n v="347397"/>
    <x v="32"/>
    <x v="0"/>
    <x v="2"/>
    <x v="5"/>
    <x v="17"/>
    <x v="17"/>
    <n v="1833.0314882048478"/>
  </r>
  <r>
    <n v="347399"/>
    <x v="33"/>
    <x v="0"/>
    <x v="2"/>
    <x v="5"/>
    <x v="17"/>
    <x v="17"/>
    <n v="1236.843634564146"/>
  </r>
  <r>
    <n v="347331"/>
    <x v="0"/>
    <x v="0"/>
    <x v="0"/>
    <x v="0"/>
    <x v="18"/>
    <x v="17"/>
    <n v="1558.9945458720215"/>
  </r>
  <r>
    <n v="347333"/>
    <x v="1"/>
    <x v="0"/>
    <x v="0"/>
    <x v="0"/>
    <x v="18"/>
    <x v="17"/>
    <n v="1959.0608724352705"/>
  </r>
  <r>
    <n v="347335"/>
    <x v="2"/>
    <x v="0"/>
    <x v="0"/>
    <x v="0"/>
    <x v="18"/>
    <x v="17"/>
    <n v="1949.1164010015889"/>
  </r>
  <r>
    <n v="347337"/>
    <x v="3"/>
    <x v="0"/>
    <x v="0"/>
    <x v="0"/>
    <x v="18"/>
    <x v="17"/>
    <n v="1939.1719295679075"/>
  </r>
  <r>
    <n v="347339"/>
    <x v="4"/>
    <x v="0"/>
    <x v="0"/>
    <x v="0"/>
    <x v="18"/>
    <x v="17"/>
    <n v="1929.2274581342258"/>
  </r>
  <r>
    <n v="347385"/>
    <x v="26"/>
    <x v="0"/>
    <x v="2"/>
    <x v="5"/>
    <x v="18"/>
    <x v="17"/>
    <n v="1081.5154453153496"/>
  </r>
  <r>
    <n v="347387"/>
    <x v="27"/>
    <x v="0"/>
    <x v="2"/>
    <x v="5"/>
    <x v="18"/>
    <x v="17"/>
    <n v="1217.6078243545021"/>
  </r>
  <r>
    <n v="347389"/>
    <x v="28"/>
    <x v="0"/>
    <x v="2"/>
    <x v="5"/>
    <x v="18"/>
    <x v="17"/>
    <n v="1211.3955395363666"/>
  </r>
  <r>
    <n v="347391"/>
    <x v="29"/>
    <x v="0"/>
    <x v="2"/>
    <x v="5"/>
    <x v="18"/>
    <x v="17"/>
    <n v="1219.1970134940204"/>
  </r>
  <r>
    <n v="347393"/>
    <x v="30"/>
    <x v="0"/>
    <x v="2"/>
    <x v="5"/>
    <x v="18"/>
    <x v="17"/>
    <n v="1212.912492805907"/>
  </r>
  <r>
    <n v="347395"/>
    <x v="31"/>
    <x v="0"/>
    <x v="2"/>
    <x v="5"/>
    <x v="18"/>
    <x v="17"/>
    <n v="2040.1865701455811"/>
  </r>
  <r>
    <n v="347397"/>
    <x v="32"/>
    <x v="0"/>
    <x v="2"/>
    <x v="5"/>
    <x v="18"/>
    <x v="17"/>
    <n v="1875.9294254018873"/>
  </r>
  <r>
    <n v="347399"/>
    <x v="33"/>
    <x v="0"/>
    <x v="2"/>
    <x v="5"/>
    <x v="18"/>
    <x v="17"/>
    <n v="1265.7891496300379"/>
  </r>
  <r>
    <n v="347353"/>
    <x v="10"/>
    <x v="1"/>
    <x v="1"/>
    <x v="2"/>
    <x v="19"/>
    <x v="17"/>
    <n v="2065.8931840560754"/>
  </r>
  <r>
    <n v="347355"/>
    <x v="11"/>
    <x v="1"/>
    <x v="1"/>
    <x v="2"/>
    <x v="19"/>
    <x v="17"/>
    <n v="3439.029376551016"/>
  </r>
  <r>
    <n v="347357"/>
    <x v="12"/>
    <x v="1"/>
    <x v="1"/>
    <x v="2"/>
    <x v="19"/>
    <x v="17"/>
    <n v="3421.66054131591"/>
  </r>
  <r>
    <n v="347359"/>
    <x v="13"/>
    <x v="1"/>
    <x v="1"/>
    <x v="2"/>
    <x v="19"/>
    <x v="17"/>
    <n v="2058.2269395385106"/>
  </r>
  <r>
    <n v="347373"/>
    <x v="14"/>
    <x v="1"/>
    <x v="1"/>
    <x v="3"/>
    <x v="19"/>
    <x v="17"/>
    <n v="2003.604947350867"/>
  </r>
  <r>
    <n v="347375"/>
    <x v="15"/>
    <x v="1"/>
    <x v="1"/>
    <x v="3"/>
    <x v="19"/>
    <x v="17"/>
    <n v="3466.8195129271858"/>
  </r>
  <r>
    <n v="347377"/>
    <x v="16"/>
    <x v="1"/>
    <x v="1"/>
    <x v="3"/>
    <x v="19"/>
    <x v="17"/>
    <n v="3456.3982117861224"/>
  </r>
  <r>
    <n v="347379"/>
    <x v="17"/>
    <x v="1"/>
    <x v="1"/>
    <x v="3"/>
    <x v="19"/>
    <x v="17"/>
    <n v="2079.2292552480867"/>
  </r>
  <r>
    <n v="347353"/>
    <x v="10"/>
    <x v="1"/>
    <x v="1"/>
    <x v="2"/>
    <x v="20"/>
    <x v="17"/>
    <n v="2312.3322187023587"/>
  </r>
  <r>
    <n v="347355"/>
    <x v="11"/>
    <x v="1"/>
    <x v="1"/>
    <x v="2"/>
    <x v="20"/>
    <x v="17"/>
    <n v="3849.2689214695392"/>
  </r>
  <r>
    <n v="347357"/>
    <x v="12"/>
    <x v="1"/>
    <x v="1"/>
    <x v="2"/>
    <x v="20"/>
    <x v="17"/>
    <n v="3829.8281693409058"/>
  </r>
  <r>
    <n v="347359"/>
    <x v="13"/>
    <x v="1"/>
    <x v="1"/>
    <x v="2"/>
    <x v="20"/>
    <x v="17"/>
    <n v="2303.7514729352338"/>
  </r>
  <r>
    <n v="347373"/>
    <x v="14"/>
    <x v="1"/>
    <x v="1"/>
    <x v="3"/>
    <x v="20"/>
    <x v="17"/>
    <n v="2242.613659344499"/>
  </r>
  <r>
    <n v="347375"/>
    <x v="15"/>
    <x v="1"/>
    <x v="1"/>
    <x v="3"/>
    <x v="20"/>
    <x v="17"/>
    <n v="3880.374124875354"/>
  </r>
  <r>
    <n v="347377"/>
    <x v="16"/>
    <x v="1"/>
    <x v="1"/>
    <x v="3"/>
    <x v="20"/>
    <x v="17"/>
    <n v="3868.7096735981736"/>
  </r>
  <r>
    <n v="347379"/>
    <x v="17"/>
    <x v="1"/>
    <x v="1"/>
    <x v="3"/>
    <x v="20"/>
    <x v="17"/>
    <n v="2327.2591410264095"/>
  </r>
  <r>
    <n v="347385"/>
    <x v="26"/>
    <x v="0"/>
    <x v="2"/>
    <x v="5"/>
    <x v="21"/>
    <x v="17"/>
    <n v="1065.1288476590562"/>
  </r>
  <r>
    <n v="347387"/>
    <x v="27"/>
    <x v="0"/>
    <x v="2"/>
    <x v="5"/>
    <x v="21"/>
    <x v="17"/>
    <n v="1199.1592209551914"/>
  </r>
  <r>
    <n v="347389"/>
    <x v="28"/>
    <x v="0"/>
    <x v="2"/>
    <x v="5"/>
    <x v="21"/>
    <x v="17"/>
    <n v="1193.0410616646036"/>
  </r>
  <r>
    <n v="347391"/>
    <x v="29"/>
    <x v="0"/>
    <x v="2"/>
    <x v="5"/>
    <x v="21"/>
    <x v="17"/>
    <n v="1200.7243314713839"/>
  </r>
  <r>
    <n v="347393"/>
    <x v="30"/>
    <x v="0"/>
    <x v="2"/>
    <x v="5"/>
    <x v="21"/>
    <x v="17"/>
    <n v="1194.5350307936963"/>
  </r>
  <r>
    <n v="347395"/>
    <x v="31"/>
    <x v="0"/>
    <x v="2"/>
    <x v="5"/>
    <x v="21"/>
    <x v="17"/>
    <n v="2009.2746524161025"/>
  </r>
  <r>
    <n v="347397"/>
    <x v="32"/>
    <x v="0"/>
    <x v="2"/>
    <x v="5"/>
    <x v="21"/>
    <x v="17"/>
    <n v="1847.5062522897374"/>
  </r>
  <r>
    <n v="347399"/>
    <x v="33"/>
    <x v="0"/>
    <x v="2"/>
    <x v="5"/>
    <x v="21"/>
    <x v="17"/>
    <n v="1246.6105261507948"/>
  </r>
  <r>
    <n v="347425"/>
    <x v="18"/>
    <x v="0"/>
    <x v="2"/>
    <x v="4"/>
    <x v="21"/>
    <x v="17"/>
    <n v="1048.9086114002887"/>
  </r>
  <r>
    <n v="347427"/>
    <x v="19"/>
    <x v="0"/>
    <x v="2"/>
    <x v="4"/>
    <x v="21"/>
    <x v="17"/>
    <n v="1180.8047430834281"/>
  </r>
  <r>
    <n v="347429"/>
    <x v="20"/>
    <x v="0"/>
    <x v="2"/>
    <x v="4"/>
    <x v="21"/>
    <x v="17"/>
    <n v="1221.1845944013071"/>
  </r>
  <r>
    <n v="347431"/>
    <x v="21"/>
    <x v="0"/>
    <x v="2"/>
    <x v="4"/>
    <x v="21"/>
    <x v="17"/>
    <n v="1231.6708348598215"/>
  </r>
  <r>
    <n v="347433"/>
    <x v="22"/>
    <x v="0"/>
    <x v="2"/>
    <x v="4"/>
    <x v="21"/>
    <x v="17"/>
    <n v="1225.4815341821341"/>
  </r>
  <r>
    <n v="347435"/>
    <x v="23"/>
    <x v="0"/>
    <x v="2"/>
    <x v="4"/>
    <x v="21"/>
    <x v="17"/>
    <n v="1983.1017361020652"/>
  </r>
  <r>
    <n v="347437"/>
    <x v="24"/>
    <x v="0"/>
    <x v="2"/>
    <x v="4"/>
    <x v="21"/>
    <x v="17"/>
    <n v="1819.6543992401432"/>
  </r>
  <r>
    <n v="347439"/>
    <x v="25"/>
    <x v="0"/>
    <x v="2"/>
    <x v="4"/>
    <x v="21"/>
    <x v="17"/>
    <n v="1227.7224878757829"/>
  </r>
  <r>
    <n v="347385"/>
    <x v="26"/>
    <x v="0"/>
    <x v="2"/>
    <x v="5"/>
    <x v="22"/>
    <x v="17"/>
    <n v="1030.2314637613995"/>
  </r>
  <r>
    <n v="347387"/>
    <x v="27"/>
    <x v="0"/>
    <x v="2"/>
    <x v="5"/>
    <x v="22"/>
    <x v="17"/>
    <n v="1159.870528530729"/>
  </r>
  <r>
    <n v="347389"/>
    <x v="28"/>
    <x v="0"/>
    <x v="2"/>
    <x v="5"/>
    <x v="22"/>
    <x v="17"/>
    <n v="1153.952821752511"/>
  </r>
  <r>
    <n v="347391"/>
    <x v="29"/>
    <x v="0"/>
    <x v="2"/>
    <x v="5"/>
    <x v="22"/>
    <x v="17"/>
    <n v="1161.3843604972542"/>
  </r>
  <r>
    <n v="347393"/>
    <x v="30"/>
    <x v="0"/>
    <x v="2"/>
    <x v="5"/>
    <x v="22"/>
    <x v="17"/>
    <n v="1155.3978431751034"/>
  </r>
  <r>
    <n v="347395"/>
    <x v="31"/>
    <x v="0"/>
    <x v="2"/>
    <x v="5"/>
    <x v="22"/>
    <x v="17"/>
    <n v="1943.4437165107322"/>
  </r>
  <r>
    <n v="347397"/>
    <x v="32"/>
    <x v="0"/>
    <x v="2"/>
    <x v="5"/>
    <x v="22"/>
    <x v="17"/>
    <n v="1786.9754206620123"/>
  </r>
  <r>
    <n v="347399"/>
    <x v="33"/>
    <x v="0"/>
    <x v="2"/>
    <x v="5"/>
    <x v="22"/>
    <x v="17"/>
    <n v="1205.767161333891"/>
  </r>
  <r>
    <n v="347425"/>
    <x v="18"/>
    <x v="0"/>
    <x v="2"/>
    <x v="4"/>
    <x v="22"/>
    <x v="17"/>
    <n v="1014.5426597447284"/>
  </r>
  <r>
    <n v="347427"/>
    <x v="19"/>
    <x v="0"/>
    <x v="2"/>
    <x v="4"/>
    <x v="22"/>
    <x v="17"/>
    <n v="1142.1174081960751"/>
  </r>
  <r>
    <n v="347429"/>
    <x v="20"/>
    <x v="0"/>
    <x v="2"/>
    <x v="4"/>
    <x v="22"/>
    <x v="17"/>
    <n v="1181.1742729323139"/>
  </r>
  <r>
    <n v="347431"/>
    <x v="21"/>
    <x v="0"/>
    <x v="2"/>
    <x v="4"/>
    <x v="22"/>
    <x v="17"/>
    <n v="1191.3169471080082"/>
  </r>
  <r>
    <n v="347433"/>
    <x v="22"/>
    <x v="0"/>
    <x v="2"/>
    <x v="4"/>
    <x v="22"/>
    <x v="17"/>
    <n v="1185.3304297858574"/>
  </r>
  <r>
    <n v="347435"/>
    <x v="23"/>
    <x v="0"/>
    <x v="2"/>
    <x v="4"/>
    <x v="22"/>
    <x v="17"/>
    <n v="1918.1283173978668"/>
  </r>
  <r>
    <n v="347437"/>
    <x v="24"/>
    <x v="0"/>
    <x v="2"/>
    <x v="4"/>
    <x v="22"/>
    <x v="17"/>
    <n v="1760.0360927123336"/>
  </r>
  <r>
    <n v="347439"/>
    <x v="25"/>
    <x v="0"/>
    <x v="2"/>
    <x v="4"/>
    <x v="22"/>
    <x v="17"/>
    <n v="1187.4979619197411"/>
  </r>
  <r>
    <n v="347353"/>
    <x v="10"/>
    <x v="1"/>
    <x v="1"/>
    <x v="2"/>
    <x v="23"/>
    <x v="17"/>
    <n v="1212.0323461578148"/>
  </r>
  <r>
    <n v="347355"/>
    <x v="11"/>
    <x v="1"/>
    <x v="1"/>
    <x v="2"/>
    <x v="23"/>
    <x v="17"/>
    <n v="1819.3687392088655"/>
  </r>
  <r>
    <n v="347357"/>
    <x v="12"/>
    <x v="1"/>
    <x v="1"/>
    <x v="2"/>
    <x v="23"/>
    <x v="17"/>
    <n v="1810.1800082027603"/>
  </r>
  <r>
    <n v="347359"/>
    <x v="13"/>
    <x v="1"/>
    <x v="1"/>
    <x v="2"/>
    <x v="23"/>
    <x v="17"/>
    <n v="1207.5612011855005"/>
  </r>
  <r>
    <n v="347373"/>
    <x v="14"/>
    <x v="1"/>
    <x v="1"/>
    <x v="3"/>
    <x v="23"/>
    <x v="17"/>
    <n v="1175.4886573289359"/>
  </r>
  <r>
    <n v="347375"/>
    <x v="15"/>
    <x v="1"/>
    <x v="1"/>
    <x v="3"/>
    <x v="23"/>
    <x v="17"/>
    <n v="1834.0707088186341"/>
  </r>
  <r>
    <n v="347377"/>
    <x v="16"/>
    <x v="1"/>
    <x v="1"/>
    <x v="3"/>
    <x v="23"/>
    <x v="17"/>
    <n v="1828.5574702149709"/>
  </r>
  <r>
    <n v="347379"/>
    <x v="17"/>
    <x v="1"/>
    <x v="1"/>
    <x v="3"/>
    <x v="23"/>
    <x v="17"/>
    <n v="1219.883254258822"/>
  </r>
  <r>
    <n v="347411"/>
    <x v="5"/>
    <x v="1"/>
    <x v="0"/>
    <x v="1"/>
    <x v="23"/>
    <x v="17"/>
    <n v="987.50106858461584"/>
  </r>
  <r>
    <n v="347413"/>
    <x v="6"/>
    <x v="1"/>
    <x v="0"/>
    <x v="1"/>
    <x v="23"/>
    <x v="17"/>
    <n v="1323.4354412292832"/>
  </r>
  <r>
    <n v="347415"/>
    <x v="7"/>
    <x v="1"/>
    <x v="0"/>
    <x v="1"/>
    <x v="23"/>
    <x v="17"/>
    <n v="1319.4571783798967"/>
  </r>
  <r>
    <n v="347417"/>
    <x v="8"/>
    <x v="1"/>
    <x v="0"/>
    <x v="1"/>
    <x v="23"/>
    <x v="17"/>
    <n v="1312.8267402975857"/>
  </r>
  <r>
    <n v="347419"/>
    <x v="9"/>
    <x v="1"/>
    <x v="0"/>
    <x v="1"/>
    <x v="23"/>
    <x v="17"/>
    <n v="1306.1963022152745"/>
  </r>
  <r>
    <n v="347353"/>
    <x v="10"/>
    <x v="1"/>
    <x v="1"/>
    <x v="2"/>
    <x v="24"/>
    <x v="17"/>
    <n v="1566.8501055252557"/>
  </r>
  <r>
    <n v="347355"/>
    <x v="11"/>
    <x v="1"/>
    <x v="1"/>
    <x v="2"/>
    <x v="24"/>
    <x v="17"/>
    <n v="2351.9818675264937"/>
  </r>
  <r>
    <n v="347357"/>
    <x v="12"/>
    <x v="1"/>
    <x v="1"/>
    <x v="2"/>
    <x v="24"/>
    <x v="17"/>
    <n v="2340.103171225855"/>
  </r>
  <r>
    <n v="347359"/>
    <x v="13"/>
    <x v="1"/>
    <x v="1"/>
    <x v="2"/>
    <x v="24"/>
    <x v="17"/>
    <n v="1561.0700502372097"/>
  </r>
  <r>
    <n v="347373"/>
    <x v="14"/>
    <x v="1"/>
    <x v="1"/>
    <x v="3"/>
    <x v="24"/>
    <x v="17"/>
    <n v="1519.608393800876"/>
  </r>
  <r>
    <n v="347375"/>
    <x v="15"/>
    <x v="1"/>
    <x v="1"/>
    <x v="3"/>
    <x v="24"/>
    <x v="17"/>
    <n v="2370.9877816075159"/>
  </r>
  <r>
    <n v="347377"/>
    <x v="16"/>
    <x v="1"/>
    <x v="1"/>
    <x v="3"/>
    <x v="24"/>
    <x v="17"/>
    <n v="2363.8605638271324"/>
  </r>
  <r>
    <n v="347379"/>
    <x v="17"/>
    <x v="1"/>
    <x v="1"/>
    <x v="3"/>
    <x v="24"/>
    <x v="17"/>
    <n v="1576.99933646412"/>
  </r>
  <r>
    <n v="347411"/>
    <x v="5"/>
    <x v="1"/>
    <x v="0"/>
    <x v="1"/>
    <x v="24"/>
    <x v="17"/>
    <n v="1276.5881689733812"/>
  </r>
  <r>
    <n v="347413"/>
    <x v="6"/>
    <x v="1"/>
    <x v="0"/>
    <x v="1"/>
    <x v="24"/>
    <x v="17"/>
    <n v="1710.8660237653221"/>
  </r>
  <r>
    <n v="347415"/>
    <x v="7"/>
    <x v="1"/>
    <x v="0"/>
    <x v="1"/>
    <x v="24"/>
    <x v="17"/>
    <n v="1705.723139926348"/>
  </r>
  <r>
    <n v="347417"/>
    <x v="8"/>
    <x v="1"/>
    <x v="0"/>
    <x v="1"/>
    <x v="24"/>
    <x v="17"/>
    <n v="1697.1516668613915"/>
  </r>
  <r>
    <n v="347419"/>
    <x v="9"/>
    <x v="1"/>
    <x v="0"/>
    <x v="1"/>
    <x v="24"/>
    <x v="17"/>
    <n v="1688.5801937964352"/>
  </r>
  <r>
    <n v="347425"/>
    <x v="18"/>
    <x v="0"/>
    <x v="2"/>
    <x v="4"/>
    <x v="25"/>
    <x v="17"/>
    <n v="1962.4452567138833"/>
  </r>
  <r>
    <n v="347427"/>
    <x v="19"/>
    <x v="0"/>
    <x v="2"/>
    <x v="4"/>
    <x v="25"/>
    <x v="17"/>
    <n v="2209.2150278714753"/>
  </r>
  <r>
    <n v="347429"/>
    <x v="20"/>
    <x v="0"/>
    <x v="2"/>
    <x v="4"/>
    <x v="25"/>
    <x v="17"/>
    <n v="2284.7633137986863"/>
  </r>
  <r>
    <n v="347431"/>
    <x v="21"/>
    <x v="0"/>
    <x v="2"/>
    <x v="4"/>
    <x v="25"/>
    <x v="17"/>
    <n v="2304.3824423146625"/>
  </r>
  <r>
    <n v="347433"/>
    <x v="22"/>
    <x v="0"/>
    <x v="2"/>
    <x v="4"/>
    <x v="25"/>
    <x v="17"/>
    <n v="2292.8026310467499"/>
  </r>
  <r>
    <n v="347435"/>
    <x v="23"/>
    <x v="0"/>
    <x v="2"/>
    <x v="4"/>
    <x v="25"/>
    <x v="17"/>
    <n v="4280.570406079265"/>
  </r>
  <r>
    <n v="347437"/>
    <x v="24"/>
    <x v="0"/>
    <x v="2"/>
    <x v="4"/>
    <x v="25"/>
    <x v="17"/>
    <n v="3971.8752648941318"/>
  </r>
  <r>
    <n v="347439"/>
    <x v="25"/>
    <x v="0"/>
    <x v="2"/>
    <x v="4"/>
    <x v="25"/>
    <x v="17"/>
    <n v="2303.4840086818112"/>
  </r>
  <r>
    <n v="347331"/>
    <x v="0"/>
    <x v="0"/>
    <x v="0"/>
    <x v="0"/>
    <x v="26"/>
    <x v="17"/>
    <n v="5052.2971394000897"/>
  </r>
  <r>
    <n v="347333"/>
    <x v="1"/>
    <x v="0"/>
    <x v="0"/>
    <x v="0"/>
    <x v="26"/>
    <x v="17"/>
    <n v="6414.9097776776389"/>
  </r>
  <r>
    <n v="347335"/>
    <x v="2"/>
    <x v="0"/>
    <x v="0"/>
    <x v="0"/>
    <x v="26"/>
    <x v="17"/>
    <n v="6382.3467838823199"/>
  </r>
  <r>
    <n v="347337"/>
    <x v="3"/>
    <x v="0"/>
    <x v="0"/>
    <x v="0"/>
    <x v="26"/>
    <x v="17"/>
    <n v="6349.7837900870027"/>
  </r>
  <r>
    <n v="347339"/>
    <x v="4"/>
    <x v="0"/>
    <x v="0"/>
    <x v="0"/>
    <x v="26"/>
    <x v="17"/>
    <n v="6317.2207962916846"/>
  </r>
  <r>
    <n v="347411"/>
    <x v="5"/>
    <x v="1"/>
    <x v="1"/>
    <x v="2"/>
    <x v="27"/>
    <x v="17"/>
    <n v="5039.8370598748716"/>
  </r>
  <r>
    <n v="347413"/>
    <x v="6"/>
    <x v="1"/>
    <x v="1"/>
    <x v="2"/>
    <x v="27"/>
    <x v="17"/>
    <n v="6411.623673907874"/>
  </r>
  <r>
    <n v="347415"/>
    <x v="7"/>
    <x v="1"/>
    <x v="1"/>
    <x v="2"/>
    <x v="27"/>
    <x v="17"/>
    <n v="6392.3502560504348"/>
  </r>
  <r>
    <n v="347417"/>
    <x v="8"/>
    <x v="1"/>
    <x v="1"/>
    <x v="2"/>
    <x v="27"/>
    <x v="17"/>
    <n v="6360.2278929547047"/>
  </r>
  <r>
    <n v="347419"/>
    <x v="9"/>
    <x v="1"/>
    <x v="1"/>
    <x v="2"/>
    <x v="27"/>
    <x v="17"/>
    <n v="6328.1055298589736"/>
  </r>
  <r>
    <n v="347373"/>
    <x v="14"/>
    <x v="1"/>
    <x v="1"/>
    <x v="3"/>
    <x v="28"/>
    <x v="17"/>
    <n v="5968.8025087168953"/>
  </r>
  <r>
    <n v="347375"/>
    <x v="15"/>
    <x v="1"/>
    <x v="1"/>
    <x v="3"/>
    <x v="28"/>
    <x v="17"/>
    <n v="9312.8978997008635"/>
  </r>
  <r>
    <n v="347377"/>
    <x v="16"/>
    <x v="1"/>
    <x v="1"/>
    <x v="3"/>
    <x v="28"/>
    <x v="17"/>
    <n v="9284.9032166356301"/>
  </r>
  <r>
    <n v="347379"/>
    <x v="17"/>
    <x v="1"/>
    <x v="1"/>
    <x v="3"/>
    <x v="28"/>
    <x v="17"/>
    <n v="6194.2258506406415"/>
  </r>
  <r>
    <n v="347385"/>
    <x v="26"/>
    <x v="0"/>
    <x v="2"/>
    <x v="5"/>
    <x v="29"/>
    <x v="17"/>
    <n v="2884.7239624099557"/>
  </r>
  <r>
    <n v="347387"/>
    <x v="27"/>
    <x v="0"/>
    <x v="2"/>
    <x v="5"/>
    <x v="29"/>
    <x v="17"/>
    <n v="3247.7228900869768"/>
  </r>
  <r>
    <n v="347389"/>
    <x v="28"/>
    <x v="0"/>
    <x v="2"/>
    <x v="5"/>
    <x v="29"/>
    <x v="17"/>
    <n v="3231.1528753416355"/>
  </r>
  <r>
    <n v="347391"/>
    <x v="29"/>
    <x v="0"/>
    <x v="2"/>
    <x v="5"/>
    <x v="29"/>
    <x v="17"/>
    <n v="3251.9617310683489"/>
  </r>
  <r>
    <n v="347393"/>
    <x v="30"/>
    <x v="0"/>
    <x v="2"/>
    <x v="5"/>
    <x v="29"/>
    <x v="17"/>
    <n v="3235.1990417329453"/>
  </r>
  <r>
    <n v="347395"/>
    <x v="31"/>
    <x v="0"/>
    <x v="2"/>
    <x v="5"/>
    <x v="29"/>
    <x v="17"/>
    <n v="6973.6898026534764"/>
  </r>
  <r>
    <n v="347397"/>
    <x v="32"/>
    <x v="0"/>
    <x v="2"/>
    <x v="5"/>
    <x v="29"/>
    <x v="17"/>
    <n v="6671.5503554907373"/>
  </r>
  <r>
    <n v="347399"/>
    <x v="33"/>
    <x v="0"/>
    <x v="2"/>
    <x v="5"/>
    <x v="29"/>
    <x v="17"/>
    <n v="3382.5951031304621"/>
  </r>
  <r>
    <n v="347411"/>
    <x v="5"/>
    <x v="1"/>
    <x v="0"/>
    <x v="1"/>
    <x v="30"/>
    <x v="17"/>
    <n v="4963.0882721610415"/>
  </r>
  <r>
    <n v="347413"/>
    <x v="6"/>
    <x v="1"/>
    <x v="0"/>
    <x v="1"/>
    <x v="30"/>
    <x v="17"/>
    <n v="6313.9847347113073"/>
  </r>
  <r>
    <n v="347415"/>
    <x v="7"/>
    <x v="1"/>
    <x v="0"/>
    <x v="1"/>
    <x v="30"/>
    <x v="17"/>
    <n v="6295.0048206791089"/>
  </r>
  <r>
    <n v="347417"/>
    <x v="8"/>
    <x v="1"/>
    <x v="0"/>
    <x v="1"/>
    <x v="30"/>
    <x v="17"/>
    <n v="6263.3716306254446"/>
  </r>
  <r>
    <n v="347419"/>
    <x v="9"/>
    <x v="1"/>
    <x v="0"/>
    <x v="1"/>
    <x v="30"/>
    <x v="17"/>
    <n v="6231.7384405717812"/>
  </r>
  <r>
    <n v="347425"/>
    <x v="18"/>
    <x v="0"/>
    <x v="2"/>
    <x v="4"/>
    <x v="31"/>
    <x v="17"/>
    <n v="2595.3764359007237"/>
  </r>
  <r>
    <n v="347427"/>
    <x v="19"/>
    <x v="0"/>
    <x v="2"/>
    <x v="4"/>
    <x v="31"/>
    <x v="17"/>
    <n v="2921.7348130141281"/>
  </r>
  <r>
    <n v="347429"/>
    <x v="20"/>
    <x v="0"/>
    <x v="2"/>
    <x v="4"/>
    <x v="31"/>
    <x v="17"/>
    <n v="3021.6490605058029"/>
  </r>
  <r>
    <n v="347431"/>
    <x v="21"/>
    <x v="0"/>
    <x v="2"/>
    <x v="4"/>
    <x v="31"/>
    <x v="17"/>
    <n v="3047.5957836916245"/>
  </r>
  <r>
    <n v="347433"/>
    <x v="22"/>
    <x v="0"/>
    <x v="2"/>
    <x v="4"/>
    <x v="31"/>
    <x v="17"/>
    <n v="3032.2812320147823"/>
  </r>
  <r>
    <n v="347435"/>
    <x v="23"/>
    <x v="0"/>
    <x v="2"/>
    <x v="4"/>
    <x v="31"/>
    <x v="17"/>
    <n v="6415.3889179599919"/>
  </r>
  <r>
    <n v="347437"/>
    <x v="24"/>
    <x v="0"/>
    <x v="2"/>
    <x v="4"/>
    <x v="31"/>
    <x v="17"/>
    <n v="6003.3042573221946"/>
  </r>
  <r>
    <n v="347439"/>
    <x v="25"/>
    <x v="0"/>
    <x v="2"/>
    <x v="4"/>
    <x v="31"/>
    <x v="17"/>
    <n v="3054.9890155356147"/>
  </r>
  <r>
    <n v="347331"/>
    <x v="0"/>
    <x v="0"/>
    <x v="0"/>
    <x v="0"/>
    <x v="0"/>
    <x v="18"/>
    <n v="3067.1780598313635"/>
  </r>
  <r>
    <n v="347333"/>
    <x v="1"/>
    <x v="0"/>
    <x v="0"/>
    <x v="0"/>
    <x v="0"/>
    <x v="18"/>
    <n v="3739.616762187005"/>
  </r>
  <r>
    <n v="347335"/>
    <x v="2"/>
    <x v="0"/>
    <x v="0"/>
    <x v="0"/>
    <x v="0"/>
    <x v="18"/>
    <n v="3720.6339359830099"/>
  </r>
  <r>
    <n v="347337"/>
    <x v="3"/>
    <x v="0"/>
    <x v="0"/>
    <x v="0"/>
    <x v="0"/>
    <x v="18"/>
    <n v="3701.6511097790149"/>
  </r>
  <r>
    <n v="347339"/>
    <x v="4"/>
    <x v="0"/>
    <x v="0"/>
    <x v="0"/>
    <x v="0"/>
    <x v="18"/>
    <n v="3682.6682835750203"/>
  </r>
  <r>
    <n v="347331"/>
    <x v="0"/>
    <x v="0"/>
    <x v="0"/>
    <x v="0"/>
    <x v="1"/>
    <x v="18"/>
    <n v="2621.1069306031018"/>
  </r>
  <r>
    <n v="347333"/>
    <x v="1"/>
    <x v="0"/>
    <x v="0"/>
    <x v="0"/>
    <x v="1"/>
    <x v="18"/>
    <n v="3269.2355368032049"/>
  </r>
  <r>
    <n v="347335"/>
    <x v="2"/>
    <x v="0"/>
    <x v="0"/>
    <x v="0"/>
    <x v="1"/>
    <x v="18"/>
    <n v="3252.6404325554731"/>
  </r>
  <r>
    <n v="347337"/>
    <x v="3"/>
    <x v="0"/>
    <x v="0"/>
    <x v="0"/>
    <x v="1"/>
    <x v="18"/>
    <n v="3236.0453283077409"/>
  </r>
  <r>
    <n v="347339"/>
    <x v="4"/>
    <x v="0"/>
    <x v="0"/>
    <x v="0"/>
    <x v="1"/>
    <x v="18"/>
    <n v="3219.4502240600091"/>
  </r>
  <r>
    <n v="347331"/>
    <x v="0"/>
    <x v="0"/>
    <x v="0"/>
    <x v="0"/>
    <x v="2"/>
    <x v="18"/>
    <n v="2607.9355389920306"/>
  </r>
  <r>
    <n v="347333"/>
    <x v="1"/>
    <x v="0"/>
    <x v="0"/>
    <x v="0"/>
    <x v="2"/>
    <x v="18"/>
    <n v="3252.8072175227867"/>
  </r>
  <r>
    <n v="347335"/>
    <x v="2"/>
    <x v="0"/>
    <x v="0"/>
    <x v="0"/>
    <x v="2"/>
    <x v="18"/>
    <n v="3236.2955057587119"/>
  </r>
  <r>
    <n v="347337"/>
    <x v="3"/>
    <x v="0"/>
    <x v="0"/>
    <x v="0"/>
    <x v="2"/>
    <x v="18"/>
    <n v="3219.7837939946367"/>
  </r>
  <r>
    <n v="347339"/>
    <x v="4"/>
    <x v="0"/>
    <x v="0"/>
    <x v="0"/>
    <x v="2"/>
    <x v="18"/>
    <n v="3203.2720822305619"/>
  </r>
  <r>
    <n v="347411"/>
    <x v="5"/>
    <x v="1"/>
    <x v="0"/>
    <x v="1"/>
    <x v="3"/>
    <x v="18"/>
    <n v="3687.4413549842689"/>
  </r>
  <r>
    <n v="347413"/>
    <x v="6"/>
    <x v="1"/>
    <x v="0"/>
    <x v="1"/>
    <x v="3"/>
    <x v="18"/>
    <n v="4816.4898450326746"/>
  </r>
  <r>
    <n v="347415"/>
    <x v="7"/>
    <x v="1"/>
    <x v="0"/>
    <x v="1"/>
    <x v="3"/>
    <x v="18"/>
    <n v="4802.0114186448009"/>
  </r>
  <r>
    <n v="347417"/>
    <x v="8"/>
    <x v="1"/>
    <x v="0"/>
    <x v="1"/>
    <x v="3"/>
    <x v="18"/>
    <n v="4777.8807079983453"/>
  </r>
  <r>
    <n v="347419"/>
    <x v="9"/>
    <x v="1"/>
    <x v="0"/>
    <x v="1"/>
    <x v="3"/>
    <x v="18"/>
    <n v="4753.7499973518889"/>
  </r>
  <r>
    <n v="347411"/>
    <x v="5"/>
    <x v="1"/>
    <x v="0"/>
    <x v="1"/>
    <x v="4"/>
    <x v="18"/>
    <n v="3745.1551156164255"/>
  </r>
  <r>
    <n v="347413"/>
    <x v="6"/>
    <x v="1"/>
    <x v="0"/>
    <x v="1"/>
    <x v="4"/>
    <x v="18"/>
    <n v="4746.3538296948282"/>
  </r>
  <r>
    <n v="347415"/>
    <x v="7"/>
    <x v="1"/>
    <x v="0"/>
    <x v="1"/>
    <x v="4"/>
    <x v="18"/>
    <n v="4732.0862330123791"/>
  </r>
  <r>
    <n v="347417"/>
    <x v="8"/>
    <x v="1"/>
    <x v="0"/>
    <x v="1"/>
    <x v="4"/>
    <x v="18"/>
    <n v="4708.3069052082965"/>
  </r>
  <r>
    <n v="347419"/>
    <x v="9"/>
    <x v="1"/>
    <x v="0"/>
    <x v="1"/>
    <x v="4"/>
    <x v="18"/>
    <n v="4684.5275774042148"/>
  </r>
  <r>
    <n v="347411"/>
    <x v="5"/>
    <x v="1"/>
    <x v="0"/>
    <x v="1"/>
    <x v="5"/>
    <x v="18"/>
    <n v="3619.5886904572703"/>
  </r>
  <r>
    <n v="347413"/>
    <x v="6"/>
    <x v="1"/>
    <x v="0"/>
    <x v="1"/>
    <x v="5"/>
    <x v="18"/>
    <n v="4692.7010359401238"/>
  </r>
  <r>
    <n v="347415"/>
    <x v="7"/>
    <x v="1"/>
    <x v="0"/>
    <x v="1"/>
    <x v="5"/>
    <x v="18"/>
    <n v="4678.5947202008256"/>
  </r>
  <r>
    <n v="347417"/>
    <x v="8"/>
    <x v="1"/>
    <x v="0"/>
    <x v="1"/>
    <x v="5"/>
    <x v="18"/>
    <n v="4655.0841939686607"/>
  </r>
  <r>
    <n v="347419"/>
    <x v="9"/>
    <x v="1"/>
    <x v="0"/>
    <x v="1"/>
    <x v="5"/>
    <x v="18"/>
    <n v="4631.5736677364957"/>
  </r>
  <r>
    <n v="347353"/>
    <x v="10"/>
    <x v="1"/>
    <x v="1"/>
    <x v="2"/>
    <x v="6"/>
    <x v="18"/>
    <n v="5014.0629746734876"/>
  </r>
  <r>
    <n v="347355"/>
    <x v="11"/>
    <x v="1"/>
    <x v="1"/>
    <x v="2"/>
    <x v="6"/>
    <x v="18"/>
    <n v="7526.556086942699"/>
  </r>
  <r>
    <n v="347357"/>
    <x v="12"/>
    <x v="1"/>
    <x v="1"/>
    <x v="2"/>
    <x v="6"/>
    <x v="18"/>
    <n v="7488.5431774126855"/>
  </r>
  <r>
    <n v="347359"/>
    <x v="13"/>
    <x v="1"/>
    <x v="1"/>
    <x v="2"/>
    <x v="6"/>
    <x v="18"/>
    <n v="4995.5662715688377"/>
  </r>
  <r>
    <n v="347353"/>
    <x v="10"/>
    <x v="1"/>
    <x v="1"/>
    <x v="2"/>
    <x v="7"/>
    <x v="18"/>
    <n v="4433.9709237662382"/>
  </r>
  <r>
    <n v="347355"/>
    <x v="11"/>
    <x v="1"/>
    <x v="1"/>
    <x v="2"/>
    <x v="7"/>
    <x v="18"/>
    <n v="6655.7861387397097"/>
  </r>
  <r>
    <n v="347357"/>
    <x v="12"/>
    <x v="1"/>
    <x v="1"/>
    <x v="2"/>
    <x v="7"/>
    <x v="18"/>
    <n v="6622.171057230923"/>
  </r>
  <r>
    <n v="347359"/>
    <x v="13"/>
    <x v="1"/>
    <x v="1"/>
    <x v="2"/>
    <x v="7"/>
    <x v="18"/>
    <n v="4417.614159966949"/>
  </r>
  <r>
    <n v="347353"/>
    <x v="10"/>
    <x v="1"/>
    <x v="1"/>
    <x v="2"/>
    <x v="8"/>
    <x v="18"/>
    <n v="4810.9029394006711"/>
  </r>
  <r>
    <n v="347355"/>
    <x v="11"/>
    <x v="1"/>
    <x v="1"/>
    <x v="2"/>
    <x v="8"/>
    <x v="18"/>
    <n v="6883.3933331214821"/>
  </r>
  <r>
    <n v="347357"/>
    <x v="12"/>
    <x v="1"/>
    <x v="1"/>
    <x v="2"/>
    <x v="8"/>
    <x v="18"/>
    <n v="6848.6287203279389"/>
  </r>
  <r>
    <n v="347359"/>
    <x v="13"/>
    <x v="1"/>
    <x v="1"/>
    <x v="2"/>
    <x v="8"/>
    <x v="18"/>
    <n v="4793.2009584035086"/>
  </r>
  <r>
    <n v="347373"/>
    <x v="14"/>
    <x v="1"/>
    <x v="1"/>
    <x v="3"/>
    <x v="9"/>
    <x v="18"/>
    <n v="4988.2172892370263"/>
  </r>
  <r>
    <n v="347375"/>
    <x v="15"/>
    <x v="1"/>
    <x v="1"/>
    <x v="3"/>
    <x v="9"/>
    <x v="18"/>
    <n v="7782.9276891543996"/>
  </r>
  <r>
    <n v="347377"/>
    <x v="16"/>
    <x v="1"/>
    <x v="1"/>
    <x v="3"/>
    <x v="9"/>
    <x v="18"/>
    <n v="7759.5321149385045"/>
  </r>
  <r>
    <n v="347379"/>
    <x v="17"/>
    <x v="1"/>
    <x v="1"/>
    <x v="3"/>
    <x v="9"/>
    <x v="18"/>
    <n v="5176.6069385744622"/>
  </r>
  <r>
    <n v="347373"/>
    <x v="14"/>
    <x v="1"/>
    <x v="1"/>
    <x v="3"/>
    <x v="10"/>
    <x v="18"/>
    <n v="4411.6896628427903"/>
  </r>
  <r>
    <n v="347375"/>
    <x v="15"/>
    <x v="1"/>
    <x v="1"/>
    <x v="3"/>
    <x v="10"/>
    <x v="18"/>
    <n v="6883.393333121483"/>
  </r>
  <r>
    <n v="347377"/>
    <x v="16"/>
    <x v="1"/>
    <x v="1"/>
    <x v="3"/>
    <x v="10"/>
    <x v="18"/>
    <n v="6862.701769995866"/>
  </r>
  <r>
    <n v="347379"/>
    <x v="17"/>
    <x v="1"/>
    <x v="1"/>
    <x v="3"/>
    <x v="10"/>
    <x v="18"/>
    <n v="4578.3056341161118"/>
  </r>
  <r>
    <n v="347373"/>
    <x v="14"/>
    <x v="1"/>
    <x v="1"/>
    <x v="3"/>
    <x v="11"/>
    <x v="18"/>
    <n v="4605.072976580117"/>
  </r>
  <r>
    <n v="347375"/>
    <x v="15"/>
    <x v="1"/>
    <x v="1"/>
    <x v="3"/>
    <x v="11"/>
    <x v="18"/>
    <n v="6848.6287203279398"/>
  </r>
  <r>
    <n v="347377"/>
    <x v="16"/>
    <x v="1"/>
    <x v="1"/>
    <x v="3"/>
    <x v="11"/>
    <x v="18"/>
    <n v="6828.0416600463923"/>
  </r>
  <r>
    <n v="347379"/>
    <x v="17"/>
    <x v="1"/>
    <x v="1"/>
    <x v="3"/>
    <x v="11"/>
    <x v="18"/>
    <n v="4779.0375798404784"/>
  </r>
  <r>
    <n v="347425"/>
    <x v="18"/>
    <x v="0"/>
    <x v="2"/>
    <x v="4"/>
    <x v="12"/>
    <x v="18"/>
    <n v="1511.6963974371934"/>
  </r>
  <r>
    <n v="347427"/>
    <x v="19"/>
    <x v="0"/>
    <x v="2"/>
    <x v="4"/>
    <x v="12"/>
    <x v="18"/>
    <n v="1701.7862726982253"/>
  </r>
  <r>
    <n v="347429"/>
    <x v="20"/>
    <x v="0"/>
    <x v="2"/>
    <x v="4"/>
    <x v="12"/>
    <x v="18"/>
    <n v="1759.9820726972321"/>
  </r>
  <r>
    <n v="347431"/>
    <x v="21"/>
    <x v="0"/>
    <x v="2"/>
    <x v="4"/>
    <x v="12"/>
    <x v="18"/>
    <n v="1775.0949354876734"/>
  </r>
  <r>
    <n v="347433"/>
    <x v="22"/>
    <x v="0"/>
    <x v="2"/>
    <x v="4"/>
    <x v="12"/>
    <x v="18"/>
    <n v="1766.1748604349714"/>
  </r>
  <r>
    <n v="347435"/>
    <x v="23"/>
    <x v="0"/>
    <x v="2"/>
    <x v="4"/>
    <x v="12"/>
    <x v="18"/>
    <n v="3736.691210295628"/>
  </r>
  <r>
    <n v="347437"/>
    <x v="24"/>
    <x v="0"/>
    <x v="2"/>
    <x v="4"/>
    <x v="12"/>
    <x v="18"/>
    <n v="3496.6694206591355"/>
  </r>
  <r>
    <n v="347439"/>
    <x v="25"/>
    <x v="0"/>
    <x v="2"/>
    <x v="4"/>
    <x v="12"/>
    <x v="18"/>
    <n v="1779.4011786165574"/>
  </r>
  <r>
    <n v="347425"/>
    <x v="18"/>
    <x v="0"/>
    <x v="2"/>
    <x v="4"/>
    <x v="13"/>
    <x v="18"/>
    <n v="1353.5852946440184"/>
  </r>
  <r>
    <n v="347427"/>
    <x v="19"/>
    <x v="0"/>
    <x v="2"/>
    <x v="4"/>
    <x v="13"/>
    <x v="18"/>
    <n v="1523.7933207068293"/>
  </r>
  <r>
    <n v="347429"/>
    <x v="20"/>
    <x v="0"/>
    <x v="2"/>
    <x v="4"/>
    <x v="13"/>
    <x v="18"/>
    <n v="1575.9023150936951"/>
  </r>
  <r>
    <n v="347431"/>
    <x v="21"/>
    <x v="0"/>
    <x v="2"/>
    <x v="4"/>
    <x v="13"/>
    <x v="18"/>
    <n v="1589.4344958065587"/>
  </r>
  <r>
    <n v="347433"/>
    <x v="22"/>
    <x v="0"/>
    <x v="2"/>
    <x v="4"/>
    <x v="13"/>
    <x v="18"/>
    <n v="1581.4473877874302"/>
  </r>
  <r>
    <n v="347435"/>
    <x v="23"/>
    <x v="0"/>
    <x v="2"/>
    <x v="4"/>
    <x v="13"/>
    <x v="18"/>
    <n v="3870.3505732231893"/>
  </r>
  <r>
    <n v="347437"/>
    <x v="24"/>
    <x v="0"/>
    <x v="2"/>
    <x v="4"/>
    <x v="13"/>
    <x v="18"/>
    <n v="3652.7707340814145"/>
  </r>
  <r>
    <n v="347439"/>
    <x v="25"/>
    <x v="0"/>
    <x v="2"/>
    <x v="4"/>
    <x v="13"/>
    <x v="18"/>
    <n v="1599.2577206116932"/>
  </r>
  <r>
    <n v="347385"/>
    <x v="26"/>
    <x v="0"/>
    <x v="2"/>
    <x v="5"/>
    <x v="14"/>
    <x v="18"/>
    <n v="1519.4091341588116"/>
  </r>
  <r>
    <n v="347387"/>
    <x v="27"/>
    <x v="0"/>
    <x v="2"/>
    <x v="5"/>
    <x v="14"/>
    <x v="18"/>
    <n v="1710.6038181526203"/>
  </r>
  <r>
    <n v="347389"/>
    <x v="28"/>
    <x v="0"/>
    <x v="2"/>
    <x v="5"/>
    <x v="14"/>
    <x v="18"/>
    <n v="1701.8762476518416"/>
  </r>
  <r>
    <n v="347391"/>
    <x v="29"/>
    <x v="0"/>
    <x v="2"/>
    <x v="5"/>
    <x v="14"/>
    <x v="18"/>
    <n v="1712.8364524667745"/>
  </r>
  <r>
    <n v="347393"/>
    <x v="30"/>
    <x v="0"/>
    <x v="2"/>
    <x v="5"/>
    <x v="14"/>
    <x v="18"/>
    <n v="1704.0073985880797"/>
  </r>
  <r>
    <n v="347395"/>
    <x v="31"/>
    <x v="0"/>
    <x v="2"/>
    <x v="5"/>
    <x v="14"/>
    <x v="18"/>
    <n v="3747.3752129273657"/>
  </r>
  <r>
    <n v="347397"/>
    <x v="32"/>
    <x v="0"/>
    <x v="2"/>
    <x v="5"/>
    <x v="14"/>
    <x v="18"/>
    <n v="3513.9634437204963"/>
  </r>
  <r>
    <n v="347399"/>
    <x v="33"/>
    <x v="0"/>
    <x v="2"/>
    <x v="5"/>
    <x v="14"/>
    <x v="18"/>
    <n v="1788.3400856362953"/>
  </r>
  <r>
    <n v="347385"/>
    <x v="26"/>
    <x v="0"/>
    <x v="2"/>
    <x v="5"/>
    <x v="15"/>
    <x v="18"/>
    <n v="1360.4194154813699"/>
  </r>
  <r>
    <n v="347387"/>
    <x v="27"/>
    <x v="0"/>
    <x v="2"/>
    <x v="5"/>
    <x v="15"/>
    <x v="18"/>
    <n v="1531.6076454284027"/>
  </r>
  <r>
    <n v="347389"/>
    <x v="28"/>
    <x v="0"/>
    <x v="2"/>
    <x v="5"/>
    <x v="15"/>
    <x v="18"/>
    <n v="1523.7933207068293"/>
  </r>
  <r>
    <n v="347391"/>
    <x v="29"/>
    <x v="0"/>
    <x v="2"/>
    <x v="5"/>
    <x v="15"/>
    <x v="18"/>
    <n v="1533.6066587292662"/>
  </r>
  <r>
    <n v="347393"/>
    <x v="30"/>
    <x v="0"/>
    <x v="2"/>
    <x v="5"/>
    <x v="15"/>
    <x v="18"/>
    <n v="1525.7014697667441"/>
  </r>
  <r>
    <n v="347395"/>
    <x v="31"/>
    <x v="0"/>
    <x v="2"/>
    <x v="5"/>
    <x v="15"/>
    <x v="18"/>
    <n v="3881.2115335718413"/>
  </r>
  <r>
    <n v="347397"/>
    <x v="32"/>
    <x v="0"/>
    <x v="2"/>
    <x v="5"/>
    <x v="15"/>
    <x v="18"/>
    <n v="3670.6427415977205"/>
  </r>
  <r>
    <n v="347399"/>
    <x v="33"/>
    <x v="0"/>
    <x v="2"/>
    <x v="5"/>
    <x v="15"/>
    <x v="18"/>
    <n v="1607.2066938975738"/>
  </r>
  <r>
    <n v="347385"/>
    <x v="26"/>
    <x v="0"/>
    <x v="2"/>
    <x v="5"/>
    <x v="16"/>
    <x v="18"/>
    <n v="1367.8598210352432"/>
  </r>
  <r>
    <n v="347387"/>
    <x v="27"/>
    <x v="0"/>
    <x v="2"/>
    <x v="5"/>
    <x v="16"/>
    <x v="18"/>
    <n v="1539.9843136100756"/>
  </r>
  <r>
    <n v="347389"/>
    <x v="28"/>
    <x v="0"/>
    <x v="2"/>
    <x v="5"/>
    <x v="16"/>
    <x v="18"/>
    <n v="1532.1272507855344"/>
  </r>
  <r>
    <n v="347391"/>
    <x v="29"/>
    <x v="0"/>
    <x v="2"/>
    <x v="5"/>
    <x v="16"/>
    <x v="18"/>
    <n v="1541.9942599140268"/>
  </r>
  <r>
    <n v="347393"/>
    <x v="30"/>
    <x v="0"/>
    <x v="2"/>
    <x v="5"/>
    <x v="16"/>
    <x v="18"/>
    <n v="1534.0458358938513"/>
  </r>
  <r>
    <n v="347395"/>
    <x v="31"/>
    <x v="0"/>
    <x v="2"/>
    <x v="5"/>
    <x v="16"/>
    <x v="18"/>
    <n v="3902.4386547974796"/>
  </r>
  <r>
    <n v="347397"/>
    <x v="32"/>
    <x v="0"/>
    <x v="2"/>
    <x v="5"/>
    <x v="16"/>
    <x v="18"/>
    <n v="3690.7182200347856"/>
  </r>
  <r>
    <n v="347399"/>
    <x v="33"/>
    <x v="0"/>
    <x v="2"/>
    <x v="5"/>
    <x v="16"/>
    <x v="18"/>
    <n v="1615.996828377733"/>
  </r>
  <r>
    <n v="347331"/>
    <x v="0"/>
    <x v="0"/>
    <x v="0"/>
    <x v="0"/>
    <x v="17"/>
    <x v="18"/>
    <n v="1310.5534653015461"/>
  </r>
  <r>
    <n v="347333"/>
    <x v="1"/>
    <x v="0"/>
    <x v="0"/>
    <x v="0"/>
    <x v="17"/>
    <x v="18"/>
    <n v="1646.8652965495858"/>
  </r>
  <r>
    <n v="347335"/>
    <x v="2"/>
    <x v="0"/>
    <x v="0"/>
    <x v="0"/>
    <x v="17"/>
    <x v="18"/>
    <n v="1638.5055742320751"/>
  </r>
  <r>
    <n v="347337"/>
    <x v="3"/>
    <x v="0"/>
    <x v="0"/>
    <x v="0"/>
    <x v="17"/>
    <x v="18"/>
    <n v="1630.1458519145644"/>
  </r>
  <r>
    <n v="347339"/>
    <x v="4"/>
    <x v="0"/>
    <x v="0"/>
    <x v="0"/>
    <x v="17"/>
    <x v="18"/>
    <n v="1621.7861295970538"/>
  </r>
  <r>
    <n v="347385"/>
    <x v="26"/>
    <x v="0"/>
    <x v="2"/>
    <x v="5"/>
    <x v="17"/>
    <x v="18"/>
    <n v="909.16534531066793"/>
  </r>
  <r>
    <n v="347387"/>
    <x v="27"/>
    <x v="0"/>
    <x v="2"/>
    <x v="5"/>
    <x v="17"/>
    <x v="18"/>
    <n v="1023.570068164342"/>
  </r>
  <r>
    <n v="347389"/>
    <x v="28"/>
    <x v="0"/>
    <x v="2"/>
    <x v="5"/>
    <x v="17"/>
    <x v="18"/>
    <n v="1018.3477718981975"/>
  </r>
  <r>
    <n v="347391"/>
    <x v="29"/>
    <x v="0"/>
    <x v="2"/>
    <x v="5"/>
    <x v="17"/>
    <x v="18"/>
    <n v="1024.9060044184748"/>
  </r>
  <r>
    <n v="347393"/>
    <x v="30"/>
    <x v="0"/>
    <x v="2"/>
    <x v="5"/>
    <x v="17"/>
    <x v="18"/>
    <n v="1019.6229837771424"/>
  </r>
  <r>
    <n v="347395"/>
    <x v="31"/>
    <x v="0"/>
    <x v="2"/>
    <x v="5"/>
    <x v="17"/>
    <x v="18"/>
    <n v="1715.0628181770787"/>
  </r>
  <r>
    <n v="347397"/>
    <x v="32"/>
    <x v="0"/>
    <x v="2"/>
    <x v="5"/>
    <x v="17"/>
    <x v="18"/>
    <n v="1576.9816614377048"/>
  </r>
  <r>
    <n v="347399"/>
    <x v="33"/>
    <x v="0"/>
    <x v="2"/>
    <x v="5"/>
    <x v="17"/>
    <x v="18"/>
    <n v="1064.0732264145586"/>
  </r>
  <r>
    <n v="347331"/>
    <x v="0"/>
    <x v="0"/>
    <x v="0"/>
    <x v="0"/>
    <x v="18"/>
    <x v="18"/>
    <n v="1341.2239914816162"/>
  </r>
  <r>
    <n v="347333"/>
    <x v="1"/>
    <x v="0"/>
    <x v="0"/>
    <x v="0"/>
    <x v="18"/>
    <x v="18"/>
    <n v="1685.406437014422"/>
  </r>
  <r>
    <n v="347335"/>
    <x v="2"/>
    <x v="0"/>
    <x v="0"/>
    <x v="0"/>
    <x v="18"/>
    <x v="18"/>
    <n v="1676.8510743899833"/>
  </r>
  <r>
    <n v="347337"/>
    <x v="3"/>
    <x v="0"/>
    <x v="0"/>
    <x v="0"/>
    <x v="18"/>
    <x v="18"/>
    <n v="1668.2957117655446"/>
  </r>
  <r>
    <n v="347339"/>
    <x v="4"/>
    <x v="0"/>
    <x v="0"/>
    <x v="0"/>
    <x v="18"/>
    <x v="18"/>
    <n v="1659.740349141106"/>
  </r>
  <r>
    <n v="347385"/>
    <x v="26"/>
    <x v="0"/>
    <x v="2"/>
    <x v="5"/>
    <x v="18"/>
    <x v="18"/>
    <n v="930.44229452612262"/>
  </r>
  <r>
    <n v="347387"/>
    <x v="27"/>
    <x v="0"/>
    <x v="2"/>
    <x v="5"/>
    <x v="18"/>
    <x v="18"/>
    <n v="1047.52439998212"/>
  </r>
  <r>
    <n v="347389"/>
    <x v="28"/>
    <x v="0"/>
    <x v="2"/>
    <x v="5"/>
    <x v="18"/>
    <x v="18"/>
    <n v="1042.1798877373133"/>
  </r>
  <r>
    <n v="347391"/>
    <x v="29"/>
    <x v="0"/>
    <x v="2"/>
    <x v="5"/>
    <x v="18"/>
    <x v="18"/>
    <n v="1048.8916007889281"/>
  </r>
  <r>
    <n v="347393"/>
    <x v="30"/>
    <x v="0"/>
    <x v="2"/>
    <x v="5"/>
    <x v="18"/>
    <x v="18"/>
    <n v="1043.4849430529027"/>
  </r>
  <r>
    <n v="347395"/>
    <x v="31"/>
    <x v="0"/>
    <x v="2"/>
    <x v="5"/>
    <x v="18"/>
    <x v="18"/>
    <n v="1755.1999666857525"/>
  </r>
  <r>
    <n v="347397"/>
    <x v="32"/>
    <x v="0"/>
    <x v="2"/>
    <x v="5"/>
    <x v="18"/>
    <x v="18"/>
    <n v="1613.8873342035827"/>
  </r>
  <r>
    <n v="347399"/>
    <x v="33"/>
    <x v="0"/>
    <x v="2"/>
    <x v="5"/>
    <x v="18"/>
    <x v="18"/>
    <n v="1088.9754426249742"/>
  </r>
  <r>
    <n v="347353"/>
    <x v="10"/>
    <x v="1"/>
    <x v="1"/>
    <x v="2"/>
    <x v="19"/>
    <x v="18"/>
    <n v="2267.2935269630407"/>
  </r>
  <r>
    <n v="347355"/>
    <x v="11"/>
    <x v="1"/>
    <x v="1"/>
    <x v="2"/>
    <x v="19"/>
    <x v="18"/>
    <n v="3774.2943849502631"/>
  </r>
  <r>
    <n v="347357"/>
    <x v="12"/>
    <x v="1"/>
    <x v="1"/>
    <x v="2"/>
    <x v="19"/>
    <x v="18"/>
    <n v="3755.2322920969787"/>
  </r>
  <r>
    <n v="347359"/>
    <x v="13"/>
    <x v="1"/>
    <x v="1"/>
    <x v="2"/>
    <x v="19"/>
    <x v="18"/>
    <n v="2258.8799135657232"/>
  </r>
  <r>
    <n v="347373"/>
    <x v="14"/>
    <x v="1"/>
    <x v="1"/>
    <x v="3"/>
    <x v="19"/>
    <x v="18"/>
    <n v="2198.9329181098838"/>
  </r>
  <r>
    <n v="347375"/>
    <x v="15"/>
    <x v="1"/>
    <x v="1"/>
    <x v="3"/>
    <x v="19"/>
    <x v="18"/>
    <n v="3804.7937335155175"/>
  </r>
  <r>
    <n v="347377"/>
    <x v="16"/>
    <x v="1"/>
    <x v="1"/>
    <x v="3"/>
    <x v="19"/>
    <x v="18"/>
    <n v="3793.3564778035466"/>
  </r>
  <r>
    <n v="347379"/>
    <x v="17"/>
    <x v="1"/>
    <x v="1"/>
    <x v="3"/>
    <x v="19"/>
    <x v="18"/>
    <n v="2281.9297086021083"/>
  </r>
  <r>
    <n v="347353"/>
    <x v="10"/>
    <x v="1"/>
    <x v="1"/>
    <x v="2"/>
    <x v="20"/>
    <x v="18"/>
    <n v="2537.7574756109175"/>
  </r>
  <r>
    <n v="347355"/>
    <x v="11"/>
    <x v="1"/>
    <x v="1"/>
    <x v="2"/>
    <x v="20"/>
    <x v="18"/>
    <n v="4224.5274714798688"/>
  </r>
  <r>
    <n v="347357"/>
    <x v="12"/>
    <x v="1"/>
    <x v="1"/>
    <x v="2"/>
    <x v="20"/>
    <x v="18"/>
    <n v="4203.1914741491619"/>
  </r>
  <r>
    <n v="347359"/>
    <x v="13"/>
    <x v="1"/>
    <x v="1"/>
    <x v="2"/>
    <x v="20"/>
    <x v="18"/>
    <n v="2528.3402078235681"/>
  </r>
  <r>
    <n v="347373"/>
    <x v="14"/>
    <x v="1"/>
    <x v="1"/>
    <x v="3"/>
    <x v="20"/>
    <x v="18"/>
    <n v="2461.2421748387287"/>
  </r>
  <r>
    <n v="347375"/>
    <x v="15"/>
    <x v="1"/>
    <x v="1"/>
    <x v="3"/>
    <x v="20"/>
    <x v="18"/>
    <n v="4258.6650672089982"/>
  </r>
  <r>
    <n v="347377"/>
    <x v="16"/>
    <x v="1"/>
    <x v="1"/>
    <x v="3"/>
    <x v="20"/>
    <x v="18"/>
    <n v="4245.863468810574"/>
  </r>
  <r>
    <n v="347379"/>
    <x v="17"/>
    <x v="1"/>
    <x v="1"/>
    <x v="3"/>
    <x v="20"/>
    <x v="18"/>
    <n v="2554.1395976993185"/>
  </r>
  <r>
    <n v="347385"/>
    <x v="26"/>
    <x v="0"/>
    <x v="2"/>
    <x v="5"/>
    <x v="21"/>
    <x v="18"/>
    <n v="916.34468400299954"/>
  </r>
  <r>
    <n v="347387"/>
    <x v="27"/>
    <x v="0"/>
    <x v="2"/>
    <x v="5"/>
    <x v="21"/>
    <x v="18"/>
    <n v="1031.6528181642091"/>
  </r>
  <r>
    <n v="347389"/>
    <x v="28"/>
    <x v="0"/>
    <x v="2"/>
    <x v="5"/>
    <x v="21"/>
    <x v="18"/>
    <n v="1026.389283377657"/>
  </r>
  <r>
    <n v="347391"/>
    <x v="29"/>
    <x v="0"/>
    <x v="2"/>
    <x v="5"/>
    <x v="21"/>
    <x v="18"/>
    <n v="1032.9993038072778"/>
  </r>
  <r>
    <n v="347393"/>
    <x v="30"/>
    <x v="0"/>
    <x v="2"/>
    <x v="5"/>
    <x v="21"/>
    <x v="18"/>
    <n v="1027.6745651278588"/>
  </r>
  <r>
    <n v="347395"/>
    <x v="31"/>
    <x v="0"/>
    <x v="2"/>
    <x v="5"/>
    <x v="21"/>
    <x v="18"/>
    <n v="1728.6060277965746"/>
  </r>
  <r>
    <n v="347397"/>
    <x v="32"/>
    <x v="0"/>
    <x v="2"/>
    <x v="5"/>
    <x v="21"/>
    <x v="18"/>
    <n v="1589.4344958065587"/>
  </r>
  <r>
    <n v="347399"/>
    <x v="33"/>
    <x v="0"/>
    <x v="2"/>
    <x v="5"/>
    <x v="21"/>
    <x v="18"/>
    <n v="1072.475814706414"/>
  </r>
  <r>
    <n v="347425"/>
    <x v="18"/>
    <x v="0"/>
    <x v="2"/>
    <x v="4"/>
    <x v="21"/>
    <x v="18"/>
    <n v="902.39019642934966"/>
  </r>
  <r>
    <n v="347427"/>
    <x v="19"/>
    <x v="0"/>
    <x v="2"/>
    <x v="4"/>
    <x v="21"/>
    <x v="18"/>
    <n v="1015.8622138045529"/>
  </r>
  <r>
    <n v="347429"/>
    <x v="20"/>
    <x v="0"/>
    <x v="2"/>
    <x v="4"/>
    <x v="21"/>
    <x v="18"/>
    <n v="1050.6015433957966"/>
  </r>
  <r>
    <n v="347431"/>
    <x v="21"/>
    <x v="0"/>
    <x v="2"/>
    <x v="4"/>
    <x v="21"/>
    <x v="18"/>
    <n v="1059.6229972043727"/>
  </r>
  <r>
    <n v="347433"/>
    <x v="22"/>
    <x v="0"/>
    <x v="2"/>
    <x v="4"/>
    <x v="21"/>
    <x v="18"/>
    <n v="1054.2982585249536"/>
  </r>
  <r>
    <n v="347435"/>
    <x v="23"/>
    <x v="0"/>
    <x v="2"/>
    <x v="4"/>
    <x v="21"/>
    <x v="18"/>
    <n v="1706.0891156108476"/>
  </r>
  <r>
    <n v="347437"/>
    <x v="24"/>
    <x v="0"/>
    <x v="2"/>
    <x v="4"/>
    <x v="21"/>
    <x v="18"/>
    <n v="1565.4731717491734"/>
  </r>
  <r>
    <n v="347439"/>
    <x v="25"/>
    <x v="0"/>
    <x v="2"/>
    <x v="4"/>
    <x v="21"/>
    <x v="18"/>
    <n v="1056.226181150256"/>
  </r>
  <r>
    <n v="347385"/>
    <x v="26"/>
    <x v="0"/>
    <x v="2"/>
    <x v="5"/>
    <x v="22"/>
    <x v="18"/>
    <n v="886.32199492597772"/>
  </r>
  <r>
    <n v="347387"/>
    <x v="27"/>
    <x v="0"/>
    <x v="2"/>
    <x v="5"/>
    <x v="22"/>
    <x v="18"/>
    <n v="997.85222725569031"/>
  </r>
  <r>
    <n v="347389"/>
    <x v="28"/>
    <x v="0"/>
    <x v="2"/>
    <x v="5"/>
    <x v="22"/>
    <x v="18"/>
    <n v="992.76114446356939"/>
  </r>
  <r>
    <n v="347391"/>
    <x v="29"/>
    <x v="0"/>
    <x v="2"/>
    <x v="5"/>
    <x v="22"/>
    <x v="18"/>
    <n v="999.15459727228188"/>
  </r>
  <r>
    <n v="347393"/>
    <x v="30"/>
    <x v="0"/>
    <x v="2"/>
    <x v="5"/>
    <x v="22"/>
    <x v="18"/>
    <n v="994.0043158430434"/>
  </r>
  <r>
    <n v="347395"/>
    <x v="31"/>
    <x v="0"/>
    <x v="2"/>
    <x v="5"/>
    <x v="22"/>
    <x v="18"/>
    <n v="1671.9707875696145"/>
  </r>
  <r>
    <n v="347397"/>
    <x v="32"/>
    <x v="0"/>
    <x v="2"/>
    <x v="5"/>
    <x v="22"/>
    <x v="18"/>
    <n v="1537.3590066277122"/>
  </r>
  <r>
    <n v="347399"/>
    <x v="33"/>
    <x v="0"/>
    <x v="2"/>
    <x v="5"/>
    <x v="22"/>
    <x v="18"/>
    <n v="1037.3377182131876"/>
  </r>
  <r>
    <n v="347425"/>
    <x v="18"/>
    <x v="0"/>
    <x v="2"/>
    <x v="4"/>
    <x v="22"/>
    <x v="18"/>
    <n v="872.82470566314555"/>
  </r>
  <r>
    <n v="347427"/>
    <x v="19"/>
    <x v="0"/>
    <x v="2"/>
    <x v="4"/>
    <x v="22"/>
    <x v="18"/>
    <n v="982.57897887932768"/>
  </r>
  <r>
    <n v="347429"/>
    <x v="20"/>
    <x v="0"/>
    <x v="2"/>
    <x v="4"/>
    <x v="22"/>
    <x v="18"/>
    <n v="1016.1801253073254"/>
  </r>
  <r>
    <n v="347431"/>
    <x v="21"/>
    <x v="0"/>
    <x v="2"/>
    <x v="4"/>
    <x v="22"/>
    <x v="18"/>
    <n v="1024.9060044184748"/>
  </r>
  <r>
    <n v="347433"/>
    <x v="22"/>
    <x v="0"/>
    <x v="2"/>
    <x v="4"/>
    <x v="22"/>
    <x v="18"/>
    <n v="1019.7557229892361"/>
  </r>
  <r>
    <n v="347435"/>
    <x v="23"/>
    <x v="0"/>
    <x v="2"/>
    <x v="4"/>
    <x v="22"/>
    <x v="18"/>
    <n v="1650.1916089740182"/>
  </r>
  <r>
    <n v="347437"/>
    <x v="24"/>
    <x v="0"/>
    <x v="2"/>
    <x v="4"/>
    <x v="22"/>
    <x v="18"/>
    <n v="1514.1827401961386"/>
  </r>
  <r>
    <n v="347439"/>
    <x v="25"/>
    <x v="0"/>
    <x v="2"/>
    <x v="4"/>
    <x v="22"/>
    <x v="18"/>
    <n v="1021.6204800584425"/>
  </r>
  <r>
    <n v="347353"/>
    <x v="10"/>
    <x v="1"/>
    <x v="1"/>
    <x v="2"/>
    <x v="23"/>
    <x v="18"/>
    <n v="1330.1912771298723"/>
  </r>
  <r>
    <n v="347355"/>
    <x v="11"/>
    <x v="1"/>
    <x v="1"/>
    <x v="2"/>
    <x v="23"/>
    <x v="18"/>
    <n v="1996.7358416219117"/>
  </r>
  <r>
    <n v="347357"/>
    <x v="12"/>
    <x v="1"/>
    <x v="1"/>
    <x v="2"/>
    <x v="23"/>
    <x v="18"/>
    <n v="1986.6513171692759"/>
  </r>
  <r>
    <n v="347359"/>
    <x v="13"/>
    <x v="1"/>
    <x v="1"/>
    <x v="2"/>
    <x v="23"/>
    <x v="18"/>
    <n v="1325.2842479900785"/>
  </r>
  <r>
    <n v="347373"/>
    <x v="14"/>
    <x v="1"/>
    <x v="1"/>
    <x v="3"/>
    <x v="23"/>
    <x v="18"/>
    <n v="1290.085007467665"/>
  </r>
  <r>
    <n v="347375"/>
    <x v="15"/>
    <x v="1"/>
    <x v="1"/>
    <x v="3"/>
    <x v="23"/>
    <x v="18"/>
    <n v="2012.8710807461291"/>
  </r>
  <r>
    <n v="347377"/>
    <x v="16"/>
    <x v="1"/>
    <x v="1"/>
    <x v="3"/>
    <x v="23"/>
    <x v="18"/>
    <n v="2006.8203660745476"/>
  </r>
  <r>
    <n v="347379"/>
    <x v="17"/>
    <x v="1"/>
    <x v="1"/>
    <x v="3"/>
    <x v="23"/>
    <x v="18"/>
    <n v="1338.8075566430384"/>
  </r>
  <r>
    <n v="347411"/>
    <x v="5"/>
    <x v="1"/>
    <x v="0"/>
    <x v="1"/>
    <x v="23"/>
    <x v="18"/>
    <n v="1083.7708347897869"/>
  </r>
  <r>
    <n v="347413"/>
    <x v="6"/>
    <x v="1"/>
    <x v="0"/>
    <x v="1"/>
    <x v="23"/>
    <x v="18"/>
    <n v="1452.4548666942035"/>
  </r>
  <r>
    <n v="347415"/>
    <x v="7"/>
    <x v="1"/>
    <x v="0"/>
    <x v="1"/>
    <x v="23"/>
    <x v="18"/>
    <n v="1448.0887699005334"/>
  </r>
  <r>
    <n v="347417"/>
    <x v="8"/>
    <x v="1"/>
    <x v="0"/>
    <x v="1"/>
    <x v="23"/>
    <x v="18"/>
    <n v="1440.8119419110835"/>
  </r>
  <r>
    <n v="347419"/>
    <x v="9"/>
    <x v="1"/>
    <x v="0"/>
    <x v="1"/>
    <x v="23"/>
    <x v="18"/>
    <n v="1433.5351139216336"/>
  </r>
  <r>
    <n v="347353"/>
    <x v="10"/>
    <x v="1"/>
    <x v="1"/>
    <x v="2"/>
    <x v="24"/>
    <x v="18"/>
    <n v="1719.5996043725502"/>
  </r>
  <r>
    <n v="347355"/>
    <x v="11"/>
    <x v="1"/>
    <x v="1"/>
    <x v="2"/>
    <x v="24"/>
    <x v="18"/>
    <n v="2581.2724999205548"/>
  </r>
  <r>
    <n v="347357"/>
    <x v="12"/>
    <x v="1"/>
    <x v="1"/>
    <x v="2"/>
    <x v="24"/>
    <x v="18"/>
    <n v="2568.2357701229762"/>
  </r>
  <r>
    <n v="347359"/>
    <x v="13"/>
    <x v="1"/>
    <x v="1"/>
    <x v="2"/>
    <x v="24"/>
    <x v="18"/>
    <n v="1713.2560615208527"/>
  </r>
  <r>
    <n v="347373"/>
    <x v="14"/>
    <x v="1"/>
    <x v="1"/>
    <x v="3"/>
    <x v="24"/>
    <x v="18"/>
    <n v="1667.7523801201112"/>
  </r>
  <r>
    <n v="347375"/>
    <x v="15"/>
    <x v="1"/>
    <x v="1"/>
    <x v="3"/>
    <x v="24"/>
    <x v="18"/>
    <n v="2602.1312675966806"/>
  </r>
  <r>
    <n v="347377"/>
    <x v="16"/>
    <x v="1"/>
    <x v="1"/>
    <x v="3"/>
    <x v="24"/>
    <x v="18"/>
    <n v="2594.3092297181333"/>
  </r>
  <r>
    <n v="347379"/>
    <x v="17"/>
    <x v="1"/>
    <x v="1"/>
    <x v="3"/>
    <x v="24"/>
    <x v="18"/>
    <n v="1730.7382662302491"/>
  </r>
  <r>
    <n v="347411"/>
    <x v="5"/>
    <x v="1"/>
    <x v="0"/>
    <x v="1"/>
    <x v="24"/>
    <x v="18"/>
    <n v="1401.0405351298098"/>
  </r>
  <r>
    <n v="347413"/>
    <x v="6"/>
    <x v="1"/>
    <x v="0"/>
    <x v="1"/>
    <x v="24"/>
    <x v="18"/>
    <n v="1877.6553846642707"/>
  </r>
  <r>
    <n v="347415"/>
    <x v="7"/>
    <x v="1"/>
    <x v="0"/>
    <x v="1"/>
    <x v="24"/>
    <x v="18"/>
    <n v="1872.0111300009512"/>
  </r>
  <r>
    <n v="347417"/>
    <x v="8"/>
    <x v="1"/>
    <x v="0"/>
    <x v="1"/>
    <x v="24"/>
    <x v="18"/>
    <n v="1862.6040388954189"/>
  </r>
  <r>
    <n v="347419"/>
    <x v="9"/>
    <x v="1"/>
    <x v="0"/>
    <x v="1"/>
    <x v="24"/>
    <x v="18"/>
    <n v="1853.1969477898865"/>
  </r>
  <r>
    <n v="347425"/>
    <x v="18"/>
    <x v="0"/>
    <x v="2"/>
    <x v="4"/>
    <x v="25"/>
    <x v="18"/>
    <n v="1688.3180683622618"/>
  </r>
  <r>
    <n v="347427"/>
    <x v="19"/>
    <x v="0"/>
    <x v="2"/>
    <x v="4"/>
    <x v="25"/>
    <x v="18"/>
    <n v="1900.6174239471507"/>
  </r>
  <r>
    <n v="347429"/>
    <x v="20"/>
    <x v="0"/>
    <x v="2"/>
    <x v="4"/>
    <x v="25"/>
    <x v="18"/>
    <n v="1965.6126311909393"/>
  </r>
  <r>
    <n v="347431"/>
    <x v="21"/>
    <x v="0"/>
    <x v="2"/>
    <x v="4"/>
    <x v="25"/>
    <x v="18"/>
    <n v="1982.4912315216884"/>
  </r>
  <r>
    <n v="347433"/>
    <x v="22"/>
    <x v="0"/>
    <x v="2"/>
    <x v="4"/>
    <x v="25"/>
    <x v="18"/>
    <n v="1972.5289640266046"/>
  </r>
  <r>
    <n v="347435"/>
    <x v="23"/>
    <x v="0"/>
    <x v="2"/>
    <x v="4"/>
    <x v="25"/>
    <x v="18"/>
    <n v="3682.6323357330029"/>
  </r>
  <r>
    <n v="347437"/>
    <x v="24"/>
    <x v="0"/>
    <x v="2"/>
    <x v="4"/>
    <x v="25"/>
    <x v="18"/>
    <n v="3417.057750813764"/>
  </r>
  <r>
    <n v="347439"/>
    <x v="25"/>
    <x v="0"/>
    <x v="2"/>
    <x v="4"/>
    <x v="25"/>
    <x v="18"/>
    <n v="1981.7182969746596"/>
  </r>
  <r>
    <n v="347331"/>
    <x v="0"/>
    <x v="0"/>
    <x v="0"/>
    <x v="0"/>
    <x v="26"/>
    <x v="18"/>
    <n v="4346.5592316533848"/>
  </r>
  <r>
    <n v="347333"/>
    <x v="1"/>
    <x v="0"/>
    <x v="0"/>
    <x v="0"/>
    <x v="26"/>
    <x v="18"/>
    <n v="5518.8332247812186"/>
  </r>
  <r>
    <n v="347335"/>
    <x v="2"/>
    <x v="0"/>
    <x v="0"/>
    <x v="0"/>
    <x v="26"/>
    <x v="18"/>
    <n v="5490.8188429295369"/>
  </r>
  <r>
    <n v="347337"/>
    <x v="3"/>
    <x v="0"/>
    <x v="0"/>
    <x v="0"/>
    <x v="26"/>
    <x v="18"/>
    <n v="5462.8044610778552"/>
  </r>
  <r>
    <n v="347339"/>
    <x v="4"/>
    <x v="0"/>
    <x v="0"/>
    <x v="0"/>
    <x v="26"/>
    <x v="18"/>
    <n v="5434.7900792261744"/>
  </r>
  <r>
    <n v="347411"/>
    <x v="5"/>
    <x v="1"/>
    <x v="1"/>
    <x v="2"/>
    <x v="27"/>
    <x v="18"/>
    <n v="5531.1620324764026"/>
  </r>
  <r>
    <n v="347413"/>
    <x v="6"/>
    <x v="1"/>
    <x v="1"/>
    <x v="2"/>
    <x v="27"/>
    <x v="18"/>
    <n v="7036.6817439384777"/>
  </r>
  <r>
    <n v="347415"/>
    <x v="7"/>
    <x v="1"/>
    <x v="1"/>
    <x v="2"/>
    <x v="27"/>
    <x v="18"/>
    <n v="7015.5293940067995"/>
  </r>
  <r>
    <n v="347417"/>
    <x v="8"/>
    <x v="1"/>
    <x v="1"/>
    <x v="2"/>
    <x v="27"/>
    <x v="18"/>
    <n v="6980.2754774540017"/>
  </r>
  <r>
    <n v="347419"/>
    <x v="9"/>
    <x v="1"/>
    <x v="1"/>
    <x v="2"/>
    <x v="27"/>
    <x v="18"/>
    <n v="6945.021560901203"/>
  </r>
  <r>
    <n v="347373"/>
    <x v="14"/>
    <x v="1"/>
    <x v="1"/>
    <x v="3"/>
    <x v="28"/>
    <x v="18"/>
    <n v="6550.6907114938431"/>
  </r>
  <r>
    <n v="347375"/>
    <x v="15"/>
    <x v="1"/>
    <x v="1"/>
    <x v="3"/>
    <x v="28"/>
    <x v="18"/>
    <n v="10220.79616130159"/>
  </r>
  <r>
    <n v="347377"/>
    <x v="16"/>
    <x v="1"/>
    <x v="1"/>
    <x v="3"/>
    <x v="28"/>
    <x v="18"/>
    <n v="10190.072325145373"/>
  </r>
  <r>
    <n v="347379"/>
    <x v="17"/>
    <x v="1"/>
    <x v="1"/>
    <x v="3"/>
    <x v="28"/>
    <x v="18"/>
    <n v="6798.0901839905864"/>
  </r>
  <r>
    <n v="347385"/>
    <x v="26"/>
    <x v="0"/>
    <x v="2"/>
    <x v="5"/>
    <x v="29"/>
    <x v="18"/>
    <n v="2481.7668525081217"/>
  </r>
  <r>
    <n v="347387"/>
    <x v="27"/>
    <x v="0"/>
    <x v="2"/>
    <x v="5"/>
    <x v="29"/>
    <x v="18"/>
    <n v="2794.0597158614019"/>
  </r>
  <r>
    <n v="347389"/>
    <x v="28"/>
    <x v="0"/>
    <x v="2"/>
    <x v="5"/>
    <x v="29"/>
    <x v="18"/>
    <n v="2779.8043091478235"/>
  </r>
  <r>
    <n v="347391"/>
    <x v="29"/>
    <x v="0"/>
    <x v="2"/>
    <x v="5"/>
    <x v="29"/>
    <x v="18"/>
    <n v="2797.706447811383"/>
  </r>
  <r>
    <n v="347393"/>
    <x v="30"/>
    <x v="0"/>
    <x v="2"/>
    <x v="5"/>
    <x v="29"/>
    <x v="18"/>
    <n v="2783.2852805546231"/>
  </r>
  <r>
    <n v="347395"/>
    <x v="31"/>
    <x v="0"/>
    <x v="2"/>
    <x v="5"/>
    <x v="29"/>
    <x v="18"/>
    <n v="5999.5592013041642"/>
  </r>
  <r>
    <n v="347397"/>
    <x v="32"/>
    <x v="0"/>
    <x v="2"/>
    <x v="5"/>
    <x v="29"/>
    <x v="18"/>
    <n v="5739.624568190372"/>
  </r>
  <r>
    <n v="347399"/>
    <x v="33"/>
    <x v="0"/>
    <x v="2"/>
    <x v="5"/>
    <x v="29"/>
    <x v="18"/>
    <n v="2910.0920960881981"/>
  </r>
  <r>
    <n v="347411"/>
    <x v="5"/>
    <x v="1"/>
    <x v="0"/>
    <x v="1"/>
    <x v="30"/>
    <x v="18"/>
    <n v="5446.9311385808232"/>
  </r>
  <r>
    <n v="347413"/>
    <x v="6"/>
    <x v="1"/>
    <x v="0"/>
    <x v="1"/>
    <x v="30"/>
    <x v="18"/>
    <n v="6929.524153929262"/>
  </r>
  <r>
    <n v="347415"/>
    <x v="7"/>
    <x v="1"/>
    <x v="0"/>
    <x v="1"/>
    <x v="30"/>
    <x v="18"/>
    <n v="6908.6939210016199"/>
  </r>
  <r>
    <n v="347417"/>
    <x v="8"/>
    <x v="1"/>
    <x v="0"/>
    <x v="1"/>
    <x v="30"/>
    <x v="18"/>
    <n v="6873.9768661222142"/>
  </r>
  <r>
    <n v="347419"/>
    <x v="9"/>
    <x v="1"/>
    <x v="0"/>
    <x v="1"/>
    <x v="30"/>
    <x v="18"/>
    <n v="6839.2598112428095"/>
  </r>
  <r>
    <n v="347425"/>
    <x v="18"/>
    <x v="0"/>
    <x v="2"/>
    <x v="4"/>
    <x v="31"/>
    <x v="18"/>
    <n v="2232.8372809085117"/>
  </r>
  <r>
    <n v="347427"/>
    <x v="19"/>
    <x v="0"/>
    <x v="2"/>
    <x v="4"/>
    <x v="31"/>
    <x v="18"/>
    <n v="2513.6077854394707"/>
  </r>
  <r>
    <n v="347429"/>
    <x v="20"/>
    <x v="0"/>
    <x v="2"/>
    <x v="4"/>
    <x v="31"/>
    <x v="18"/>
    <n v="2599.5653573767786"/>
  </r>
  <r>
    <n v="347431"/>
    <x v="21"/>
    <x v="0"/>
    <x v="2"/>
    <x v="4"/>
    <x v="31"/>
    <x v="18"/>
    <n v="2621.8876725698033"/>
  </r>
  <r>
    <n v="347433"/>
    <x v="22"/>
    <x v="0"/>
    <x v="2"/>
    <x v="4"/>
    <x v="31"/>
    <x v="18"/>
    <n v="2608.7123576322665"/>
  </r>
  <r>
    <n v="347435"/>
    <x v="23"/>
    <x v="0"/>
    <x v="2"/>
    <x v="4"/>
    <x v="31"/>
    <x v="18"/>
    <n v="5519.2454356152275"/>
  </r>
  <r>
    <n v="347437"/>
    <x v="24"/>
    <x v="0"/>
    <x v="2"/>
    <x v="4"/>
    <x v="31"/>
    <x v="18"/>
    <n v="5164.7234555143859"/>
  </r>
  <r>
    <n v="347439"/>
    <x v="25"/>
    <x v="0"/>
    <x v="2"/>
    <x v="4"/>
    <x v="31"/>
    <x v="18"/>
    <n v="2628.2481694361954"/>
  </r>
  <r>
    <n v="347331"/>
    <x v="0"/>
    <x v="0"/>
    <x v="0"/>
    <x v="0"/>
    <x v="0"/>
    <x v="19"/>
    <n v="5022.3801465689539"/>
  </r>
  <r>
    <n v="347333"/>
    <x v="1"/>
    <x v="0"/>
    <x v="0"/>
    <x v="0"/>
    <x v="0"/>
    <x v="19"/>
    <n v="6123.4713524317076"/>
  </r>
  <r>
    <n v="347335"/>
    <x v="2"/>
    <x v="0"/>
    <x v="0"/>
    <x v="0"/>
    <x v="0"/>
    <x v="19"/>
    <n v="6092.3877415056586"/>
  </r>
  <r>
    <n v="347337"/>
    <x v="3"/>
    <x v="0"/>
    <x v="0"/>
    <x v="0"/>
    <x v="0"/>
    <x v="19"/>
    <n v="6061.3041305796096"/>
  </r>
  <r>
    <n v="347339"/>
    <x v="4"/>
    <x v="0"/>
    <x v="0"/>
    <x v="0"/>
    <x v="0"/>
    <x v="19"/>
    <n v="6030.2205196535588"/>
  </r>
  <r>
    <n v="347331"/>
    <x v="0"/>
    <x v="0"/>
    <x v="0"/>
    <x v="0"/>
    <x v="1"/>
    <x v="19"/>
    <n v="4913.4439965133952"/>
  </r>
  <r>
    <n v="347333"/>
    <x v="1"/>
    <x v="0"/>
    <x v="0"/>
    <x v="0"/>
    <x v="1"/>
    <x v="19"/>
    <n v="6128.4053443015873"/>
  </r>
  <r>
    <n v="347335"/>
    <x v="2"/>
    <x v="0"/>
    <x v="0"/>
    <x v="0"/>
    <x v="1"/>
    <x v="19"/>
    <n v="6097.2966877315284"/>
  </r>
  <r>
    <n v="347337"/>
    <x v="3"/>
    <x v="0"/>
    <x v="0"/>
    <x v="0"/>
    <x v="1"/>
    <x v="19"/>
    <n v="6066.1880311614696"/>
  </r>
  <r>
    <n v="347339"/>
    <x v="4"/>
    <x v="0"/>
    <x v="0"/>
    <x v="0"/>
    <x v="1"/>
    <x v="19"/>
    <n v="6035.0793745914107"/>
  </r>
  <r>
    <n v="347331"/>
    <x v="0"/>
    <x v="0"/>
    <x v="0"/>
    <x v="0"/>
    <x v="2"/>
    <x v="19"/>
    <n v="4888.7533231640809"/>
  </r>
  <r>
    <n v="347333"/>
    <x v="1"/>
    <x v="0"/>
    <x v="0"/>
    <x v="0"/>
    <x v="2"/>
    <x v="19"/>
    <n v="6097.6093375463024"/>
  </r>
  <r>
    <n v="347335"/>
    <x v="2"/>
    <x v="0"/>
    <x v="0"/>
    <x v="0"/>
    <x v="2"/>
    <x v="19"/>
    <n v="6066.6570058836314"/>
  </r>
  <r>
    <n v="347337"/>
    <x v="3"/>
    <x v="0"/>
    <x v="0"/>
    <x v="0"/>
    <x v="2"/>
    <x v="19"/>
    <n v="6035.7046742209595"/>
  </r>
  <r>
    <n v="347339"/>
    <x v="4"/>
    <x v="0"/>
    <x v="0"/>
    <x v="0"/>
    <x v="2"/>
    <x v="19"/>
    <n v="6004.7523425582885"/>
  </r>
  <r>
    <n v="347411"/>
    <x v="5"/>
    <x v="1"/>
    <x v="0"/>
    <x v="1"/>
    <x v="3"/>
    <x v="19"/>
    <n v="4711.7990146538596"/>
  </r>
  <r>
    <n v="347413"/>
    <x v="6"/>
    <x v="1"/>
    <x v="0"/>
    <x v="1"/>
    <x v="3"/>
    <x v="19"/>
    <n v="6154.4930267811997"/>
  </r>
  <r>
    <n v="347415"/>
    <x v="7"/>
    <x v="1"/>
    <x v="0"/>
    <x v="1"/>
    <x v="3"/>
    <x v="19"/>
    <n v="6135.9925467407747"/>
  </r>
  <r>
    <n v="347417"/>
    <x v="8"/>
    <x v="1"/>
    <x v="0"/>
    <x v="1"/>
    <x v="3"/>
    <x v="19"/>
    <n v="6105.1584133400675"/>
  </r>
  <r>
    <n v="347419"/>
    <x v="9"/>
    <x v="1"/>
    <x v="0"/>
    <x v="1"/>
    <x v="3"/>
    <x v="19"/>
    <n v="6074.3242799393602"/>
  </r>
  <r>
    <n v="347411"/>
    <x v="5"/>
    <x v="1"/>
    <x v="0"/>
    <x v="1"/>
    <x v="4"/>
    <x v="19"/>
    <n v="4807.2558294470346"/>
  </r>
  <r>
    <n v="347413"/>
    <x v="6"/>
    <x v="1"/>
    <x v="0"/>
    <x v="1"/>
    <x v="4"/>
    <x v="19"/>
    <n v="6092.3877415056586"/>
  </r>
  <r>
    <n v="347415"/>
    <x v="7"/>
    <x v="1"/>
    <x v="0"/>
    <x v="1"/>
    <x v="4"/>
    <x v="19"/>
    <n v="6074.0739506995287"/>
  </r>
  <r>
    <n v="347417"/>
    <x v="8"/>
    <x v="1"/>
    <x v="0"/>
    <x v="1"/>
    <x v="4"/>
    <x v="19"/>
    <n v="6043.5509660226471"/>
  </r>
  <r>
    <n v="347419"/>
    <x v="9"/>
    <x v="1"/>
    <x v="0"/>
    <x v="1"/>
    <x v="4"/>
    <x v="19"/>
    <n v="6013.0279813457646"/>
  </r>
  <r>
    <n v="347411"/>
    <x v="5"/>
    <x v="1"/>
    <x v="0"/>
    <x v="1"/>
    <x v="5"/>
    <x v="19"/>
    <n v="4693.0984419263386"/>
  </r>
  <r>
    <n v="347413"/>
    <x v="6"/>
    <x v="1"/>
    <x v="0"/>
    <x v="1"/>
    <x v="5"/>
    <x v="19"/>
    <n v="6084.4780453257754"/>
  </r>
  <r>
    <n v="347415"/>
    <x v="7"/>
    <x v="1"/>
    <x v="0"/>
    <x v="1"/>
    <x v="5"/>
    <x v="19"/>
    <n v="6066.1880311614696"/>
  </r>
  <r>
    <n v="347417"/>
    <x v="8"/>
    <x v="1"/>
    <x v="0"/>
    <x v="1"/>
    <x v="5"/>
    <x v="19"/>
    <n v="6035.7046742209604"/>
  </r>
  <r>
    <n v="347419"/>
    <x v="9"/>
    <x v="1"/>
    <x v="0"/>
    <x v="1"/>
    <x v="5"/>
    <x v="19"/>
    <n v="6005.2213172804495"/>
  </r>
  <r>
    <n v="347353"/>
    <x v="10"/>
    <x v="1"/>
    <x v="1"/>
    <x v="2"/>
    <x v="6"/>
    <x v="19"/>
    <n v="5757.6189655172402"/>
  </r>
  <r>
    <n v="347355"/>
    <x v="11"/>
    <x v="1"/>
    <x v="1"/>
    <x v="2"/>
    <x v="6"/>
    <x v="19"/>
    <n v="8642.6999999999989"/>
  </r>
  <r>
    <n v="347357"/>
    <x v="12"/>
    <x v="1"/>
    <x v="1"/>
    <x v="2"/>
    <x v="6"/>
    <x v="19"/>
    <n v="8599.0499999999993"/>
  </r>
  <r>
    <n v="347359"/>
    <x v="13"/>
    <x v="1"/>
    <x v="1"/>
    <x v="2"/>
    <x v="6"/>
    <x v="19"/>
    <n v="5736.3793103448279"/>
  </r>
  <r>
    <n v="347353"/>
    <x v="10"/>
    <x v="1"/>
    <x v="1"/>
    <x v="2"/>
    <x v="7"/>
    <x v="19"/>
    <n v="5727.9405172413781"/>
  </r>
  <r>
    <n v="347355"/>
    <x v="11"/>
    <x v="1"/>
    <x v="1"/>
    <x v="2"/>
    <x v="7"/>
    <x v="19"/>
    <n v="8598.15"/>
  </r>
  <r>
    <n v="347357"/>
    <x v="12"/>
    <x v="1"/>
    <x v="1"/>
    <x v="2"/>
    <x v="7"/>
    <x v="19"/>
    <n v="8554.7250000000004"/>
  </r>
  <r>
    <n v="347359"/>
    <x v="13"/>
    <x v="1"/>
    <x v="1"/>
    <x v="2"/>
    <x v="7"/>
    <x v="19"/>
    <n v="5706.8103448275861"/>
  </r>
  <r>
    <n v="347353"/>
    <x v="10"/>
    <x v="1"/>
    <x v="1"/>
    <x v="2"/>
    <x v="8"/>
    <x v="19"/>
    <n v="6095.0732160973921"/>
  </r>
  <r>
    <n v="347355"/>
    <x v="11"/>
    <x v="1"/>
    <x v="1"/>
    <x v="2"/>
    <x v="8"/>
    <x v="19"/>
    <n v="8720.7717281028035"/>
  </r>
  <r>
    <n v="347357"/>
    <x v="12"/>
    <x v="1"/>
    <x v="1"/>
    <x v="2"/>
    <x v="8"/>
    <x v="19"/>
    <n v="8676.7274264457174"/>
  </r>
  <r>
    <n v="347359"/>
    <x v="13"/>
    <x v="1"/>
    <x v="1"/>
    <x v="2"/>
    <x v="8"/>
    <x v="19"/>
    <n v="6072.6460601961435"/>
  </r>
  <r>
    <n v="347373"/>
    <x v="14"/>
    <x v="1"/>
    <x v="1"/>
    <x v="3"/>
    <x v="9"/>
    <x v="19"/>
    <n v="5727.9405172413781"/>
  </r>
  <r>
    <n v="347375"/>
    <x v="15"/>
    <x v="1"/>
    <x v="1"/>
    <x v="3"/>
    <x v="9"/>
    <x v="19"/>
    <n v="8937.09"/>
  </r>
  <r>
    <n v="347377"/>
    <x v="16"/>
    <x v="1"/>
    <x v="1"/>
    <x v="3"/>
    <x v="9"/>
    <x v="19"/>
    <n v="8910.2250000000004"/>
  </r>
  <r>
    <n v="347379"/>
    <x v="17"/>
    <x v="1"/>
    <x v="1"/>
    <x v="3"/>
    <x v="9"/>
    <x v="19"/>
    <n v="5944.2672413793116"/>
  </r>
  <r>
    <n v="347373"/>
    <x v="14"/>
    <x v="1"/>
    <x v="1"/>
    <x v="3"/>
    <x v="10"/>
    <x v="19"/>
    <n v="5699.1568965517235"/>
  </r>
  <r>
    <n v="347375"/>
    <x v="15"/>
    <x v="1"/>
    <x v="1"/>
    <x v="3"/>
    <x v="10"/>
    <x v="19"/>
    <n v="8892.18"/>
  </r>
  <r>
    <n v="347377"/>
    <x v="16"/>
    <x v="1"/>
    <x v="1"/>
    <x v="3"/>
    <x v="10"/>
    <x v="19"/>
    <n v="8865.4500000000007"/>
  </r>
  <r>
    <n v="347379"/>
    <x v="17"/>
    <x v="1"/>
    <x v="1"/>
    <x v="3"/>
    <x v="10"/>
    <x v="19"/>
    <n v="5914.3965517241386"/>
  </r>
  <r>
    <n v="347373"/>
    <x v="14"/>
    <x v="1"/>
    <x v="1"/>
    <x v="3"/>
    <x v="11"/>
    <x v="19"/>
    <n v="5834.3012343591436"/>
  </r>
  <r>
    <n v="347375"/>
    <x v="15"/>
    <x v="1"/>
    <x v="1"/>
    <x v="3"/>
    <x v="11"/>
    <x v="19"/>
    <n v="8676.7274264457174"/>
  </r>
  <r>
    <n v="347377"/>
    <x v="16"/>
    <x v="1"/>
    <x v="1"/>
    <x v="3"/>
    <x v="11"/>
    <x v="19"/>
    <n v="8650.6450794724351"/>
  </r>
  <r>
    <n v="347379"/>
    <x v="17"/>
    <x v="1"/>
    <x v="1"/>
    <x v="3"/>
    <x v="11"/>
    <x v="19"/>
    <n v="6054.7020629015888"/>
  </r>
  <r>
    <n v="347425"/>
    <x v="18"/>
    <x v="0"/>
    <x v="2"/>
    <x v="4"/>
    <x v="12"/>
    <x v="19"/>
    <n v="2491.2275862068927"/>
  </r>
  <r>
    <n v="347427"/>
    <x v="19"/>
    <x v="0"/>
    <x v="2"/>
    <x v="4"/>
    <x v="12"/>
    <x v="19"/>
    <n v="2804.4896551724132"/>
  </r>
  <r>
    <n v="347429"/>
    <x v="20"/>
    <x v="0"/>
    <x v="2"/>
    <x v="4"/>
    <x v="12"/>
    <x v="19"/>
    <n v="2900.3944827586201"/>
  </r>
  <r>
    <n v="347431"/>
    <x v="21"/>
    <x v="0"/>
    <x v="2"/>
    <x v="4"/>
    <x v="12"/>
    <x v="19"/>
    <n v="2925.2999999999997"/>
  </r>
  <r>
    <n v="347433"/>
    <x v="22"/>
    <x v="0"/>
    <x v="2"/>
    <x v="4"/>
    <x v="12"/>
    <x v="19"/>
    <n v="2910.6"/>
  </r>
  <r>
    <n v="347435"/>
    <x v="23"/>
    <x v="0"/>
    <x v="2"/>
    <x v="4"/>
    <x v="12"/>
    <x v="19"/>
    <n v="6157.9482758620625"/>
  </r>
  <r>
    <n v="347437"/>
    <x v="24"/>
    <x v="0"/>
    <x v="2"/>
    <x v="4"/>
    <x v="12"/>
    <x v="19"/>
    <n v="5762.4"/>
  </r>
  <r>
    <n v="347439"/>
    <x v="25"/>
    <x v="0"/>
    <x v="2"/>
    <x v="4"/>
    <x v="12"/>
    <x v="19"/>
    <n v="2932.3965517241286"/>
  </r>
  <r>
    <n v="347425"/>
    <x v="18"/>
    <x v="0"/>
    <x v="2"/>
    <x v="4"/>
    <x v="13"/>
    <x v="19"/>
    <n v="2322.7755834829427"/>
  </r>
  <r>
    <n v="347427"/>
    <x v="19"/>
    <x v="0"/>
    <x v="2"/>
    <x v="4"/>
    <x v="13"/>
    <x v="19"/>
    <n v="2614.8554757630109"/>
  </r>
  <r>
    <n v="347429"/>
    <x v="20"/>
    <x v="0"/>
    <x v="2"/>
    <x v="4"/>
    <x v="13"/>
    <x v="19"/>
    <n v="2704.2754039497254"/>
  </r>
  <r>
    <n v="347431"/>
    <x v="21"/>
    <x v="0"/>
    <x v="2"/>
    <x v="4"/>
    <x v="13"/>
    <x v="19"/>
    <n v="2727.4968581687522"/>
  </r>
  <r>
    <n v="347433"/>
    <x v="22"/>
    <x v="0"/>
    <x v="2"/>
    <x v="4"/>
    <x v="13"/>
    <x v="19"/>
    <n v="2713.7908438060949"/>
  </r>
  <r>
    <n v="347435"/>
    <x v="23"/>
    <x v="0"/>
    <x v="2"/>
    <x v="4"/>
    <x v="13"/>
    <x v="19"/>
    <n v="6641.5879712746828"/>
  </r>
  <r>
    <n v="347437"/>
    <x v="24"/>
    <x v="0"/>
    <x v="2"/>
    <x v="4"/>
    <x v="13"/>
    <x v="19"/>
    <n v="6268.2172351885038"/>
  </r>
  <r>
    <n v="347439"/>
    <x v="25"/>
    <x v="0"/>
    <x v="2"/>
    <x v="4"/>
    <x v="13"/>
    <x v="19"/>
    <n v="2744.3536804308796"/>
  </r>
  <r>
    <n v="347385"/>
    <x v="26"/>
    <x v="0"/>
    <x v="2"/>
    <x v="5"/>
    <x v="14"/>
    <x v="19"/>
    <n v="2503.9379310344789"/>
  </r>
  <r>
    <n v="347387"/>
    <x v="27"/>
    <x v="0"/>
    <x v="2"/>
    <x v="5"/>
    <x v="14"/>
    <x v="19"/>
    <n v="2819.0206896551717"/>
  </r>
  <r>
    <n v="347389"/>
    <x v="28"/>
    <x v="0"/>
    <x v="2"/>
    <x v="5"/>
    <x v="14"/>
    <x v="19"/>
    <n v="2804.6379310344819"/>
  </r>
  <r>
    <n v="347391"/>
    <x v="29"/>
    <x v="0"/>
    <x v="2"/>
    <x v="5"/>
    <x v="14"/>
    <x v="19"/>
    <n v="2822.7"/>
  </r>
  <r>
    <n v="347393"/>
    <x v="30"/>
    <x v="0"/>
    <x v="2"/>
    <x v="5"/>
    <x v="14"/>
    <x v="19"/>
    <n v="2808.15"/>
  </r>
  <r>
    <n v="347395"/>
    <x v="31"/>
    <x v="0"/>
    <x v="2"/>
    <x v="5"/>
    <x v="14"/>
    <x v="19"/>
    <n v="6175.5551724137867"/>
  </r>
  <r>
    <n v="347397"/>
    <x v="32"/>
    <x v="0"/>
    <x v="2"/>
    <x v="5"/>
    <x v="14"/>
    <x v="19"/>
    <n v="5790.9"/>
  </r>
  <r>
    <n v="347399"/>
    <x v="33"/>
    <x v="0"/>
    <x v="2"/>
    <x v="5"/>
    <x v="14"/>
    <x v="19"/>
    <n v="2947.1275862068874"/>
  </r>
  <r>
    <n v="347385"/>
    <x v="26"/>
    <x v="0"/>
    <x v="2"/>
    <x v="5"/>
    <x v="15"/>
    <x v="19"/>
    <n v="2334.5030520646301"/>
  </r>
  <r>
    <n v="347387"/>
    <x v="27"/>
    <x v="0"/>
    <x v="2"/>
    <x v="5"/>
    <x v="15"/>
    <x v="19"/>
    <n v="2628.264991023334"/>
  </r>
  <r>
    <n v="347389"/>
    <x v="28"/>
    <x v="0"/>
    <x v="2"/>
    <x v="5"/>
    <x v="15"/>
    <x v="19"/>
    <n v="2614.8554757630109"/>
  </r>
  <r>
    <n v="347391"/>
    <x v="29"/>
    <x v="0"/>
    <x v="2"/>
    <x v="5"/>
    <x v="15"/>
    <x v="19"/>
    <n v="2631.6953321364363"/>
  </r>
  <r>
    <n v="347393"/>
    <x v="30"/>
    <x v="0"/>
    <x v="2"/>
    <x v="5"/>
    <x v="15"/>
    <x v="19"/>
    <n v="2618.1298922800624"/>
  </r>
  <r>
    <n v="347395"/>
    <x v="31"/>
    <x v="0"/>
    <x v="2"/>
    <x v="5"/>
    <x v="15"/>
    <x v="19"/>
    <n v="6660.2255655296194"/>
  </r>
  <r>
    <n v="347397"/>
    <x v="32"/>
    <x v="0"/>
    <x v="2"/>
    <x v="5"/>
    <x v="15"/>
    <x v="19"/>
    <n v="6298.8859066427231"/>
  </r>
  <r>
    <n v="347399"/>
    <x v="33"/>
    <x v="0"/>
    <x v="2"/>
    <x v="5"/>
    <x v="15"/>
    <x v="19"/>
    <n v="2757.9942549371635"/>
  </r>
  <r>
    <n v="347385"/>
    <x v="26"/>
    <x v="0"/>
    <x v="2"/>
    <x v="5"/>
    <x v="16"/>
    <x v="19"/>
    <n v="2414.3357989227989"/>
  </r>
  <r>
    <n v="347387"/>
    <x v="27"/>
    <x v="0"/>
    <x v="2"/>
    <x v="5"/>
    <x v="16"/>
    <x v="19"/>
    <n v="2718.1434829443392"/>
  </r>
  <r>
    <n v="347389"/>
    <x v="28"/>
    <x v="0"/>
    <x v="2"/>
    <x v="5"/>
    <x v="16"/>
    <x v="19"/>
    <n v="2704.2754039497254"/>
  </r>
  <r>
    <n v="347391"/>
    <x v="29"/>
    <x v="0"/>
    <x v="2"/>
    <x v="5"/>
    <x v="16"/>
    <x v="19"/>
    <n v="2721.6911310592368"/>
  </r>
  <r>
    <n v="347393"/>
    <x v="30"/>
    <x v="0"/>
    <x v="2"/>
    <x v="5"/>
    <x v="16"/>
    <x v="19"/>
    <n v="2707.661795332127"/>
  </r>
  <r>
    <n v="347395"/>
    <x v="31"/>
    <x v="0"/>
    <x v="2"/>
    <x v="5"/>
    <x v="16"/>
    <x v="19"/>
    <n v="6887.9845745062803"/>
  </r>
  <r>
    <n v="347397"/>
    <x v="32"/>
    <x v="0"/>
    <x v="2"/>
    <x v="5"/>
    <x v="16"/>
    <x v="19"/>
    <n v="6514.2882226211786"/>
  </r>
  <r>
    <n v="347399"/>
    <x v="33"/>
    <x v="0"/>
    <x v="2"/>
    <x v="5"/>
    <x v="16"/>
    <x v="19"/>
    <n v="2852.3090843806103"/>
  </r>
  <r>
    <n v="347331"/>
    <x v="0"/>
    <x v="0"/>
    <x v="0"/>
    <x v="0"/>
    <x v="17"/>
    <x v="19"/>
    <n v="2233.5237489887813"/>
  </r>
  <r>
    <n v="347333"/>
    <x v="1"/>
    <x v="0"/>
    <x v="0"/>
    <x v="0"/>
    <x v="17"/>
    <x v="19"/>
    <n v="2806.6865249046505"/>
  </r>
  <r>
    <n v="347335"/>
    <x v="2"/>
    <x v="0"/>
    <x v="0"/>
    <x v="0"/>
    <x v="17"/>
    <x v="19"/>
    <n v="2792.4393851843224"/>
  </r>
  <r>
    <n v="347337"/>
    <x v="3"/>
    <x v="0"/>
    <x v="0"/>
    <x v="0"/>
    <x v="17"/>
    <x v="19"/>
    <n v="2778.1922454639944"/>
  </r>
  <r>
    <n v="347339"/>
    <x v="4"/>
    <x v="0"/>
    <x v="0"/>
    <x v="0"/>
    <x v="17"/>
    <x v="19"/>
    <n v="2763.9451057436663"/>
  </r>
  <r>
    <n v="347385"/>
    <x v="26"/>
    <x v="0"/>
    <x v="2"/>
    <x v="5"/>
    <x v="17"/>
    <x v="19"/>
    <n v="1549.4540621749607"/>
  </r>
  <r>
    <n v="347387"/>
    <x v="27"/>
    <x v="0"/>
    <x v="2"/>
    <x v="5"/>
    <x v="17"/>
    <x v="19"/>
    <n v="1744.4294464347599"/>
  </r>
  <r>
    <n v="347389"/>
    <x v="28"/>
    <x v="0"/>
    <x v="2"/>
    <x v="5"/>
    <x v="17"/>
    <x v="19"/>
    <n v="1735.529296197848"/>
  </r>
  <r>
    <n v="347391"/>
    <x v="29"/>
    <x v="0"/>
    <x v="2"/>
    <x v="5"/>
    <x v="17"/>
    <x v="19"/>
    <n v="1746.7062290534998"/>
  </r>
  <r>
    <n v="347393"/>
    <x v="30"/>
    <x v="0"/>
    <x v="2"/>
    <x v="5"/>
    <x v="17"/>
    <x v="19"/>
    <n v="1737.7025886975537"/>
  </r>
  <r>
    <n v="347395"/>
    <x v="31"/>
    <x v="0"/>
    <x v="2"/>
    <x v="5"/>
    <x v="17"/>
    <x v="19"/>
    <n v="2922.9128279209499"/>
  </r>
  <r>
    <n v="347397"/>
    <x v="32"/>
    <x v="0"/>
    <x v="2"/>
    <x v="5"/>
    <x v="17"/>
    <x v="19"/>
    <n v="2687.5866462498534"/>
  </r>
  <r>
    <n v="347399"/>
    <x v="33"/>
    <x v="0"/>
    <x v="2"/>
    <x v="5"/>
    <x v="17"/>
    <x v="19"/>
    <n v="1813.4573558303466"/>
  </r>
  <r>
    <n v="347331"/>
    <x v="0"/>
    <x v="0"/>
    <x v="0"/>
    <x v="0"/>
    <x v="18"/>
    <x v="19"/>
    <n v="2222.300011556677"/>
  </r>
  <r>
    <n v="347333"/>
    <x v="1"/>
    <x v="0"/>
    <x v="0"/>
    <x v="0"/>
    <x v="18"/>
    <x v="19"/>
    <n v="2792.5825725181949"/>
  </r>
  <r>
    <n v="347335"/>
    <x v="2"/>
    <x v="0"/>
    <x v="0"/>
    <x v="0"/>
    <x v="18"/>
    <x v="19"/>
    <n v="2778.4070264648035"/>
  </r>
  <r>
    <n v="347337"/>
    <x v="3"/>
    <x v="0"/>
    <x v="0"/>
    <x v="0"/>
    <x v="18"/>
    <x v="19"/>
    <n v="2764.2314804114112"/>
  </r>
  <r>
    <n v="347339"/>
    <x v="4"/>
    <x v="0"/>
    <x v="0"/>
    <x v="0"/>
    <x v="18"/>
    <x v="19"/>
    <n v="2750.0559343580198"/>
  </r>
  <r>
    <n v="347385"/>
    <x v="26"/>
    <x v="0"/>
    <x v="2"/>
    <x v="5"/>
    <x v="18"/>
    <x v="19"/>
    <n v="1541.6678608574987"/>
  </r>
  <r>
    <n v="347387"/>
    <x v="27"/>
    <x v="0"/>
    <x v="2"/>
    <x v="5"/>
    <x v="18"/>
    <x v="19"/>
    <n v="1735.6634693169972"/>
  </r>
  <r>
    <n v="347389"/>
    <x v="28"/>
    <x v="0"/>
    <x v="2"/>
    <x v="5"/>
    <x v="18"/>
    <x v="19"/>
    <n v="1726.808043453135"/>
  </r>
  <r>
    <n v="347391"/>
    <x v="29"/>
    <x v="0"/>
    <x v="2"/>
    <x v="5"/>
    <x v="18"/>
    <x v="19"/>
    <n v="1737.9288108170499"/>
  </r>
  <r>
    <n v="347393"/>
    <x v="30"/>
    <x v="0"/>
    <x v="2"/>
    <x v="5"/>
    <x v="18"/>
    <x v="19"/>
    <n v="1728.9704148850033"/>
  </r>
  <r>
    <n v="347395"/>
    <x v="31"/>
    <x v="0"/>
    <x v="2"/>
    <x v="5"/>
    <x v="18"/>
    <x v="19"/>
    <n v="2908.2248237605431"/>
  </r>
  <r>
    <n v="347397"/>
    <x v="32"/>
    <x v="0"/>
    <x v="2"/>
    <x v="5"/>
    <x v="18"/>
    <x v="19"/>
    <n v="2674.0811857159342"/>
  </r>
  <r>
    <n v="347399"/>
    <x v="33"/>
    <x v="0"/>
    <x v="2"/>
    <x v="5"/>
    <x v="18"/>
    <x v="19"/>
    <n v="1804.3445047960231"/>
  </r>
  <r>
    <n v="347353"/>
    <x v="10"/>
    <x v="1"/>
    <x v="1"/>
    <x v="2"/>
    <x v="19"/>
    <x v="19"/>
    <n v="2743.9285714285652"/>
  </r>
  <r>
    <n v="347355"/>
    <x v="11"/>
    <x v="1"/>
    <x v="1"/>
    <x v="2"/>
    <x v="19"/>
    <x v="19"/>
    <n v="4567.7342067480249"/>
  </r>
  <r>
    <n v="347357"/>
    <x v="12"/>
    <x v="1"/>
    <x v="1"/>
    <x v="2"/>
    <x v="19"/>
    <x v="19"/>
    <n v="4544.6648420674792"/>
  </r>
  <r>
    <n v="347359"/>
    <x v="13"/>
    <x v="1"/>
    <x v="1"/>
    <x v="2"/>
    <x v="19"/>
    <x v="19"/>
    <n v="2733.7462311557756"/>
  </r>
  <r>
    <n v="347373"/>
    <x v="14"/>
    <x v="1"/>
    <x v="1"/>
    <x v="3"/>
    <x v="19"/>
    <x v="19"/>
    <n v="2661.1970567121257"/>
  </r>
  <r>
    <n v="347375"/>
    <x v="15"/>
    <x v="1"/>
    <x v="1"/>
    <x v="3"/>
    <x v="19"/>
    <x v="19"/>
    <n v="4604.6451902368981"/>
  </r>
  <r>
    <n v="347377"/>
    <x v="16"/>
    <x v="1"/>
    <x v="1"/>
    <x v="3"/>
    <x v="19"/>
    <x v="19"/>
    <n v="4590.8035714285706"/>
  </r>
  <r>
    <n v="347379"/>
    <x v="17"/>
    <x v="1"/>
    <x v="1"/>
    <x v="3"/>
    <x v="19"/>
    <x v="19"/>
    <n v="2761.6416008614465"/>
  </r>
  <r>
    <n v="347353"/>
    <x v="10"/>
    <x v="1"/>
    <x v="1"/>
    <x v="2"/>
    <x v="20"/>
    <x v="19"/>
    <n v="2729.9999999999936"/>
  </r>
  <r>
    <n v="347355"/>
    <x v="11"/>
    <x v="1"/>
    <x v="1"/>
    <x v="2"/>
    <x v="20"/>
    <x v="19"/>
    <n v="4544.5477386934672"/>
  </r>
  <r>
    <n v="347357"/>
    <x v="12"/>
    <x v="1"/>
    <x v="1"/>
    <x v="2"/>
    <x v="20"/>
    <x v="19"/>
    <n v="4521.5954773869344"/>
  </r>
  <r>
    <n v="347359"/>
    <x v="13"/>
    <x v="1"/>
    <x v="1"/>
    <x v="2"/>
    <x v="20"/>
    <x v="19"/>
    <n v="2719.8693467336652"/>
  </r>
  <r>
    <n v="347373"/>
    <x v="14"/>
    <x v="1"/>
    <x v="1"/>
    <x v="3"/>
    <x v="20"/>
    <x v="19"/>
    <n v="2647.6884422110493"/>
  </r>
  <r>
    <n v="347375"/>
    <x v="15"/>
    <x v="1"/>
    <x v="1"/>
    <x v="3"/>
    <x v="20"/>
    <x v="19"/>
    <n v="4581.2713567839191"/>
  </r>
  <r>
    <n v="347377"/>
    <x v="16"/>
    <x v="1"/>
    <x v="1"/>
    <x v="3"/>
    <x v="20"/>
    <x v="19"/>
    <n v="4567.4999999999991"/>
  </r>
  <r>
    <n v="347379"/>
    <x v="17"/>
    <x v="1"/>
    <x v="1"/>
    <x v="3"/>
    <x v="20"/>
    <x v="19"/>
    <n v="2747.623115577886"/>
  </r>
  <r>
    <n v="347385"/>
    <x v="26"/>
    <x v="0"/>
    <x v="2"/>
    <x v="5"/>
    <x v="21"/>
    <x v="19"/>
    <n v="1399.1405750798679"/>
  </r>
  <r>
    <n v="347387"/>
    <x v="27"/>
    <x v="0"/>
    <x v="2"/>
    <x v="5"/>
    <x v="21"/>
    <x v="19"/>
    <n v="1575.2012779552631"/>
  </r>
  <r>
    <n v="347389"/>
    <x v="28"/>
    <x v="0"/>
    <x v="2"/>
    <x v="5"/>
    <x v="21"/>
    <x v="19"/>
    <n v="1567.1645367412057"/>
  </r>
  <r>
    <n v="347391"/>
    <x v="29"/>
    <x v="0"/>
    <x v="2"/>
    <x v="5"/>
    <x v="21"/>
    <x v="19"/>
    <n v="1577.2571884984013"/>
  </r>
  <r>
    <n v="347393"/>
    <x v="30"/>
    <x v="0"/>
    <x v="2"/>
    <x v="5"/>
    <x v="21"/>
    <x v="19"/>
    <n v="1569.1269968051106"/>
  </r>
  <r>
    <n v="347395"/>
    <x v="31"/>
    <x v="0"/>
    <x v="2"/>
    <x v="5"/>
    <x v="21"/>
    <x v="19"/>
    <n v="2639.3592651757153"/>
  </r>
  <r>
    <n v="347397"/>
    <x v="32"/>
    <x v="0"/>
    <x v="2"/>
    <x v="5"/>
    <x v="21"/>
    <x v="19"/>
    <n v="2426.8622204472777"/>
  </r>
  <r>
    <n v="347399"/>
    <x v="33"/>
    <x v="0"/>
    <x v="2"/>
    <x v="5"/>
    <x v="21"/>
    <x v="19"/>
    <n v="1637.5327476038292"/>
  </r>
  <r>
    <n v="347425"/>
    <x v="18"/>
    <x v="0"/>
    <x v="2"/>
    <x v="4"/>
    <x v="21"/>
    <x v="19"/>
    <n v="1377.8338658146922"/>
  </r>
  <r>
    <n v="347427"/>
    <x v="19"/>
    <x v="0"/>
    <x v="2"/>
    <x v="4"/>
    <x v="21"/>
    <x v="19"/>
    <n v="1551.0910543130906"/>
  </r>
  <r>
    <n v="347429"/>
    <x v="20"/>
    <x v="0"/>
    <x v="2"/>
    <x v="4"/>
    <x v="21"/>
    <x v="19"/>
    <n v="1604.1335463258702"/>
  </r>
  <r>
    <n v="347431"/>
    <x v="21"/>
    <x v="0"/>
    <x v="2"/>
    <x v="4"/>
    <x v="21"/>
    <x v="19"/>
    <n v="1617.908146964855"/>
  </r>
  <r>
    <n v="347433"/>
    <x v="22"/>
    <x v="0"/>
    <x v="2"/>
    <x v="4"/>
    <x v="21"/>
    <x v="19"/>
    <n v="1609.7779552715645"/>
  </r>
  <r>
    <n v="347435"/>
    <x v="23"/>
    <x v="0"/>
    <x v="2"/>
    <x v="4"/>
    <x v="21"/>
    <x v="19"/>
    <n v="2604.9788338658109"/>
  </r>
  <r>
    <n v="347437"/>
    <x v="24"/>
    <x v="0"/>
    <x v="2"/>
    <x v="4"/>
    <x v="21"/>
    <x v="19"/>
    <n v="2390.2763578274694"/>
  </r>
  <r>
    <n v="347439"/>
    <x v="25"/>
    <x v="0"/>
    <x v="2"/>
    <x v="4"/>
    <x v="21"/>
    <x v="19"/>
    <n v="1612.7216453674075"/>
  </r>
  <r>
    <n v="347385"/>
    <x v="26"/>
    <x v="0"/>
    <x v="2"/>
    <x v="5"/>
    <x v="22"/>
    <x v="19"/>
    <n v="1391.9654952076635"/>
  </r>
  <r>
    <n v="347387"/>
    <x v="27"/>
    <x v="0"/>
    <x v="2"/>
    <x v="5"/>
    <x v="22"/>
    <x v="19"/>
    <n v="1567.1233226836976"/>
  </r>
  <r>
    <n v="347389"/>
    <x v="28"/>
    <x v="0"/>
    <x v="2"/>
    <x v="5"/>
    <x v="22"/>
    <x v="19"/>
    <n v="1559.1277955271482"/>
  </r>
  <r>
    <n v="347391"/>
    <x v="29"/>
    <x v="0"/>
    <x v="2"/>
    <x v="5"/>
    <x v="22"/>
    <x v="19"/>
    <n v="1569.1686900958455"/>
  </r>
  <r>
    <n v="347393"/>
    <x v="30"/>
    <x v="0"/>
    <x v="2"/>
    <x v="5"/>
    <x v="22"/>
    <x v="19"/>
    <n v="1561.0801916932896"/>
  </r>
  <r>
    <n v="347395"/>
    <x v="31"/>
    <x v="0"/>
    <x v="2"/>
    <x v="5"/>
    <x v="22"/>
    <x v="19"/>
    <n v="2625.8240894568657"/>
  </r>
  <r>
    <n v="347397"/>
    <x v="32"/>
    <x v="0"/>
    <x v="2"/>
    <x v="5"/>
    <x v="22"/>
    <x v="19"/>
    <n v="2414.4167731629327"/>
  </r>
  <r>
    <n v="347399"/>
    <x v="33"/>
    <x v="0"/>
    <x v="2"/>
    <x v="5"/>
    <x v="22"/>
    <x v="19"/>
    <n v="1629.1351437699634"/>
  </r>
  <r>
    <n v="347425"/>
    <x v="18"/>
    <x v="0"/>
    <x v="2"/>
    <x v="4"/>
    <x v="22"/>
    <x v="19"/>
    <n v="1370.7680511182066"/>
  </r>
  <r>
    <n v="347427"/>
    <x v="19"/>
    <x v="0"/>
    <x v="2"/>
    <x v="4"/>
    <x v="22"/>
    <x v="19"/>
    <n v="1543.1367412140492"/>
  </r>
  <r>
    <n v="347429"/>
    <x v="20"/>
    <x v="0"/>
    <x v="2"/>
    <x v="4"/>
    <x v="22"/>
    <x v="19"/>
    <n v="1595.9072204472759"/>
  </r>
  <r>
    <n v="347431"/>
    <x v="21"/>
    <x v="0"/>
    <x v="2"/>
    <x v="4"/>
    <x v="22"/>
    <x v="19"/>
    <n v="1609.6111821086249"/>
  </r>
  <r>
    <n v="347433"/>
    <x v="22"/>
    <x v="0"/>
    <x v="2"/>
    <x v="4"/>
    <x v="22"/>
    <x v="19"/>
    <n v="1601.5226837060691"/>
  </r>
  <r>
    <n v="347435"/>
    <x v="23"/>
    <x v="0"/>
    <x v="2"/>
    <x v="4"/>
    <x v="22"/>
    <x v="19"/>
    <n v="2591.6199680511145"/>
  </r>
  <r>
    <n v="347437"/>
    <x v="24"/>
    <x v="0"/>
    <x v="2"/>
    <x v="4"/>
    <x v="22"/>
    <x v="19"/>
    <n v="2378.0185303514313"/>
  </r>
  <r>
    <n v="347439"/>
    <x v="25"/>
    <x v="0"/>
    <x v="2"/>
    <x v="4"/>
    <x v="22"/>
    <x v="19"/>
    <n v="1604.451277955267"/>
  </r>
  <r>
    <n v="347353"/>
    <x v="10"/>
    <x v="1"/>
    <x v="1"/>
    <x v="2"/>
    <x v="23"/>
    <x v="19"/>
    <n v="1888.5705848913508"/>
  </r>
  <r>
    <n v="347355"/>
    <x v="11"/>
    <x v="1"/>
    <x v="1"/>
    <x v="2"/>
    <x v="23"/>
    <x v="19"/>
    <n v="2834.9130242546712"/>
  </r>
  <r>
    <n v="347357"/>
    <x v="12"/>
    <x v="1"/>
    <x v="1"/>
    <x v="2"/>
    <x v="23"/>
    <x v="19"/>
    <n v="2820.5952817079301"/>
  </r>
  <r>
    <n v="347359"/>
    <x v="13"/>
    <x v="1"/>
    <x v="1"/>
    <x v="2"/>
    <x v="23"/>
    <x v="19"/>
    <n v="1881.603713996966"/>
  </r>
  <r>
    <n v="347373"/>
    <x v="14"/>
    <x v="1"/>
    <x v="1"/>
    <x v="3"/>
    <x v="23"/>
    <x v="19"/>
    <n v="1831.6287582112095"/>
  </r>
  <r>
    <n v="347375"/>
    <x v="15"/>
    <x v="1"/>
    <x v="1"/>
    <x v="3"/>
    <x v="23"/>
    <x v="19"/>
    <n v="2857.8214123294565"/>
  </r>
  <r>
    <n v="347377"/>
    <x v="16"/>
    <x v="1"/>
    <x v="1"/>
    <x v="3"/>
    <x v="23"/>
    <x v="19"/>
    <n v="2849.2307668014114"/>
  </r>
  <r>
    <n v="347379"/>
    <x v="17"/>
    <x v="1"/>
    <x v="1"/>
    <x v="3"/>
    <x v="23"/>
    <x v="19"/>
    <n v="1900.803751894894"/>
  </r>
  <r>
    <n v="347411"/>
    <x v="5"/>
    <x v="1"/>
    <x v="0"/>
    <x v="1"/>
    <x v="23"/>
    <x v="19"/>
    <n v="1538.7093228903407"/>
  </r>
  <r>
    <n v="347413"/>
    <x v="6"/>
    <x v="1"/>
    <x v="0"/>
    <x v="1"/>
    <x v="23"/>
    <x v="19"/>
    <n v="2062.1572132390011"/>
  </r>
  <r>
    <n v="347415"/>
    <x v="7"/>
    <x v="1"/>
    <x v="0"/>
    <x v="1"/>
    <x v="23"/>
    <x v="19"/>
    <n v="2055.9583438605268"/>
  </r>
  <r>
    <n v="347417"/>
    <x v="8"/>
    <x v="1"/>
    <x v="0"/>
    <x v="1"/>
    <x v="23"/>
    <x v="19"/>
    <n v="2045.6268948964037"/>
  </r>
  <r>
    <n v="347419"/>
    <x v="9"/>
    <x v="1"/>
    <x v="0"/>
    <x v="1"/>
    <x v="23"/>
    <x v="19"/>
    <n v="2035.2954459322805"/>
  </r>
  <r>
    <n v="347353"/>
    <x v="10"/>
    <x v="1"/>
    <x v="1"/>
    <x v="2"/>
    <x v="24"/>
    <x v="19"/>
    <n v="1953.1538276907443"/>
  </r>
  <r>
    <n v="347355"/>
    <x v="11"/>
    <x v="1"/>
    <x v="1"/>
    <x v="2"/>
    <x v="24"/>
    <x v="19"/>
    <n v="2931.858236483069"/>
  </r>
  <r>
    <n v="347357"/>
    <x v="12"/>
    <x v="1"/>
    <x v="1"/>
    <x v="2"/>
    <x v="24"/>
    <x v="19"/>
    <n v="2917.0508716523464"/>
  </r>
  <r>
    <n v="347359"/>
    <x v="13"/>
    <x v="1"/>
    <x v="1"/>
    <x v="2"/>
    <x v="24"/>
    <x v="19"/>
    <n v="1945.9487114704373"/>
  </r>
  <r>
    <n v="347373"/>
    <x v="14"/>
    <x v="1"/>
    <x v="1"/>
    <x v="3"/>
    <x v="24"/>
    <x v="19"/>
    <n v="1894.2647675593651"/>
  </r>
  <r>
    <n v="347375"/>
    <x v="15"/>
    <x v="1"/>
    <x v="1"/>
    <x v="3"/>
    <x v="24"/>
    <x v="19"/>
    <n v="2955.5500202122253"/>
  </r>
  <r>
    <n v="347377"/>
    <x v="16"/>
    <x v="1"/>
    <x v="1"/>
    <x v="3"/>
    <x v="24"/>
    <x v="19"/>
    <n v="2946.6656013137913"/>
  </r>
  <r>
    <n v="347379"/>
    <x v="17"/>
    <x v="1"/>
    <x v="1"/>
    <x v="3"/>
    <x v="24"/>
    <x v="19"/>
    <n v="1965.8053309752377"/>
  </r>
  <r>
    <n v="347411"/>
    <x v="5"/>
    <x v="1"/>
    <x v="0"/>
    <x v="1"/>
    <x v="24"/>
    <x v="19"/>
    <n v="1591.3283981808911"/>
  </r>
  <r>
    <n v="347413"/>
    <x v="6"/>
    <x v="1"/>
    <x v="0"/>
    <x v="1"/>
    <x v="24"/>
    <x v="19"/>
    <n v="2132.6765790803347"/>
  </r>
  <r>
    <n v="347415"/>
    <x v="7"/>
    <x v="1"/>
    <x v="0"/>
    <x v="1"/>
    <x v="24"/>
    <x v="19"/>
    <n v="2126.2657276402133"/>
  </r>
  <r>
    <n v="347417"/>
    <x v="8"/>
    <x v="1"/>
    <x v="0"/>
    <x v="1"/>
    <x v="24"/>
    <x v="19"/>
    <n v="2115.5809752400114"/>
  </r>
  <r>
    <n v="347419"/>
    <x v="9"/>
    <x v="1"/>
    <x v="0"/>
    <x v="1"/>
    <x v="24"/>
    <x v="19"/>
    <n v="2104.8962228398091"/>
  </r>
  <r>
    <n v="347425"/>
    <x v="18"/>
    <x v="0"/>
    <x v="2"/>
    <x v="4"/>
    <x v="25"/>
    <x v="19"/>
    <n v="2663.2883509833491"/>
  </r>
  <r>
    <n v="347427"/>
    <x v="19"/>
    <x v="0"/>
    <x v="2"/>
    <x v="4"/>
    <x v="25"/>
    <x v="19"/>
    <n v="2998.186384266261"/>
  </r>
  <r>
    <n v="347429"/>
    <x v="20"/>
    <x v="0"/>
    <x v="2"/>
    <x v="4"/>
    <x v="25"/>
    <x v="19"/>
    <n v="3100.7150378214806"/>
  </r>
  <r>
    <n v="347431"/>
    <x v="21"/>
    <x v="0"/>
    <x v="2"/>
    <x v="4"/>
    <x v="25"/>
    <x v="19"/>
    <n v="3127.3406959152744"/>
  </r>
  <r>
    <n v="347433"/>
    <x v="22"/>
    <x v="0"/>
    <x v="2"/>
    <x v="4"/>
    <x v="25"/>
    <x v="19"/>
    <n v="3111.6254160363032"/>
  </r>
  <r>
    <n v="347435"/>
    <x v="23"/>
    <x v="0"/>
    <x v="2"/>
    <x v="4"/>
    <x v="25"/>
    <x v="19"/>
    <n v="5809.2796520423572"/>
  </r>
  <r>
    <n v="347437"/>
    <x v="24"/>
    <x v="0"/>
    <x v="2"/>
    <x v="4"/>
    <x v="25"/>
    <x v="19"/>
    <n v="5390.3409984871341"/>
  </r>
  <r>
    <n v="347439"/>
    <x v="25"/>
    <x v="0"/>
    <x v="2"/>
    <x v="4"/>
    <x v="25"/>
    <x v="19"/>
    <n v="3126.1214069591492"/>
  </r>
  <r>
    <n v="347331"/>
    <x v="0"/>
    <x v="0"/>
    <x v="0"/>
    <x v="0"/>
    <x v="26"/>
    <x v="19"/>
    <n v="11238.597835888098"/>
  </r>
  <r>
    <n v="347333"/>
    <x v="1"/>
    <x v="0"/>
    <x v="0"/>
    <x v="0"/>
    <x v="26"/>
    <x v="19"/>
    <n v="14269.665689810614"/>
  </r>
  <r>
    <n v="347335"/>
    <x v="2"/>
    <x v="0"/>
    <x v="0"/>
    <x v="0"/>
    <x v="26"/>
    <x v="19"/>
    <n v="14197.230838593301"/>
  </r>
  <r>
    <n v="347337"/>
    <x v="3"/>
    <x v="0"/>
    <x v="0"/>
    <x v="0"/>
    <x v="26"/>
    <x v="19"/>
    <n v="14124.795987375988"/>
  </r>
  <r>
    <n v="347339"/>
    <x v="4"/>
    <x v="0"/>
    <x v="0"/>
    <x v="0"/>
    <x v="26"/>
    <x v="19"/>
    <n v="14052.361136158675"/>
  </r>
  <r>
    <n v="347411"/>
    <x v="5"/>
    <x v="1"/>
    <x v="1"/>
    <x v="2"/>
    <x v="27"/>
    <x v="19"/>
    <n v="11238.387009297505"/>
  </r>
  <r>
    <n v="347413"/>
    <x v="6"/>
    <x v="1"/>
    <x v="1"/>
    <x v="2"/>
    <x v="27"/>
    <x v="19"/>
    <n v="14297.348773243708"/>
  </r>
  <r>
    <n v="347415"/>
    <x v="7"/>
    <x v="1"/>
    <x v="1"/>
    <x v="2"/>
    <x v="27"/>
    <x v="19"/>
    <n v="14254.370770919328"/>
  </r>
  <r>
    <n v="347417"/>
    <x v="8"/>
    <x v="1"/>
    <x v="1"/>
    <x v="2"/>
    <x v="27"/>
    <x v="19"/>
    <n v="14182.740767045359"/>
  </r>
  <r>
    <n v="347419"/>
    <x v="9"/>
    <x v="1"/>
    <x v="1"/>
    <x v="2"/>
    <x v="27"/>
    <x v="19"/>
    <n v="14111.110763171395"/>
  </r>
  <r>
    <n v="347373"/>
    <x v="14"/>
    <x v="1"/>
    <x v="1"/>
    <x v="3"/>
    <x v="28"/>
    <x v="19"/>
    <n v="13163.709195402243"/>
  </r>
  <r>
    <n v="347375"/>
    <x v="15"/>
    <x v="1"/>
    <x v="1"/>
    <x v="3"/>
    <x v="28"/>
    <x v="19"/>
    <n v="20538.84"/>
  </r>
  <r>
    <n v="347377"/>
    <x v="16"/>
    <x v="1"/>
    <x v="1"/>
    <x v="3"/>
    <x v="28"/>
    <x v="19"/>
    <n v="20477.099999999999"/>
  </r>
  <r>
    <n v="347379"/>
    <x v="17"/>
    <x v="1"/>
    <x v="1"/>
    <x v="3"/>
    <x v="28"/>
    <x v="19"/>
    <n v="13660.862068965474"/>
  </r>
  <r>
    <n v="347385"/>
    <x v="26"/>
    <x v="0"/>
    <x v="2"/>
    <x v="5"/>
    <x v="29"/>
    <x v="19"/>
    <n v="5899.7632794457213"/>
  </r>
  <r>
    <n v="347387"/>
    <x v="27"/>
    <x v="0"/>
    <x v="2"/>
    <x v="5"/>
    <x v="29"/>
    <x v="19"/>
    <n v="6642.1593533487285"/>
  </r>
  <r>
    <n v="347389"/>
    <x v="28"/>
    <x v="0"/>
    <x v="2"/>
    <x v="5"/>
    <x v="29"/>
    <x v="19"/>
    <n v="6608.270785219398"/>
  </r>
  <r>
    <n v="347391"/>
    <x v="29"/>
    <x v="0"/>
    <x v="2"/>
    <x v="5"/>
    <x v="29"/>
    <x v="19"/>
    <n v="6650.8285219399504"/>
  </r>
  <r>
    <n v="347393"/>
    <x v="30"/>
    <x v="0"/>
    <x v="2"/>
    <x v="5"/>
    <x v="29"/>
    <x v="19"/>
    <n v="6616.5459006928377"/>
  </r>
  <r>
    <n v="347395"/>
    <x v="31"/>
    <x v="0"/>
    <x v="2"/>
    <x v="5"/>
    <x v="29"/>
    <x v="19"/>
    <n v="14262.411085450265"/>
  </r>
  <r>
    <n v="347397"/>
    <x v="32"/>
    <x v="0"/>
    <x v="2"/>
    <x v="5"/>
    <x v="29"/>
    <x v="19"/>
    <n v="13644.483256350957"/>
  </r>
  <r>
    <n v="347399"/>
    <x v="33"/>
    <x v="0"/>
    <x v="2"/>
    <x v="5"/>
    <x v="29"/>
    <x v="19"/>
    <n v="6917.9965357967585"/>
  </r>
  <r>
    <n v="347411"/>
    <x v="5"/>
    <x v="1"/>
    <x v="0"/>
    <x v="1"/>
    <x v="30"/>
    <x v="19"/>
    <n v="11067.244059917339"/>
  </r>
  <r>
    <n v="347413"/>
    <x v="6"/>
    <x v="1"/>
    <x v="0"/>
    <x v="1"/>
    <x v="30"/>
    <x v="19"/>
    <n v="14079.622649793295"/>
  </r>
  <r>
    <n v="347415"/>
    <x v="7"/>
    <x v="1"/>
    <x v="0"/>
    <x v="1"/>
    <x v="30"/>
    <x v="19"/>
    <n v="14037.299134813957"/>
  </r>
  <r>
    <n v="347417"/>
    <x v="8"/>
    <x v="1"/>
    <x v="0"/>
    <x v="1"/>
    <x v="30"/>
    <x v="19"/>
    <n v="13966.759943181725"/>
  </r>
  <r>
    <n v="347419"/>
    <x v="9"/>
    <x v="1"/>
    <x v="0"/>
    <x v="1"/>
    <x v="30"/>
    <x v="19"/>
    <n v="13896.220751549496"/>
  </r>
  <r>
    <n v="347425"/>
    <x v="18"/>
    <x v="0"/>
    <x v="2"/>
    <x v="4"/>
    <x v="31"/>
    <x v="19"/>
    <n v="5723.8919540229863"/>
  </r>
  <r>
    <n v="347427"/>
    <x v="19"/>
    <x v="0"/>
    <x v="2"/>
    <x v="4"/>
    <x v="31"/>
    <x v="19"/>
    <n v="6443.6488505747056"/>
  </r>
  <r>
    <n v="347429"/>
    <x v="20"/>
    <x v="0"/>
    <x v="2"/>
    <x v="4"/>
    <x v="31"/>
    <x v="19"/>
    <n v="6664.0016091953948"/>
  </r>
  <r>
    <n v="347431"/>
    <x v="21"/>
    <x v="0"/>
    <x v="2"/>
    <x v="4"/>
    <x v="31"/>
    <x v="19"/>
    <n v="6721.2249999999995"/>
  </r>
  <r>
    <n v="347433"/>
    <x v="22"/>
    <x v="0"/>
    <x v="2"/>
    <x v="4"/>
    <x v="31"/>
    <x v="19"/>
    <n v="6687.45"/>
  </r>
  <r>
    <n v="347435"/>
    <x v="23"/>
    <x v="0"/>
    <x v="2"/>
    <x v="4"/>
    <x v="31"/>
    <x v="19"/>
    <n v="14148.619252873497"/>
  </r>
  <r>
    <n v="347437"/>
    <x v="24"/>
    <x v="0"/>
    <x v="2"/>
    <x v="4"/>
    <x v="31"/>
    <x v="19"/>
    <n v="13239.8"/>
  </r>
  <r>
    <n v="347439"/>
    <x v="25"/>
    <x v="0"/>
    <x v="2"/>
    <x v="4"/>
    <x v="31"/>
    <x v="19"/>
    <n v="6737.530172413788"/>
  </r>
  <r>
    <n v="347331"/>
    <x v="0"/>
    <x v="0"/>
    <x v="0"/>
    <x v="0"/>
    <x v="0"/>
    <x v="20"/>
    <n v="1663.7537690972574"/>
  </r>
  <r>
    <n v="347333"/>
    <x v="1"/>
    <x v="0"/>
    <x v="0"/>
    <x v="0"/>
    <x v="0"/>
    <x v="20"/>
    <n v="2028.5100381195257"/>
  </r>
  <r>
    <n v="347335"/>
    <x v="2"/>
    <x v="0"/>
    <x v="0"/>
    <x v="0"/>
    <x v="0"/>
    <x v="20"/>
    <n v="2018.2130328498833"/>
  </r>
  <r>
    <n v="347337"/>
    <x v="3"/>
    <x v="0"/>
    <x v="0"/>
    <x v="0"/>
    <x v="0"/>
    <x v="20"/>
    <n v="2007.916027580241"/>
  </r>
  <r>
    <n v="347339"/>
    <x v="4"/>
    <x v="0"/>
    <x v="0"/>
    <x v="0"/>
    <x v="0"/>
    <x v="20"/>
    <n v="1997.6190223105989"/>
  </r>
  <r>
    <n v="347331"/>
    <x v="0"/>
    <x v="0"/>
    <x v="0"/>
    <x v="0"/>
    <x v="1"/>
    <x v="20"/>
    <n v="1421.7878616533949"/>
  </r>
  <r>
    <n v="347333"/>
    <x v="1"/>
    <x v="0"/>
    <x v="0"/>
    <x v="0"/>
    <x v="1"/>
    <x v="20"/>
    <n v="1773.3574120317198"/>
  </r>
  <r>
    <n v="347335"/>
    <x v="2"/>
    <x v="0"/>
    <x v="0"/>
    <x v="0"/>
    <x v="1"/>
    <x v="20"/>
    <n v="1764.355597757447"/>
  </r>
  <r>
    <n v="347337"/>
    <x v="3"/>
    <x v="0"/>
    <x v="0"/>
    <x v="0"/>
    <x v="1"/>
    <x v="20"/>
    <n v="1755.3537834831743"/>
  </r>
  <r>
    <n v="347339"/>
    <x v="4"/>
    <x v="0"/>
    <x v="0"/>
    <x v="0"/>
    <x v="1"/>
    <x v="20"/>
    <n v="1746.3519692089017"/>
  </r>
  <r>
    <n v="347331"/>
    <x v="0"/>
    <x v="0"/>
    <x v="0"/>
    <x v="0"/>
    <x v="2"/>
    <x v="20"/>
    <n v="1414.6431990320209"/>
  </r>
  <r>
    <n v="347333"/>
    <x v="1"/>
    <x v="0"/>
    <x v="0"/>
    <x v="0"/>
    <x v="2"/>
    <x v="20"/>
    <n v="1764.446068252666"/>
  </r>
  <r>
    <n v="347335"/>
    <x v="2"/>
    <x v="0"/>
    <x v="0"/>
    <x v="0"/>
    <x v="2"/>
    <x v="20"/>
    <n v="1755.4894892260027"/>
  </r>
  <r>
    <n v="347337"/>
    <x v="3"/>
    <x v="0"/>
    <x v="0"/>
    <x v="0"/>
    <x v="2"/>
    <x v="20"/>
    <n v="1746.5329101993393"/>
  </r>
  <r>
    <n v="347339"/>
    <x v="4"/>
    <x v="0"/>
    <x v="0"/>
    <x v="0"/>
    <x v="2"/>
    <x v="20"/>
    <n v="1737.576331172676"/>
  </r>
  <r>
    <n v="347411"/>
    <x v="5"/>
    <x v="1"/>
    <x v="0"/>
    <x v="1"/>
    <x v="3"/>
    <x v="20"/>
    <n v="1567.9493075166242"/>
  </r>
  <r>
    <n v="347413"/>
    <x v="6"/>
    <x v="1"/>
    <x v="0"/>
    <x v="1"/>
    <x v="3"/>
    <x v="20"/>
    <n v="2048.035803192332"/>
  </r>
  <r>
    <n v="347415"/>
    <x v="7"/>
    <x v="1"/>
    <x v="0"/>
    <x v="1"/>
    <x v="3"/>
    <x v="20"/>
    <n v="2041.879382942255"/>
  </r>
  <r>
    <n v="347417"/>
    <x v="8"/>
    <x v="1"/>
    <x v="0"/>
    <x v="1"/>
    <x v="3"/>
    <x v="20"/>
    <n v="2031.6186825254597"/>
  </r>
  <r>
    <n v="347419"/>
    <x v="9"/>
    <x v="1"/>
    <x v="0"/>
    <x v="1"/>
    <x v="3"/>
    <x v="20"/>
    <n v="2021.3579821086648"/>
  </r>
  <r>
    <n v="347411"/>
    <x v="5"/>
    <x v="1"/>
    <x v="0"/>
    <x v="1"/>
    <x v="4"/>
    <x v="20"/>
    <n v="1592.4899692670958"/>
  </r>
  <r>
    <n v="347413"/>
    <x v="6"/>
    <x v="1"/>
    <x v="0"/>
    <x v="1"/>
    <x v="4"/>
    <x v="20"/>
    <n v="2018.2130328498831"/>
  </r>
  <r>
    <n v="347415"/>
    <x v="7"/>
    <x v="1"/>
    <x v="0"/>
    <x v="1"/>
    <x v="4"/>
    <x v="20"/>
    <n v="2012.146260206046"/>
  </r>
  <r>
    <n v="347417"/>
    <x v="8"/>
    <x v="1"/>
    <x v="0"/>
    <x v="1"/>
    <x v="4"/>
    <x v="20"/>
    <n v="2002.0349724663172"/>
  </r>
  <r>
    <n v="347419"/>
    <x v="9"/>
    <x v="1"/>
    <x v="0"/>
    <x v="1"/>
    <x v="4"/>
    <x v="20"/>
    <n v="1991.9236847265881"/>
  </r>
  <r>
    <n v="347411"/>
    <x v="5"/>
    <x v="1"/>
    <x v="0"/>
    <x v="1"/>
    <x v="5"/>
    <x v="20"/>
    <n v="1539.0974484316082"/>
  </r>
  <r>
    <n v="347413"/>
    <x v="6"/>
    <x v="1"/>
    <x v="0"/>
    <x v="1"/>
    <x v="5"/>
    <x v="20"/>
    <n v="1995.399148447276"/>
  </r>
  <r>
    <n v="347415"/>
    <x v="7"/>
    <x v="1"/>
    <x v="0"/>
    <x v="1"/>
    <x v="5"/>
    <x v="20"/>
    <n v="1989.4009546142684"/>
  </r>
  <r>
    <n v="347417"/>
    <x v="8"/>
    <x v="1"/>
    <x v="0"/>
    <x v="1"/>
    <x v="5"/>
    <x v="20"/>
    <n v="1979.4039648925886"/>
  </r>
  <r>
    <n v="347419"/>
    <x v="9"/>
    <x v="1"/>
    <x v="0"/>
    <x v="1"/>
    <x v="5"/>
    <x v="20"/>
    <n v="1969.4069751709089"/>
  </r>
  <r>
    <n v="347353"/>
    <x v="10"/>
    <x v="1"/>
    <x v="1"/>
    <x v="2"/>
    <x v="6"/>
    <x v="20"/>
    <n v="2132.046536376055"/>
  </r>
  <r>
    <n v="347355"/>
    <x v="11"/>
    <x v="1"/>
    <x v="1"/>
    <x v="2"/>
    <x v="6"/>
    <x v="20"/>
    <n v="3200.3921604218149"/>
  </r>
  <r>
    <n v="347357"/>
    <x v="12"/>
    <x v="1"/>
    <x v="1"/>
    <x v="2"/>
    <x v="6"/>
    <x v="20"/>
    <n v="3184.2285636520078"/>
  </r>
  <r>
    <n v="347359"/>
    <x v="13"/>
    <x v="1"/>
    <x v="1"/>
    <x v="2"/>
    <x v="6"/>
    <x v="20"/>
    <n v="2124.1814912045415"/>
  </r>
  <r>
    <n v="347353"/>
    <x v="10"/>
    <x v="1"/>
    <x v="1"/>
    <x v="2"/>
    <x v="7"/>
    <x v="20"/>
    <n v="1885.3836495788285"/>
  </r>
  <r>
    <n v="347355"/>
    <x v="11"/>
    <x v="1"/>
    <x v="1"/>
    <x v="2"/>
    <x v="7"/>
    <x v="20"/>
    <n v="2830.1291498804599"/>
  </r>
  <r>
    <n v="347357"/>
    <x v="12"/>
    <x v="1"/>
    <x v="1"/>
    <x v="2"/>
    <x v="7"/>
    <x v="20"/>
    <n v="2815.8355683154064"/>
  </r>
  <r>
    <n v="347359"/>
    <x v="13"/>
    <x v="1"/>
    <x v="1"/>
    <x v="2"/>
    <x v="7"/>
    <x v="20"/>
    <n v="1878.4285351774379"/>
  </r>
  <r>
    <n v="347353"/>
    <x v="10"/>
    <x v="1"/>
    <x v="1"/>
    <x v="2"/>
    <x v="8"/>
    <x v="20"/>
    <n v="2045.6601763081217"/>
  </r>
  <r>
    <n v="347355"/>
    <x v="11"/>
    <x v="1"/>
    <x v="1"/>
    <x v="2"/>
    <x v="8"/>
    <x v="20"/>
    <n v="2926.9107684774081"/>
  </r>
  <r>
    <n v="347357"/>
    <x v="12"/>
    <x v="1"/>
    <x v="1"/>
    <x v="2"/>
    <x v="8"/>
    <x v="20"/>
    <n v="2912.1283908588352"/>
  </r>
  <r>
    <n v="347359"/>
    <x v="13"/>
    <x v="1"/>
    <x v="1"/>
    <x v="2"/>
    <x v="8"/>
    <x v="20"/>
    <n v="2038.1330575896984"/>
  </r>
  <r>
    <n v="347373"/>
    <x v="14"/>
    <x v="1"/>
    <x v="1"/>
    <x v="3"/>
    <x v="9"/>
    <x v="20"/>
    <n v="2121.0566057761785"/>
  </r>
  <r>
    <n v="347375"/>
    <x v="15"/>
    <x v="1"/>
    <x v="1"/>
    <x v="3"/>
    <x v="9"/>
    <x v="20"/>
    <n v="3309.4047893579782"/>
  </r>
  <r>
    <n v="347377"/>
    <x v="16"/>
    <x v="1"/>
    <x v="1"/>
    <x v="3"/>
    <x v="9"/>
    <x v="20"/>
    <n v="3299.4566787687259"/>
  </r>
  <r>
    <n v="347379"/>
    <x v="17"/>
    <x v="1"/>
    <x v="1"/>
    <x v="3"/>
    <x v="9"/>
    <x v="20"/>
    <n v="2201.162400495512"/>
  </r>
  <r>
    <n v="347373"/>
    <x v="14"/>
    <x v="1"/>
    <x v="1"/>
    <x v="3"/>
    <x v="10"/>
    <x v="20"/>
    <n v="1875.9093598824525"/>
  </r>
  <r>
    <n v="347375"/>
    <x v="15"/>
    <x v="1"/>
    <x v="1"/>
    <x v="3"/>
    <x v="10"/>
    <x v="20"/>
    <n v="2926.9107684774081"/>
  </r>
  <r>
    <n v="347377"/>
    <x v="16"/>
    <x v="1"/>
    <x v="1"/>
    <x v="3"/>
    <x v="10"/>
    <x v="20"/>
    <n v="2918.1124395140491"/>
  </r>
  <r>
    <n v="347379"/>
    <x v="17"/>
    <x v="1"/>
    <x v="1"/>
    <x v="3"/>
    <x v="10"/>
    <x v="20"/>
    <n v="1946.7566959156254"/>
  </r>
  <r>
    <n v="347373"/>
    <x v="14"/>
    <x v="1"/>
    <x v="1"/>
    <x v="3"/>
    <x v="11"/>
    <x v="20"/>
    <n v="1958.1385273917454"/>
  </r>
  <r>
    <n v="347375"/>
    <x v="15"/>
    <x v="1"/>
    <x v="1"/>
    <x v="3"/>
    <x v="11"/>
    <x v="20"/>
    <n v="2912.1283908588352"/>
  </r>
  <r>
    <n v="347377"/>
    <x v="16"/>
    <x v="1"/>
    <x v="1"/>
    <x v="3"/>
    <x v="11"/>
    <x v="20"/>
    <n v="2903.3744979003418"/>
  </r>
  <r>
    <n v="347379"/>
    <x v="17"/>
    <x v="1"/>
    <x v="1"/>
    <x v="3"/>
    <x v="11"/>
    <x v="20"/>
    <n v="2032.1105998820035"/>
  </r>
  <r>
    <n v="347425"/>
    <x v="18"/>
    <x v="0"/>
    <x v="2"/>
    <x v="4"/>
    <x v="12"/>
    <x v="20"/>
    <n v="820.00148993800826"/>
  </r>
  <r>
    <n v="347427"/>
    <x v="19"/>
    <x v="0"/>
    <x v="2"/>
    <x v="4"/>
    <x v="12"/>
    <x v="20"/>
    <n v="923.11345157291578"/>
  </r>
  <r>
    <n v="347429"/>
    <x v="20"/>
    <x v="0"/>
    <x v="2"/>
    <x v="4"/>
    <x v="12"/>
    <x v="20"/>
    <n v="954.68106183395855"/>
  </r>
  <r>
    <n v="347431"/>
    <x v="21"/>
    <x v="0"/>
    <x v="2"/>
    <x v="4"/>
    <x v="12"/>
    <x v="20"/>
    <n v="962.87885209554679"/>
  </r>
  <r>
    <n v="347433"/>
    <x v="22"/>
    <x v="0"/>
    <x v="2"/>
    <x v="4"/>
    <x v="12"/>
    <x v="20"/>
    <n v="958.04026489908665"/>
  </r>
  <r>
    <n v="347435"/>
    <x v="23"/>
    <x v="0"/>
    <x v="2"/>
    <x v="4"/>
    <x v="12"/>
    <x v="20"/>
    <n v="2026.9231077584582"/>
  </r>
  <r>
    <n v="347437"/>
    <x v="24"/>
    <x v="0"/>
    <x v="2"/>
    <x v="4"/>
    <x v="12"/>
    <x v="20"/>
    <n v="1896.7261810123293"/>
  </r>
  <r>
    <n v="347439"/>
    <x v="25"/>
    <x v="0"/>
    <x v="2"/>
    <x v="4"/>
    <x v="12"/>
    <x v="20"/>
    <n v="965.21472177658984"/>
  </r>
  <r>
    <n v="347425"/>
    <x v="18"/>
    <x v="0"/>
    <x v="2"/>
    <x v="4"/>
    <x v="13"/>
    <x v="20"/>
    <n v="734.23602798020693"/>
  </r>
  <r>
    <n v="347427"/>
    <x v="19"/>
    <x v="0"/>
    <x v="2"/>
    <x v="4"/>
    <x v="13"/>
    <x v="20"/>
    <n v="826.56332015840167"/>
  </r>
  <r>
    <n v="347429"/>
    <x v="20"/>
    <x v="0"/>
    <x v="2"/>
    <x v="4"/>
    <x v="13"/>
    <x v="20"/>
    <n v="854.82921608091692"/>
  </r>
  <r>
    <n v="347431"/>
    <x v="21"/>
    <x v="0"/>
    <x v="2"/>
    <x v="4"/>
    <x v="13"/>
    <x v="20"/>
    <n v="862.16958440188012"/>
  </r>
  <r>
    <n v="347433"/>
    <x v="22"/>
    <x v="0"/>
    <x v="2"/>
    <x v="4"/>
    <x v="13"/>
    <x v="20"/>
    <n v="857.83707392749875"/>
  </r>
  <r>
    <n v="347435"/>
    <x v="23"/>
    <x v="0"/>
    <x v="2"/>
    <x v="4"/>
    <x v="13"/>
    <x v="20"/>
    <n v="2099.4250181490474"/>
  </r>
  <r>
    <n v="347437"/>
    <x v="24"/>
    <x v="0"/>
    <x v="2"/>
    <x v="4"/>
    <x v="13"/>
    <x v="20"/>
    <n v="1981.4014569503836"/>
  </r>
  <r>
    <n v="347439"/>
    <x v="25"/>
    <x v="0"/>
    <x v="2"/>
    <x v="4"/>
    <x v="13"/>
    <x v="20"/>
    <n v="867.49807429565919"/>
  </r>
  <r>
    <n v="347385"/>
    <x v="26"/>
    <x v="0"/>
    <x v="2"/>
    <x v="5"/>
    <x v="14"/>
    <x v="20"/>
    <n v="824.18517100912061"/>
  </r>
  <r>
    <n v="347387"/>
    <x v="27"/>
    <x v="0"/>
    <x v="2"/>
    <x v="5"/>
    <x v="14"/>
    <x v="20"/>
    <n v="927.89642282458885"/>
  </r>
  <r>
    <n v="347389"/>
    <x v="28"/>
    <x v="0"/>
    <x v="2"/>
    <x v="5"/>
    <x v="14"/>
    <x v="20"/>
    <n v="923.16225740201446"/>
  </r>
  <r>
    <n v="347391"/>
    <x v="29"/>
    <x v="0"/>
    <x v="2"/>
    <x v="5"/>
    <x v="14"/>
    <x v="20"/>
    <n v="929.10748839780524"/>
  </r>
  <r>
    <n v="347393"/>
    <x v="30"/>
    <x v="0"/>
    <x v="2"/>
    <x v="5"/>
    <x v="14"/>
    <x v="20"/>
    <n v="924.31827454008453"/>
  </r>
  <r>
    <n v="347395"/>
    <x v="31"/>
    <x v="0"/>
    <x v="2"/>
    <x v="5"/>
    <x v="14"/>
    <x v="20"/>
    <n v="2032.7185162091089"/>
  </r>
  <r>
    <n v="347397"/>
    <x v="32"/>
    <x v="0"/>
    <x v="2"/>
    <x v="5"/>
    <x v="14"/>
    <x v="20"/>
    <n v="1906.107115372813"/>
  </r>
  <r>
    <n v="347399"/>
    <x v="33"/>
    <x v="0"/>
    <x v="2"/>
    <x v="5"/>
    <x v="14"/>
    <x v="20"/>
    <n v="970.06352414658215"/>
  </r>
  <r>
    <n v="347385"/>
    <x v="26"/>
    <x v="0"/>
    <x v="2"/>
    <x v="5"/>
    <x v="15"/>
    <x v="20"/>
    <n v="737.94311445507378"/>
  </r>
  <r>
    <n v="347387"/>
    <x v="27"/>
    <x v="0"/>
    <x v="2"/>
    <x v="5"/>
    <x v="15"/>
    <x v="20"/>
    <n v="830.80210641562417"/>
  </r>
  <r>
    <n v="347389"/>
    <x v="28"/>
    <x v="0"/>
    <x v="2"/>
    <x v="5"/>
    <x v="15"/>
    <x v="20"/>
    <n v="826.56332015840167"/>
  </r>
  <r>
    <n v="347391"/>
    <x v="29"/>
    <x v="0"/>
    <x v="2"/>
    <x v="5"/>
    <x v="15"/>
    <x v="20"/>
    <n v="831.88644708607637"/>
  </r>
  <r>
    <n v="347393"/>
    <x v="30"/>
    <x v="0"/>
    <x v="2"/>
    <x v="5"/>
    <x v="15"/>
    <x v="20"/>
    <n v="827.59837261656048"/>
  </r>
  <r>
    <n v="347395"/>
    <x v="31"/>
    <x v="0"/>
    <x v="2"/>
    <x v="5"/>
    <x v="15"/>
    <x v="20"/>
    <n v="2105.3164151803235"/>
  </r>
  <r>
    <n v="347397"/>
    <x v="32"/>
    <x v="0"/>
    <x v="2"/>
    <x v="5"/>
    <x v="15"/>
    <x v="20"/>
    <n v="1991.0959120118623"/>
  </r>
  <r>
    <n v="347399"/>
    <x v="33"/>
    <x v="0"/>
    <x v="2"/>
    <x v="5"/>
    <x v="15"/>
    <x v="20"/>
    <n v="871.80989904363764"/>
  </r>
  <r>
    <n v="347385"/>
    <x v="26"/>
    <x v="0"/>
    <x v="2"/>
    <x v="5"/>
    <x v="16"/>
    <x v="20"/>
    <n v="741.97907276671617"/>
  </r>
  <r>
    <n v="347387"/>
    <x v="27"/>
    <x v="0"/>
    <x v="2"/>
    <x v="5"/>
    <x v="16"/>
    <x v="20"/>
    <n v="835.34592910471349"/>
  </r>
  <r>
    <n v="347389"/>
    <x v="28"/>
    <x v="0"/>
    <x v="2"/>
    <x v="5"/>
    <x v="16"/>
    <x v="20"/>
    <n v="831.08396007866907"/>
  </r>
  <r>
    <n v="347391"/>
    <x v="29"/>
    <x v="0"/>
    <x v="2"/>
    <x v="5"/>
    <x v="16"/>
    <x v="20"/>
    <n v="836.43620025091104"/>
  </r>
  <r>
    <n v="347393"/>
    <x v="30"/>
    <x v="0"/>
    <x v="2"/>
    <x v="5"/>
    <x v="16"/>
    <x v="20"/>
    <n v="832.12467344549384"/>
  </r>
  <r>
    <n v="347395"/>
    <x v="31"/>
    <x v="0"/>
    <x v="2"/>
    <x v="5"/>
    <x v="16"/>
    <x v="20"/>
    <n v="2116.8308112334116"/>
  </r>
  <r>
    <n v="347397"/>
    <x v="32"/>
    <x v="0"/>
    <x v="2"/>
    <x v="5"/>
    <x v="16"/>
    <x v="20"/>
    <n v="2001.9856133153201"/>
  </r>
  <r>
    <n v="347399"/>
    <x v="33"/>
    <x v="0"/>
    <x v="2"/>
    <x v="5"/>
    <x v="16"/>
    <x v="20"/>
    <n v="876.57800154272536"/>
  </r>
  <r>
    <n v="347331"/>
    <x v="0"/>
    <x v="0"/>
    <x v="0"/>
    <x v="0"/>
    <x v="17"/>
    <x v="20"/>
    <n v="710.89393082669937"/>
  </r>
  <r>
    <n v="347333"/>
    <x v="1"/>
    <x v="0"/>
    <x v="0"/>
    <x v="0"/>
    <x v="17"/>
    <x v="20"/>
    <n v="893.32223003723948"/>
  </r>
  <r>
    <n v="347335"/>
    <x v="2"/>
    <x v="0"/>
    <x v="0"/>
    <x v="0"/>
    <x v="17"/>
    <x v="20"/>
    <n v="888.78759942791351"/>
  </r>
  <r>
    <n v="347337"/>
    <x v="3"/>
    <x v="0"/>
    <x v="0"/>
    <x v="0"/>
    <x v="17"/>
    <x v="20"/>
    <n v="884.25296881858742"/>
  </r>
  <r>
    <n v="347339"/>
    <x v="4"/>
    <x v="0"/>
    <x v="0"/>
    <x v="0"/>
    <x v="17"/>
    <x v="20"/>
    <n v="879.71833820926122"/>
  </r>
  <r>
    <n v="347385"/>
    <x v="26"/>
    <x v="0"/>
    <x v="2"/>
    <x v="5"/>
    <x v="17"/>
    <x v="20"/>
    <n v="493.16578316825826"/>
  </r>
  <r>
    <n v="347387"/>
    <x v="27"/>
    <x v="0"/>
    <x v="2"/>
    <x v="5"/>
    <x v="17"/>
    <x v="20"/>
    <n v="555.22324613172304"/>
  </r>
  <r>
    <n v="347389"/>
    <x v="28"/>
    <x v="0"/>
    <x v="2"/>
    <x v="5"/>
    <x v="17"/>
    <x v="20"/>
    <n v="552.39047446778568"/>
  </r>
  <r>
    <n v="347391"/>
    <x v="29"/>
    <x v="0"/>
    <x v="2"/>
    <x v="5"/>
    <x v="17"/>
    <x v="20"/>
    <n v="555.94790865040488"/>
  </r>
  <r>
    <n v="347393"/>
    <x v="30"/>
    <x v="0"/>
    <x v="2"/>
    <x v="5"/>
    <x v="17"/>
    <x v="20"/>
    <n v="553.08219778107275"/>
  </r>
  <r>
    <n v="347395"/>
    <x v="31"/>
    <x v="0"/>
    <x v="2"/>
    <x v="5"/>
    <x v="17"/>
    <x v="20"/>
    <n v="930.315153642425"/>
  </r>
  <r>
    <n v="347397"/>
    <x v="32"/>
    <x v="0"/>
    <x v="2"/>
    <x v="5"/>
    <x v="17"/>
    <x v="20"/>
    <n v="855.41469449559759"/>
  </r>
  <r>
    <n v="347399"/>
    <x v="33"/>
    <x v="0"/>
    <x v="2"/>
    <x v="5"/>
    <x v="17"/>
    <x v="20"/>
    <n v="577.19369612993523"/>
  </r>
  <r>
    <n v="347331"/>
    <x v="0"/>
    <x v="0"/>
    <x v="0"/>
    <x v="0"/>
    <x v="18"/>
    <x v="20"/>
    <n v="727.53078807361283"/>
  </r>
  <r>
    <n v="347333"/>
    <x v="1"/>
    <x v="0"/>
    <x v="0"/>
    <x v="0"/>
    <x v="18"/>
    <x v="20"/>
    <n v="914.22840713645985"/>
  </r>
  <r>
    <n v="347335"/>
    <x v="2"/>
    <x v="0"/>
    <x v="0"/>
    <x v="0"/>
    <x v="18"/>
    <x v="20"/>
    <n v="909.5876538007418"/>
  </r>
  <r>
    <n v="347337"/>
    <x v="3"/>
    <x v="0"/>
    <x v="0"/>
    <x v="0"/>
    <x v="18"/>
    <x v="20"/>
    <n v="904.94690046502376"/>
  </r>
  <r>
    <n v="347339"/>
    <x v="4"/>
    <x v="0"/>
    <x v="0"/>
    <x v="0"/>
    <x v="18"/>
    <x v="20"/>
    <n v="900.3061471293056"/>
  </r>
  <r>
    <n v="347385"/>
    <x v="26"/>
    <x v="0"/>
    <x v="2"/>
    <x v="5"/>
    <x v="18"/>
    <x v="20"/>
    <n v="504.70720781383255"/>
  </r>
  <r>
    <n v="347387"/>
    <x v="27"/>
    <x v="0"/>
    <x v="2"/>
    <x v="5"/>
    <x v="18"/>
    <x v="20"/>
    <n v="568.2169846987689"/>
  </r>
  <r>
    <n v="347389"/>
    <x v="28"/>
    <x v="0"/>
    <x v="2"/>
    <x v="5"/>
    <x v="18"/>
    <x v="20"/>
    <n v="565.3179184503058"/>
  </r>
  <r>
    <n v="347391"/>
    <x v="29"/>
    <x v="0"/>
    <x v="2"/>
    <x v="5"/>
    <x v="18"/>
    <x v="20"/>
    <n v="568.95860629721244"/>
  </r>
  <r>
    <n v="347393"/>
    <x v="30"/>
    <x v="0"/>
    <x v="2"/>
    <x v="5"/>
    <x v="18"/>
    <x v="20"/>
    <n v="566.02582997609284"/>
  </r>
  <r>
    <n v="347395"/>
    <x v="31"/>
    <x v="0"/>
    <x v="2"/>
    <x v="5"/>
    <x v="18"/>
    <x v="20"/>
    <n v="952.08706606794044"/>
  </r>
  <r>
    <n v="347397"/>
    <x v="32"/>
    <x v="0"/>
    <x v="2"/>
    <x v="5"/>
    <x v="18"/>
    <x v="20"/>
    <n v="875.43373185421672"/>
  </r>
  <r>
    <n v="347399"/>
    <x v="33"/>
    <x v="0"/>
    <x v="2"/>
    <x v="5"/>
    <x v="18"/>
    <x v="20"/>
    <n v="590.70160316068564"/>
  </r>
  <r>
    <n v="347353"/>
    <x v="10"/>
    <x v="1"/>
    <x v="1"/>
    <x v="2"/>
    <x v="19"/>
    <x v="20"/>
    <n v="964.08348589283548"/>
  </r>
  <r>
    <n v="347355"/>
    <x v="11"/>
    <x v="1"/>
    <x v="1"/>
    <x v="2"/>
    <x v="19"/>
    <x v="20"/>
    <n v="1604.8803757238068"/>
  </r>
  <r>
    <n v="347357"/>
    <x v="12"/>
    <x v="1"/>
    <x v="1"/>
    <x v="2"/>
    <x v="19"/>
    <x v="20"/>
    <n v="1596.7749192807573"/>
  </r>
  <r>
    <n v="347359"/>
    <x v="13"/>
    <x v="1"/>
    <x v="1"/>
    <x v="2"/>
    <x v="19"/>
    <x v="20"/>
    <n v="960.50590511797282"/>
  </r>
  <r>
    <n v="347373"/>
    <x v="14"/>
    <x v="1"/>
    <x v="1"/>
    <x v="3"/>
    <x v="19"/>
    <x v="20"/>
    <n v="935.01564209707146"/>
  </r>
  <r>
    <n v="347375"/>
    <x v="15"/>
    <x v="1"/>
    <x v="1"/>
    <x v="3"/>
    <x v="19"/>
    <x v="20"/>
    <n v="1617.8491060326862"/>
  </r>
  <r>
    <n v="347377"/>
    <x v="16"/>
    <x v="1"/>
    <x v="1"/>
    <x v="3"/>
    <x v="19"/>
    <x v="20"/>
    <n v="1612.9858321668564"/>
  </r>
  <r>
    <n v="347379"/>
    <x v="17"/>
    <x v="1"/>
    <x v="1"/>
    <x v="3"/>
    <x v="19"/>
    <x v="20"/>
    <n v="970.30698578244198"/>
  </r>
  <r>
    <n v="347353"/>
    <x v="10"/>
    <x v="1"/>
    <x v="1"/>
    <x v="2"/>
    <x v="20"/>
    <x v="20"/>
    <n v="1079.0883687277653"/>
  </r>
  <r>
    <n v="347355"/>
    <x v="11"/>
    <x v="1"/>
    <x v="1"/>
    <x v="2"/>
    <x v="20"/>
    <x v="20"/>
    <n v="1796.3254966857837"/>
  </r>
  <r>
    <n v="347357"/>
    <x v="12"/>
    <x v="1"/>
    <x v="1"/>
    <x v="2"/>
    <x v="20"/>
    <x v="20"/>
    <n v="1787.2531456924212"/>
  </r>
  <r>
    <n v="347359"/>
    <x v="13"/>
    <x v="1"/>
    <x v="1"/>
    <x v="2"/>
    <x v="20"/>
    <x v="20"/>
    <n v="1075.0840207031099"/>
  </r>
  <r>
    <n v="347373"/>
    <x v="14"/>
    <x v="1"/>
    <x v="1"/>
    <x v="3"/>
    <x v="20"/>
    <x v="20"/>
    <n v="1046.5530410274307"/>
  </r>
  <r>
    <n v="347375"/>
    <x v="15"/>
    <x v="1"/>
    <x v="1"/>
    <x v="3"/>
    <x v="20"/>
    <x v="20"/>
    <n v="1810.8412582751639"/>
  </r>
  <r>
    <n v="347377"/>
    <x v="16"/>
    <x v="1"/>
    <x v="1"/>
    <x v="3"/>
    <x v="20"/>
    <x v="20"/>
    <n v="1805.3978476791465"/>
  </r>
  <r>
    <n v="347379"/>
    <x v="17"/>
    <x v="1"/>
    <x v="1"/>
    <x v="3"/>
    <x v="20"/>
    <x v="20"/>
    <n v="1086.0542658123252"/>
  </r>
  <r>
    <n v="347385"/>
    <x v="26"/>
    <x v="0"/>
    <x v="2"/>
    <x v="5"/>
    <x v="21"/>
    <x v="20"/>
    <n v="497.06012890756233"/>
  </r>
  <r>
    <n v="347387"/>
    <x v="27"/>
    <x v="0"/>
    <x v="2"/>
    <x v="5"/>
    <x v="21"/>
    <x v="20"/>
    <n v="559.60763644575718"/>
  </r>
  <r>
    <n v="347389"/>
    <x v="28"/>
    <x v="0"/>
    <x v="2"/>
    <x v="5"/>
    <x v="21"/>
    <x v="20"/>
    <n v="556.75249544348299"/>
  </r>
  <r>
    <n v="347391"/>
    <x v="29"/>
    <x v="0"/>
    <x v="2"/>
    <x v="5"/>
    <x v="21"/>
    <x v="20"/>
    <n v="560.3380213533153"/>
  </r>
  <r>
    <n v="347393"/>
    <x v="30"/>
    <x v="0"/>
    <x v="2"/>
    <x v="5"/>
    <x v="21"/>
    <x v="20"/>
    <n v="557.44968103706117"/>
  </r>
  <r>
    <n v="347395"/>
    <x v="31"/>
    <x v="0"/>
    <x v="2"/>
    <x v="5"/>
    <x v="21"/>
    <x v="20"/>
    <n v="937.66150446085044"/>
  </r>
  <r>
    <n v="347397"/>
    <x v="32"/>
    <x v="0"/>
    <x v="2"/>
    <x v="5"/>
    <x v="21"/>
    <x v="20"/>
    <n v="862.16958440188012"/>
  </r>
  <r>
    <n v="347399"/>
    <x v="33"/>
    <x v="0"/>
    <x v="2"/>
    <x v="5"/>
    <x v="21"/>
    <x v="20"/>
    <n v="581.75157887037221"/>
  </r>
  <r>
    <n v="347425"/>
    <x v="18"/>
    <x v="0"/>
    <x v="2"/>
    <x v="4"/>
    <x v="21"/>
    <x v="20"/>
    <n v="489.49068532013752"/>
  </r>
  <r>
    <n v="347427"/>
    <x v="19"/>
    <x v="0"/>
    <x v="2"/>
    <x v="4"/>
    <x v="21"/>
    <x v="20"/>
    <n v="551.04221343893437"/>
  </r>
  <r>
    <n v="347429"/>
    <x v="20"/>
    <x v="0"/>
    <x v="2"/>
    <x v="4"/>
    <x v="21"/>
    <x v="20"/>
    <n v="569.88614405394458"/>
  </r>
  <r>
    <n v="347431"/>
    <x v="21"/>
    <x v="0"/>
    <x v="2"/>
    <x v="4"/>
    <x v="21"/>
    <x v="20"/>
    <n v="574.77972293458629"/>
  </r>
  <r>
    <n v="347433"/>
    <x v="22"/>
    <x v="0"/>
    <x v="2"/>
    <x v="4"/>
    <x v="21"/>
    <x v="20"/>
    <n v="571.89138261833216"/>
  </r>
  <r>
    <n v="347435"/>
    <x v="23"/>
    <x v="0"/>
    <x v="2"/>
    <x v="4"/>
    <x v="21"/>
    <x v="20"/>
    <n v="925.44747684763297"/>
  </r>
  <r>
    <n v="347437"/>
    <x v="24"/>
    <x v="0"/>
    <x v="2"/>
    <x v="4"/>
    <x v="21"/>
    <x v="20"/>
    <n v="849.17205297873613"/>
  </r>
  <r>
    <n v="347439"/>
    <x v="25"/>
    <x v="0"/>
    <x v="2"/>
    <x v="4"/>
    <x v="21"/>
    <x v="20"/>
    <n v="572.93716100869983"/>
  </r>
  <r>
    <n v="347385"/>
    <x v="26"/>
    <x v="0"/>
    <x v="2"/>
    <x v="5"/>
    <x v="22"/>
    <x v="20"/>
    <n v="480.77468308865377"/>
  </r>
  <r>
    <n v="347387"/>
    <x v="27"/>
    <x v="0"/>
    <x v="2"/>
    <x v="5"/>
    <x v="22"/>
    <x v="20"/>
    <n v="541.2729133143431"/>
  </r>
  <r>
    <n v="347389"/>
    <x v="28"/>
    <x v="0"/>
    <x v="2"/>
    <x v="5"/>
    <x v="22"/>
    <x v="20"/>
    <n v="538.51131681784125"/>
  </r>
  <r>
    <n v="347391"/>
    <x v="29"/>
    <x v="0"/>
    <x v="2"/>
    <x v="5"/>
    <x v="22"/>
    <x v="20"/>
    <n v="541.97936823205293"/>
  </r>
  <r>
    <n v="347393"/>
    <x v="30"/>
    <x v="0"/>
    <x v="2"/>
    <x v="5"/>
    <x v="22"/>
    <x v="20"/>
    <n v="539.18566014838257"/>
  </r>
  <r>
    <n v="347395"/>
    <x v="31"/>
    <x v="0"/>
    <x v="2"/>
    <x v="5"/>
    <x v="22"/>
    <x v="20"/>
    <n v="906.94040103834391"/>
  </r>
  <r>
    <n v="347397"/>
    <x v="32"/>
    <x v="0"/>
    <x v="2"/>
    <x v="5"/>
    <x v="22"/>
    <x v="20"/>
    <n v="833.92186297560772"/>
  </r>
  <r>
    <n v="347399"/>
    <x v="33"/>
    <x v="0"/>
    <x v="2"/>
    <x v="5"/>
    <x v="22"/>
    <x v="20"/>
    <n v="562.69134195581614"/>
  </r>
  <r>
    <n v="347425"/>
    <x v="18"/>
    <x v="0"/>
    <x v="2"/>
    <x v="4"/>
    <x v="22"/>
    <x v="20"/>
    <n v="473.4532412142072"/>
  </r>
  <r>
    <n v="347427"/>
    <x v="19"/>
    <x v="0"/>
    <x v="2"/>
    <x v="4"/>
    <x v="22"/>
    <x v="20"/>
    <n v="532.98812382483777"/>
  </r>
  <r>
    <n v="347429"/>
    <x v="20"/>
    <x v="0"/>
    <x v="2"/>
    <x v="4"/>
    <x v="22"/>
    <x v="20"/>
    <n v="551.21466070174938"/>
  </r>
  <r>
    <n v="347431"/>
    <x v="21"/>
    <x v="0"/>
    <x v="2"/>
    <x v="4"/>
    <x v="22"/>
    <x v="20"/>
    <n v="555.94790865040488"/>
  </r>
  <r>
    <n v="347433"/>
    <x v="22"/>
    <x v="0"/>
    <x v="2"/>
    <x v="4"/>
    <x v="22"/>
    <x v="20"/>
    <n v="553.15420056673452"/>
  </r>
  <r>
    <n v="347435"/>
    <x v="23"/>
    <x v="0"/>
    <x v="2"/>
    <x v="4"/>
    <x v="22"/>
    <x v="20"/>
    <n v="895.12654811900677"/>
  </r>
  <r>
    <n v="347437"/>
    <x v="24"/>
    <x v="0"/>
    <x v="2"/>
    <x v="4"/>
    <x v="22"/>
    <x v="20"/>
    <n v="821.35017659909101"/>
  </r>
  <r>
    <n v="347439"/>
    <x v="25"/>
    <x v="0"/>
    <x v="2"/>
    <x v="4"/>
    <x v="22"/>
    <x v="20"/>
    <n v="554.16571556254632"/>
  </r>
  <r>
    <n v="347353"/>
    <x v="10"/>
    <x v="1"/>
    <x v="1"/>
    <x v="2"/>
    <x v="23"/>
    <x v="20"/>
    <n v="565.61509487364856"/>
  </r>
  <r>
    <n v="347355"/>
    <x v="11"/>
    <x v="1"/>
    <x v="1"/>
    <x v="2"/>
    <x v="23"/>
    <x v="20"/>
    <n v="849.03874496413982"/>
  </r>
  <r>
    <n v="347357"/>
    <x v="12"/>
    <x v="1"/>
    <x v="1"/>
    <x v="2"/>
    <x v="23"/>
    <x v="20"/>
    <n v="844.75067049462393"/>
  </r>
  <r>
    <n v="347359"/>
    <x v="13"/>
    <x v="1"/>
    <x v="1"/>
    <x v="2"/>
    <x v="23"/>
    <x v="20"/>
    <n v="563.52856055323332"/>
  </r>
  <r>
    <n v="347373"/>
    <x v="14"/>
    <x v="1"/>
    <x v="1"/>
    <x v="3"/>
    <x v="23"/>
    <x v="20"/>
    <n v="548.56137342017166"/>
  </r>
  <r>
    <n v="347375"/>
    <x v="15"/>
    <x v="1"/>
    <x v="1"/>
    <x v="3"/>
    <x v="23"/>
    <x v="20"/>
    <n v="855.89966411536523"/>
  </r>
  <r>
    <n v="347377"/>
    <x v="16"/>
    <x v="1"/>
    <x v="1"/>
    <x v="3"/>
    <x v="23"/>
    <x v="20"/>
    <n v="853.3268194336556"/>
  </r>
  <r>
    <n v="347379"/>
    <x v="17"/>
    <x v="1"/>
    <x v="1"/>
    <x v="3"/>
    <x v="23"/>
    <x v="20"/>
    <n v="569.27885198744991"/>
  </r>
  <r>
    <n v="347411"/>
    <x v="5"/>
    <x v="1"/>
    <x v="0"/>
    <x v="1"/>
    <x v="23"/>
    <x v="20"/>
    <n v="460.83383200615589"/>
  </r>
  <r>
    <n v="347413"/>
    <x v="6"/>
    <x v="1"/>
    <x v="0"/>
    <x v="1"/>
    <x v="23"/>
    <x v="20"/>
    <n v="617.60320590700053"/>
  </r>
  <r>
    <n v="347415"/>
    <x v="7"/>
    <x v="1"/>
    <x v="0"/>
    <x v="1"/>
    <x v="23"/>
    <x v="20"/>
    <n v="615.74668324395338"/>
  </r>
  <r>
    <n v="347417"/>
    <x v="8"/>
    <x v="1"/>
    <x v="0"/>
    <x v="1"/>
    <x v="23"/>
    <x v="20"/>
    <n v="612.65247880554159"/>
  </r>
  <r>
    <n v="347419"/>
    <x v="9"/>
    <x v="1"/>
    <x v="0"/>
    <x v="1"/>
    <x v="23"/>
    <x v="20"/>
    <n v="609.55827436712968"/>
  </r>
  <r>
    <n v="347353"/>
    <x v="10"/>
    <x v="1"/>
    <x v="1"/>
    <x v="2"/>
    <x v="24"/>
    <x v="20"/>
    <n v="731.19671591178985"/>
  </r>
  <r>
    <n v="347355"/>
    <x v="11"/>
    <x v="1"/>
    <x v="1"/>
    <x v="2"/>
    <x v="24"/>
    <x v="20"/>
    <n v="1097.591538179028"/>
  </r>
  <r>
    <n v="347357"/>
    <x v="12"/>
    <x v="1"/>
    <x v="1"/>
    <x v="2"/>
    <x v="24"/>
    <x v="20"/>
    <n v="1092.0481465720632"/>
  </r>
  <r>
    <n v="347359"/>
    <x v="13"/>
    <x v="1"/>
    <x v="1"/>
    <x v="2"/>
    <x v="24"/>
    <x v="20"/>
    <n v="728.49935677736607"/>
  </r>
  <r>
    <n v="347373"/>
    <x v="14"/>
    <x v="1"/>
    <x v="1"/>
    <x v="3"/>
    <x v="24"/>
    <x v="20"/>
    <n v="709.15058377374589"/>
  </r>
  <r>
    <n v="347375"/>
    <x v="15"/>
    <x v="1"/>
    <x v="1"/>
    <x v="3"/>
    <x v="24"/>
    <x v="20"/>
    <n v="1106.4609647501718"/>
  </r>
  <r>
    <n v="347377"/>
    <x v="16"/>
    <x v="1"/>
    <x v="1"/>
    <x v="3"/>
    <x v="24"/>
    <x v="20"/>
    <n v="1103.1349297859929"/>
  </r>
  <r>
    <n v="347379"/>
    <x v="17"/>
    <x v="1"/>
    <x v="1"/>
    <x v="3"/>
    <x v="24"/>
    <x v="20"/>
    <n v="735.9330236832576"/>
  </r>
  <r>
    <n v="347411"/>
    <x v="5"/>
    <x v="1"/>
    <x v="0"/>
    <x v="1"/>
    <x v="24"/>
    <x v="20"/>
    <n v="595.74114552091191"/>
  </r>
  <r>
    <n v="347413"/>
    <x v="6"/>
    <x v="1"/>
    <x v="0"/>
    <x v="1"/>
    <x v="24"/>
    <x v="20"/>
    <n v="798.40414442381598"/>
  </r>
  <r>
    <n v="347415"/>
    <x v="7"/>
    <x v="1"/>
    <x v="0"/>
    <x v="1"/>
    <x v="24"/>
    <x v="20"/>
    <n v="796.00413196562818"/>
  </r>
  <r>
    <n v="347417"/>
    <x v="8"/>
    <x v="1"/>
    <x v="0"/>
    <x v="1"/>
    <x v="24"/>
    <x v="20"/>
    <n v="792.0041112019818"/>
  </r>
  <r>
    <n v="347419"/>
    <x v="9"/>
    <x v="1"/>
    <x v="0"/>
    <x v="1"/>
    <x v="24"/>
    <x v="20"/>
    <n v="788.00409043833542"/>
  </r>
  <r>
    <n v="347425"/>
    <x v="18"/>
    <x v="0"/>
    <x v="2"/>
    <x v="4"/>
    <x v="25"/>
    <x v="20"/>
    <n v="915.80778646648014"/>
  </r>
  <r>
    <n v="347427"/>
    <x v="19"/>
    <x v="0"/>
    <x v="2"/>
    <x v="4"/>
    <x v="25"/>
    <x v="20"/>
    <n v="1030.9670130066891"/>
  </r>
  <r>
    <n v="347429"/>
    <x v="20"/>
    <x v="0"/>
    <x v="2"/>
    <x v="4"/>
    <x v="25"/>
    <x v="20"/>
    <n v="1066.2228797727212"/>
  </r>
  <r>
    <n v="347431"/>
    <x v="21"/>
    <x v="0"/>
    <x v="2"/>
    <x v="4"/>
    <x v="25"/>
    <x v="20"/>
    <n v="1075.3784730801715"/>
  </r>
  <r>
    <n v="347433"/>
    <x v="22"/>
    <x v="0"/>
    <x v="2"/>
    <x v="4"/>
    <x v="25"/>
    <x v="20"/>
    <n v="1069.9745611551457"/>
  </r>
  <r>
    <n v="347435"/>
    <x v="23"/>
    <x v="0"/>
    <x v="2"/>
    <x v="4"/>
    <x v="25"/>
    <x v="20"/>
    <n v="1997.5995228369857"/>
  </r>
  <r>
    <n v="347437"/>
    <x v="24"/>
    <x v="0"/>
    <x v="2"/>
    <x v="4"/>
    <x v="25"/>
    <x v="20"/>
    <n v="1853.5417902839256"/>
  </r>
  <r>
    <n v="347439"/>
    <x v="25"/>
    <x v="0"/>
    <x v="2"/>
    <x v="4"/>
    <x v="25"/>
    <x v="20"/>
    <n v="1074.9592040515049"/>
  </r>
  <r>
    <n v="347331"/>
    <x v="0"/>
    <x v="0"/>
    <x v="0"/>
    <x v="0"/>
    <x v="26"/>
    <x v="20"/>
    <n v="2357.7386650533745"/>
  </r>
  <r>
    <n v="347333"/>
    <x v="1"/>
    <x v="0"/>
    <x v="0"/>
    <x v="0"/>
    <x v="26"/>
    <x v="20"/>
    <n v="2993.6245629162322"/>
  </r>
  <r>
    <n v="347335"/>
    <x v="2"/>
    <x v="0"/>
    <x v="0"/>
    <x v="0"/>
    <x v="26"/>
    <x v="20"/>
    <n v="2978.4284991450836"/>
  </r>
  <r>
    <n v="347337"/>
    <x v="3"/>
    <x v="0"/>
    <x v="0"/>
    <x v="0"/>
    <x v="26"/>
    <x v="20"/>
    <n v="2963.2324353739355"/>
  </r>
  <r>
    <n v="347339"/>
    <x v="4"/>
    <x v="0"/>
    <x v="0"/>
    <x v="0"/>
    <x v="26"/>
    <x v="20"/>
    <n v="2948.0363716027869"/>
  </r>
  <r>
    <n v="347411"/>
    <x v="5"/>
    <x v="1"/>
    <x v="1"/>
    <x v="2"/>
    <x v="27"/>
    <x v="20"/>
    <n v="2351.9239612749407"/>
  </r>
  <r>
    <n v="347413"/>
    <x v="6"/>
    <x v="1"/>
    <x v="1"/>
    <x v="2"/>
    <x v="27"/>
    <x v="20"/>
    <n v="2992.0910478236765"/>
  </r>
  <r>
    <n v="347415"/>
    <x v="7"/>
    <x v="1"/>
    <x v="1"/>
    <x v="2"/>
    <x v="27"/>
    <x v="20"/>
    <n v="2983.0967861568715"/>
  </r>
  <r>
    <n v="347417"/>
    <x v="8"/>
    <x v="1"/>
    <x v="1"/>
    <x v="2"/>
    <x v="27"/>
    <x v="20"/>
    <n v="2968.1063500455307"/>
  </r>
  <r>
    <n v="347419"/>
    <x v="9"/>
    <x v="1"/>
    <x v="1"/>
    <x v="2"/>
    <x v="27"/>
    <x v="20"/>
    <n v="2953.1159139341894"/>
  </r>
  <r>
    <n v="347373"/>
    <x v="14"/>
    <x v="1"/>
    <x v="1"/>
    <x v="3"/>
    <x v="28"/>
    <x v="20"/>
    <n v="2785.4411707345548"/>
  </r>
  <r>
    <n v="347375"/>
    <x v="15"/>
    <x v="1"/>
    <x v="1"/>
    <x v="3"/>
    <x v="28"/>
    <x v="20"/>
    <n v="4346.0190198604041"/>
  </r>
  <r>
    <n v="347377"/>
    <x v="16"/>
    <x v="1"/>
    <x v="1"/>
    <x v="3"/>
    <x v="28"/>
    <x v="20"/>
    <n v="4332.9548344299619"/>
  </r>
  <r>
    <n v="347379"/>
    <x v="17"/>
    <x v="1"/>
    <x v="1"/>
    <x v="3"/>
    <x v="28"/>
    <x v="20"/>
    <n v="2890.6387302989638"/>
  </r>
  <r>
    <n v="347385"/>
    <x v="26"/>
    <x v="0"/>
    <x v="2"/>
    <x v="5"/>
    <x v="29"/>
    <x v="20"/>
    <n v="1346.2045157913094"/>
  </r>
  <r>
    <n v="347387"/>
    <x v="27"/>
    <x v="0"/>
    <x v="2"/>
    <x v="5"/>
    <x v="29"/>
    <x v="20"/>
    <n v="1515.6040153739175"/>
  </r>
  <r>
    <n v="347389"/>
    <x v="28"/>
    <x v="0"/>
    <x v="2"/>
    <x v="5"/>
    <x v="29"/>
    <x v="20"/>
    <n v="1507.8713418260913"/>
  </r>
  <r>
    <n v="347391"/>
    <x v="29"/>
    <x v="0"/>
    <x v="2"/>
    <x v="5"/>
    <x v="29"/>
    <x v="20"/>
    <n v="1517.5821411652264"/>
  </r>
  <r>
    <n v="347393"/>
    <x v="30"/>
    <x v="0"/>
    <x v="2"/>
    <x v="5"/>
    <x v="29"/>
    <x v="20"/>
    <n v="1509.7595528087045"/>
  </r>
  <r>
    <n v="347395"/>
    <x v="31"/>
    <x v="0"/>
    <x v="2"/>
    <x v="5"/>
    <x v="29"/>
    <x v="20"/>
    <n v="3254.388574571622"/>
  </r>
  <r>
    <n v="347397"/>
    <x v="32"/>
    <x v="0"/>
    <x v="2"/>
    <x v="5"/>
    <x v="29"/>
    <x v="20"/>
    <n v="3113.3901658956711"/>
  </r>
  <r>
    <n v="347399"/>
    <x v="33"/>
    <x v="0"/>
    <x v="2"/>
    <x v="5"/>
    <x v="29"/>
    <x v="20"/>
    <n v="1578.5443814608739"/>
  </r>
  <r>
    <n v="347411"/>
    <x v="5"/>
    <x v="1"/>
    <x v="0"/>
    <x v="1"/>
    <x v="30"/>
    <x v="20"/>
    <n v="2316.10786034182"/>
  </r>
  <r>
    <n v="347413"/>
    <x v="6"/>
    <x v="1"/>
    <x v="0"/>
    <x v="1"/>
    <x v="30"/>
    <x v="20"/>
    <n v="2946.5262095319454"/>
  </r>
  <r>
    <n v="347415"/>
    <x v="7"/>
    <x v="1"/>
    <x v="0"/>
    <x v="1"/>
    <x v="30"/>
    <x v="20"/>
    <n v="2937.6689163169194"/>
  </r>
  <r>
    <n v="347417"/>
    <x v="8"/>
    <x v="1"/>
    <x v="0"/>
    <x v="1"/>
    <x v="30"/>
    <x v="20"/>
    <n v="2922.9067609585431"/>
  </r>
  <r>
    <n v="347419"/>
    <x v="9"/>
    <x v="1"/>
    <x v="0"/>
    <x v="1"/>
    <x v="30"/>
    <x v="20"/>
    <n v="2908.1446056001664"/>
  </r>
  <r>
    <n v="347425"/>
    <x v="18"/>
    <x v="0"/>
    <x v="2"/>
    <x v="4"/>
    <x v="31"/>
    <x v="20"/>
    <n v="1211.1756700870001"/>
  </r>
  <r>
    <n v="347427"/>
    <x v="19"/>
    <x v="0"/>
    <x v="2"/>
    <x v="4"/>
    <x v="31"/>
    <x v="20"/>
    <n v="1363.4762460732561"/>
  </r>
  <r>
    <n v="347429"/>
    <x v="20"/>
    <x v="0"/>
    <x v="2"/>
    <x v="4"/>
    <x v="31"/>
    <x v="20"/>
    <n v="1410.1028949027043"/>
  </r>
  <r>
    <n v="347431"/>
    <x v="21"/>
    <x v="0"/>
    <x v="2"/>
    <x v="4"/>
    <x v="31"/>
    <x v="20"/>
    <n v="1422.2113657227562"/>
  </r>
  <r>
    <n v="347433"/>
    <x v="22"/>
    <x v="0"/>
    <x v="2"/>
    <x v="4"/>
    <x v="31"/>
    <x v="20"/>
    <n v="1415.0645749402299"/>
  </r>
  <r>
    <n v="347435"/>
    <x v="23"/>
    <x v="0"/>
    <x v="2"/>
    <x v="4"/>
    <x v="31"/>
    <x v="20"/>
    <n v="2993.8481617146613"/>
  </r>
  <r>
    <n v="347437"/>
    <x v="24"/>
    <x v="0"/>
    <x v="2"/>
    <x v="4"/>
    <x v="31"/>
    <x v="20"/>
    <n v="2801.5419867503538"/>
  </r>
  <r>
    <n v="347439"/>
    <x v="25"/>
    <x v="0"/>
    <x v="2"/>
    <x v="4"/>
    <x v="31"/>
    <x v="20"/>
    <n v="1425.6615405832886"/>
  </r>
  <r>
    <n v="347331"/>
    <x v="0"/>
    <x v="0"/>
    <x v="0"/>
    <x v="0"/>
    <x v="0"/>
    <x v="21"/>
    <n v="18281.46373351098"/>
  </r>
  <r>
    <n v="347333"/>
    <x v="1"/>
    <x v="0"/>
    <x v="0"/>
    <x v="0"/>
    <x v="0"/>
    <x v="21"/>
    <n v="22289.435722851362"/>
  </r>
  <r>
    <n v="347335"/>
    <x v="2"/>
    <x v="0"/>
    <x v="0"/>
    <x v="0"/>
    <x v="0"/>
    <x v="21"/>
    <n v="22176.291379080543"/>
  </r>
  <r>
    <n v="347337"/>
    <x v="3"/>
    <x v="0"/>
    <x v="0"/>
    <x v="0"/>
    <x v="0"/>
    <x v="21"/>
    <n v="22063.147035309721"/>
  </r>
  <r>
    <n v="347339"/>
    <x v="4"/>
    <x v="0"/>
    <x v="0"/>
    <x v="0"/>
    <x v="0"/>
    <x v="21"/>
    <n v="21950.002691538903"/>
  </r>
  <r>
    <n v="347331"/>
    <x v="0"/>
    <x v="0"/>
    <x v="0"/>
    <x v="0"/>
    <x v="1"/>
    <x v="21"/>
    <n v="15329.945269121796"/>
  </r>
  <r>
    <n v="347333"/>
    <x v="1"/>
    <x v="0"/>
    <x v="0"/>
    <x v="0"/>
    <x v="1"/>
    <x v="21"/>
    <n v="19120.624674220919"/>
  </r>
  <r>
    <n v="347335"/>
    <x v="2"/>
    <x v="0"/>
    <x v="0"/>
    <x v="0"/>
    <x v="1"/>
    <x v="21"/>
    <n v="19023.565665722334"/>
  </r>
  <r>
    <n v="347337"/>
    <x v="3"/>
    <x v="0"/>
    <x v="0"/>
    <x v="0"/>
    <x v="1"/>
    <x v="21"/>
    <n v="18926.506657223752"/>
  </r>
  <r>
    <n v="347339"/>
    <x v="4"/>
    <x v="0"/>
    <x v="0"/>
    <x v="0"/>
    <x v="1"/>
    <x v="21"/>
    <n v="18829.447648725167"/>
  </r>
  <r>
    <n v="347331"/>
    <x v="0"/>
    <x v="0"/>
    <x v="0"/>
    <x v="0"/>
    <x v="2"/>
    <x v="21"/>
    <n v="15252.910368271936"/>
  </r>
  <r>
    <n v="347333"/>
    <x v="1"/>
    <x v="0"/>
    <x v="0"/>
    <x v="0"/>
    <x v="2"/>
    <x v="21"/>
    <n v="19024.541133144434"/>
  </r>
  <r>
    <n v="347335"/>
    <x v="2"/>
    <x v="0"/>
    <x v="0"/>
    <x v="0"/>
    <x v="2"/>
    <x v="21"/>
    <n v="18927.969858356897"/>
  </r>
  <r>
    <n v="347337"/>
    <x v="3"/>
    <x v="0"/>
    <x v="0"/>
    <x v="0"/>
    <x v="2"/>
    <x v="21"/>
    <n v="18831.398583569364"/>
  </r>
  <r>
    <n v="347339"/>
    <x v="4"/>
    <x v="0"/>
    <x v="0"/>
    <x v="0"/>
    <x v="2"/>
    <x v="21"/>
    <n v="18734.827308781823"/>
  </r>
  <r>
    <n v="347411"/>
    <x v="5"/>
    <x v="1"/>
    <x v="0"/>
    <x v="1"/>
    <x v="3"/>
    <x v="21"/>
    <n v="22867.9312177867"/>
  </r>
  <r>
    <n v="347413"/>
    <x v="6"/>
    <x v="1"/>
    <x v="0"/>
    <x v="1"/>
    <x v="3"/>
    <x v="21"/>
    <n v="29869.806156644761"/>
  </r>
  <r>
    <n v="347415"/>
    <x v="7"/>
    <x v="1"/>
    <x v="0"/>
    <x v="1"/>
    <x v="3"/>
    <x v="21"/>
    <n v="29780.017160181898"/>
  </r>
  <r>
    <n v="347417"/>
    <x v="8"/>
    <x v="1"/>
    <x v="0"/>
    <x v="1"/>
    <x v="3"/>
    <x v="21"/>
    <n v="29630.368832743803"/>
  </r>
  <r>
    <n v="347419"/>
    <x v="9"/>
    <x v="1"/>
    <x v="0"/>
    <x v="1"/>
    <x v="3"/>
    <x v="21"/>
    <n v="29480.7205053057"/>
  </r>
  <r>
    <n v="347411"/>
    <x v="5"/>
    <x v="1"/>
    <x v="0"/>
    <x v="1"/>
    <x v="4"/>
    <x v="21"/>
    <n v="17498.411219187197"/>
  </r>
  <r>
    <n v="347413"/>
    <x v="6"/>
    <x v="1"/>
    <x v="0"/>
    <x v="1"/>
    <x v="4"/>
    <x v="21"/>
    <n v="22176.29137908054"/>
  </r>
  <r>
    <n v="347415"/>
    <x v="7"/>
    <x v="1"/>
    <x v="0"/>
    <x v="1"/>
    <x v="4"/>
    <x v="21"/>
    <n v="22109.629180546232"/>
  </r>
  <r>
    <n v="347417"/>
    <x v="8"/>
    <x v="1"/>
    <x v="0"/>
    <x v="1"/>
    <x v="4"/>
    <x v="21"/>
    <n v="21998.525516322381"/>
  </r>
  <r>
    <n v="347419"/>
    <x v="9"/>
    <x v="1"/>
    <x v="0"/>
    <x v="1"/>
    <x v="4"/>
    <x v="21"/>
    <n v="21887.421852098531"/>
  </r>
  <r>
    <n v="347411"/>
    <x v="5"/>
    <x v="1"/>
    <x v="0"/>
    <x v="1"/>
    <x v="5"/>
    <x v="21"/>
    <n v="16594.796090651496"/>
  </r>
  <r>
    <n v="347413"/>
    <x v="6"/>
    <x v="1"/>
    <x v="0"/>
    <x v="1"/>
    <x v="5"/>
    <x v="21"/>
    <n v="21514.714368271896"/>
  </r>
  <r>
    <n v="347415"/>
    <x v="7"/>
    <x v="1"/>
    <x v="0"/>
    <x v="1"/>
    <x v="5"/>
    <x v="21"/>
    <n v="21450.040878186912"/>
  </r>
  <r>
    <n v="347417"/>
    <x v="8"/>
    <x v="1"/>
    <x v="0"/>
    <x v="1"/>
    <x v="5"/>
    <x v="21"/>
    <n v="21342.251728045267"/>
  </r>
  <r>
    <n v="347419"/>
    <x v="9"/>
    <x v="1"/>
    <x v="0"/>
    <x v="1"/>
    <x v="5"/>
    <x v="21"/>
    <n v="21234.462577903625"/>
  </r>
  <r>
    <n v="347353"/>
    <x v="10"/>
    <x v="1"/>
    <x v="1"/>
    <x v="2"/>
    <x v="6"/>
    <x v="21"/>
    <n v="31436.599551724103"/>
  </r>
  <r>
    <n v="347355"/>
    <x v="11"/>
    <x v="1"/>
    <x v="1"/>
    <x v="2"/>
    <x v="6"/>
    <x v="21"/>
    <n v="47189.142"/>
  </r>
  <r>
    <n v="347357"/>
    <x v="12"/>
    <x v="1"/>
    <x v="1"/>
    <x v="2"/>
    <x v="6"/>
    <x v="21"/>
    <n v="46950.813000000002"/>
  </r>
  <r>
    <n v="347359"/>
    <x v="13"/>
    <x v="1"/>
    <x v="1"/>
    <x v="2"/>
    <x v="6"/>
    <x v="21"/>
    <n v="31320.631034482696"/>
  </r>
  <r>
    <n v="347353"/>
    <x v="10"/>
    <x v="1"/>
    <x v="1"/>
    <x v="2"/>
    <x v="7"/>
    <x v="21"/>
    <n v="27799.60464367814"/>
  </r>
  <r>
    <n v="347355"/>
    <x v="11"/>
    <x v="1"/>
    <x v="1"/>
    <x v="2"/>
    <x v="7"/>
    <x v="21"/>
    <n v="41729.687999999995"/>
  </r>
  <r>
    <n v="347357"/>
    <x v="12"/>
    <x v="1"/>
    <x v="1"/>
    <x v="2"/>
    <x v="7"/>
    <x v="21"/>
    <n v="41518.932000000001"/>
  </r>
  <r>
    <n v="347359"/>
    <x v="13"/>
    <x v="1"/>
    <x v="1"/>
    <x v="2"/>
    <x v="7"/>
    <x v="21"/>
    <n v="27697.052873563141"/>
  </r>
  <r>
    <n v="347353"/>
    <x v="10"/>
    <x v="1"/>
    <x v="1"/>
    <x v="2"/>
    <x v="8"/>
    <x v="21"/>
    <n v="22819.954121068575"/>
  </r>
  <r>
    <n v="347355"/>
    <x v="11"/>
    <x v="1"/>
    <x v="1"/>
    <x v="2"/>
    <x v="8"/>
    <x v="21"/>
    <n v="32650.569350016842"/>
  </r>
  <r>
    <n v="347357"/>
    <x v="12"/>
    <x v="1"/>
    <x v="1"/>
    <x v="2"/>
    <x v="8"/>
    <x v="21"/>
    <n v="32485.667484612717"/>
  </r>
  <r>
    <n v="347359"/>
    <x v="13"/>
    <x v="1"/>
    <x v="1"/>
    <x v="2"/>
    <x v="8"/>
    <x v="21"/>
    <n v="22735.986849374363"/>
  </r>
  <r>
    <n v="347373"/>
    <x v="14"/>
    <x v="1"/>
    <x v="1"/>
    <x v="3"/>
    <x v="9"/>
    <x v="21"/>
    <n v="31274.555224137894"/>
  </r>
  <r>
    <n v="347375"/>
    <x v="15"/>
    <x v="1"/>
    <x v="1"/>
    <x v="3"/>
    <x v="9"/>
    <x v="21"/>
    <n v="48796.511400000003"/>
  </r>
  <r>
    <n v="347377"/>
    <x v="16"/>
    <x v="1"/>
    <x v="1"/>
    <x v="3"/>
    <x v="9"/>
    <x v="21"/>
    <n v="48649.828500000003"/>
  </r>
  <r>
    <n v="347379"/>
    <x v="17"/>
    <x v="1"/>
    <x v="1"/>
    <x v="3"/>
    <x v="9"/>
    <x v="21"/>
    <n v="32455.699137930969"/>
  </r>
  <r>
    <n v="347373"/>
    <x v="14"/>
    <x v="1"/>
    <x v="1"/>
    <x v="3"/>
    <x v="10"/>
    <x v="21"/>
    <n v="27659.908137931016"/>
  </r>
  <r>
    <n v="347375"/>
    <x v="15"/>
    <x v="1"/>
    <x v="1"/>
    <x v="3"/>
    <x v="10"/>
    <x v="21"/>
    <n v="43156.713599999995"/>
  </r>
  <r>
    <n v="347377"/>
    <x v="16"/>
    <x v="1"/>
    <x v="1"/>
    <x v="3"/>
    <x v="10"/>
    <x v="21"/>
    <n v="43026.983999999997"/>
  </r>
  <r>
    <n v="347379"/>
    <x v="17"/>
    <x v="1"/>
    <x v="1"/>
    <x v="3"/>
    <x v="10"/>
    <x v="21"/>
    <n v="28704.537931034407"/>
  </r>
  <r>
    <n v="347373"/>
    <x v="14"/>
    <x v="1"/>
    <x v="1"/>
    <x v="3"/>
    <x v="11"/>
    <x v="21"/>
    <n v="21843.623821440575"/>
  </r>
  <r>
    <n v="347375"/>
    <x v="15"/>
    <x v="1"/>
    <x v="1"/>
    <x v="3"/>
    <x v="11"/>
    <x v="21"/>
    <n v="32485.667484612721"/>
  </r>
  <r>
    <n v="347377"/>
    <x v="16"/>
    <x v="1"/>
    <x v="1"/>
    <x v="3"/>
    <x v="11"/>
    <x v="21"/>
    <n v="32388.015177544745"/>
  </r>
  <r>
    <n v="347379"/>
    <x v="17"/>
    <x v="1"/>
    <x v="1"/>
    <x v="3"/>
    <x v="11"/>
    <x v="21"/>
    <n v="22668.80452350355"/>
  </r>
  <r>
    <n v="347425"/>
    <x v="18"/>
    <x v="0"/>
    <x v="2"/>
    <x v="4"/>
    <x v="12"/>
    <x v="21"/>
    <n v="12090.757885057457"/>
  </r>
  <r>
    <n v="347427"/>
    <x v="19"/>
    <x v="0"/>
    <x v="2"/>
    <x v="4"/>
    <x v="12"/>
    <x v="21"/>
    <n v="13611.123126436763"/>
  </r>
  <r>
    <n v="347429"/>
    <x v="20"/>
    <x v="0"/>
    <x v="2"/>
    <x v="4"/>
    <x v="12"/>
    <x v="21"/>
    <n v="14076.581222988487"/>
  </r>
  <r>
    <n v="347431"/>
    <x v="21"/>
    <x v="0"/>
    <x v="2"/>
    <x v="4"/>
    <x v="12"/>
    <x v="21"/>
    <n v="14197.456"/>
  </r>
  <r>
    <n v="347433"/>
    <x v="22"/>
    <x v="0"/>
    <x v="2"/>
    <x v="4"/>
    <x v="12"/>
    <x v="21"/>
    <n v="14126.111999999999"/>
  </r>
  <r>
    <n v="347435"/>
    <x v="23"/>
    <x v="0"/>
    <x v="2"/>
    <x v="4"/>
    <x v="12"/>
    <x v="21"/>
    <n v="29886.575632183827"/>
  </r>
  <r>
    <n v="347437"/>
    <x v="24"/>
    <x v="0"/>
    <x v="2"/>
    <x v="4"/>
    <x v="12"/>
    <x v="21"/>
    <n v="27966.847999999998"/>
  </r>
  <r>
    <n v="347439"/>
    <x v="25"/>
    <x v="0"/>
    <x v="2"/>
    <x v="4"/>
    <x v="12"/>
    <x v="21"/>
    <n v="14231.897931034424"/>
  </r>
  <r>
    <n v="347425"/>
    <x v="18"/>
    <x v="0"/>
    <x v="2"/>
    <x v="4"/>
    <x v="13"/>
    <x v="21"/>
    <n v="8696.4717845601426"/>
  </r>
  <r>
    <n v="347427"/>
    <x v="19"/>
    <x v="0"/>
    <x v="2"/>
    <x v="4"/>
    <x v="13"/>
    <x v="21"/>
    <n v="9790.0189012567062"/>
  </r>
  <r>
    <n v="347429"/>
    <x v="20"/>
    <x v="0"/>
    <x v="2"/>
    <x v="4"/>
    <x v="13"/>
    <x v="21"/>
    <n v="10124.807112387765"/>
  </r>
  <r>
    <n v="347431"/>
    <x v="21"/>
    <x v="0"/>
    <x v="2"/>
    <x v="4"/>
    <x v="13"/>
    <x v="21"/>
    <n v="10211.748236983798"/>
  </r>
  <r>
    <n v="347433"/>
    <x v="22"/>
    <x v="0"/>
    <x v="2"/>
    <x v="4"/>
    <x v="13"/>
    <x v="21"/>
    <n v="10160.432919210009"/>
  </r>
  <r>
    <n v="347435"/>
    <x v="23"/>
    <x v="0"/>
    <x v="2"/>
    <x v="4"/>
    <x v="13"/>
    <x v="21"/>
    <n v="24866.105364452418"/>
  </r>
  <r>
    <n v="347437"/>
    <x v="24"/>
    <x v="0"/>
    <x v="2"/>
    <x v="4"/>
    <x v="13"/>
    <x v="21"/>
    <n v="23468.20532854577"/>
  </r>
  <r>
    <n v="347439"/>
    <x v="25"/>
    <x v="0"/>
    <x v="2"/>
    <x v="4"/>
    <x v="13"/>
    <x v="21"/>
    <n v="10274.860179533129"/>
  </r>
  <r>
    <n v="347385"/>
    <x v="26"/>
    <x v="0"/>
    <x v="2"/>
    <x v="5"/>
    <x v="14"/>
    <x v="21"/>
    <n v="12152.445425287342"/>
  </r>
  <r>
    <n v="347387"/>
    <x v="27"/>
    <x v="0"/>
    <x v="2"/>
    <x v="5"/>
    <x v="14"/>
    <x v="21"/>
    <n v="13681.64708045975"/>
  </r>
  <r>
    <n v="347389"/>
    <x v="28"/>
    <x v="0"/>
    <x v="2"/>
    <x v="5"/>
    <x v="14"/>
    <x v="21"/>
    <n v="13611.842758620673"/>
  </r>
  <r>
    <n v="347391"/>
    <x v="29"/>
    <x v="0"/>
    <x v="2"/>
    <x v="5"/>
    <x v="14"/>
    <x v="21"/>
    <n v="13699.503999999999"/>
  </r>
  <r>
    <n v="347393"/>
    <x v="30"/>
    <x v="0"/>
    <x v="2"/>
    <x v="5"/>
    <x v="14"/>
    <x v="21"/>
    <n v="13628.887999999999"/>
  </r>
  <r>
    <n v="347395"/>
    <x v="31"/>
    <x v="0"/>
    <x v="2"/>
    <x v="5"/>
    <x v="14"/>
    <x v="21"/>
    <n v="29972.027770114859"/>
  </r>
  <r>
    <n v="347397"/>
    <x v="32"/>
    <x v="0"/>
    <x v="2"/>
    <x v="5"/>
    <x v="14"/>
    <x v="21"/>
    <n v="28105.168000000001"/>
  </r>
  <r>
    <n v="347399"/>
    <x v="33"/>
    <x v="0"/>
    <x v="2"/>
    <x v="5"/>
    <x v="14"/>
    <x v="21"/>
    <n v="14303.39255172408"/>
  </r>
  <r>
    <n v="347385"/>
    <x v="26"/>
    <x v="0"/>
    <x v="2"/>
    <x v="5"/>
    <x v="15"/>
    <x v="21"/>
    <n v="8740.3794269299815"/>
  </r>
  <r>
    <n v="347387"/>
    <x v="27"/>
    <x v="0"/>
    <x v="2"/>
    <x v="5"/>
    <x v="15"/>
    <x v="21"/>
    <n v="9840.2241263913565"/>
  </r>
  <r>
    <n v="347389"/>
    <x v="28"/>
    <x v="0"/>
    <x v="2"/>
    <x v="5"/>
    <x v="15"/>
    <x v="21"/>
    <n v="9790.0189012567062"/>
  </r>
  <r>
    <n v="347391"/>
    <x v="29"/>
    <x v="0"/>
    <x v="2"/>
    <x v="5"/>
    <x v="15"/>
    <x v="21"/>
    <n v="9853.0673235188078"/>
  </r>
  <r>
    <n v="347393"/>
    <x v="30"/>
    <x v="0"/>
    <x v="2"/>
    <x v="5"/>
    <x v="15"/>
    <x v="21"/>
    <n v="9802.2783166965455"/>
  </r>
  <r>
    <n v="347395"/>
    <x v="31"/>
    <x v="0"/>
    <x v="2"/>
    <x v="5"/>
    <x v="15"/>
    <x v="21"/>
    <n v="24935.884517342904"/>
  </r>
  <r>
    <n v="347397"/>
    <x v="32"/>
    <x v="0"/>
    <x v="2"/>
    <x v="5"/>
    <x v="15"/>
    <x v="21"/>
    <n v="23583.028834470369"/>
  </r>
  <r>
    <n v="347399"/>
    <x v="33"/>
    <x v="0"/>
    <x v="2"/>
    <x v="5"/>
    <x v="15"/>
    <x v="21"/>
    <n v="10325.930490484654"/>
  </r>
  <r>
    <n v="347385"/>
    <x v="26"/>
    <x v="0"/>
    <x v="2"/>
    <x v="5"/>
    <x v="16"/>
    <x v="21"/>
    <n v="8788.1823080789909"/>
  </r>
  <r>
    <n v="347387"/>
    <x v="27"/>
    <x v="0"/>
    <x v="2"/>
    <x v="5"/>
    <x v="16"/>
    <x v="21"/>
    <n v="9894.0422779173787"/>
  </r>
  <r>
    <n v="347389"/>
    <x v="28"/>
    <x v="0"/>
    <x v="2"/>
    <x v="5"/>
    <x v="16"/>
    <x v="21"/>
    <n v="9843.5624703769845"/>
  </r>
  <r>
    <n v="347391"/>
    <x v="29"/>
    <x v="0"/>
    <x v="2"/>
    <x v="5"/>
    <x v="16"/>
    <x v="21"/>
    <n v="9906.9557170556272"/>
  </r>
  <r>
    <n v="347393"/>
    <x v="30"/>
    <x v="0"/>
    <x v="2"/>
    <x v="5"/>
    <x v="16"/>
    <x v="21"/>
    <n v="9855.8889350089503"/>
  </r>
  <r>
    <n v="347395"/>
    <x v="31"/>
    <x v="0"/>
    <x v="2"/>
    <x v="5"/>
    <x v="16"/>
    <x v="21"/>
    <n v="25072.263851202824"/>
  </r>
  <r>
    <n v="347397"/>
    <x v="32"/>
    <x v="0"/>
    <x v="2"/>
    <x v="5"/>
    <x v="16"/>
    <x v="21"/>
    <n v="23712.009130341081"/>
  </r>
  <r>
    <n v="347399"/>
    <x v="33"/>
    <x v="0"/>
    <x v="2"/>
    <x v="5"/>
    <x v="16"/>
    <x v="21"/>
    <n v="10382.405067145344"/>
  </r>
  <r>
    <n v="347331"/>
    <x v="0"/>
    <x v="0"/>
    <x v="0"/>
    <x v="0"/>
    <x v="17"/>
    <x v="21"/>
    <n v="8130.0264463191916"/>
  </r>
  <r>
    <n v="347333"/>
    <x v="1"/>
    <x v="0"/>
    <x v="0"/>
    <x v="0"/>
    <x v="17"/>
    <x v="21"/>
    <n v="10216.338950652877"/>
  </r>
  <r>
    <n v="347335"/>
    <x v="2"/>
    <x v="0"/>
    <x v="0"/>
    <x v="0"/>
    <x v="17"/>
    <x v="21"/>
    <n v="10164.479362070881"/>
  </r>
  <r>
    <n v="347337"/>
    <x v="3"/>
    <x v="0"/>
    <x v="0"/>
    <x v="0"/>
    <x v="17"/>
    <x v="21"/>
    <n v="10112.619773488886"/>
  </r>
  <r>
    <n v="347339"/>
    <x v="4"/>
    <x v="0"/>
    <x v="0"/>
    <x v="0"/>
    <x v="17"/>
    <x v="21"/>
    <n v="10060.760184906892"/>
  </r>
  <r>
    <n v="347385"/>
    <x v="26"/>
    <x v="0"/>
    <x v="2"/>
    <x v="5"/>
    <x v="17"/>
    <x v="21"/>
    <n v="5640.0127863168782"/>
  </r>
  <r>
    <n v="347387"/>
    <x v="27"/>
    <x v="0"/>
    <x v="2"/>
    <x v="5"/>
    <x v="17"/>
    <x v="21"/>
    <n v="6349.7231850225298"/>
  </r>
  <r>
    <n v="347389"/>
    <x v="28"/>
    <x v="0"/>
    <x v="2"/>
    <x v="5"/>
    <x v="17"/>
    <x v="21"/>
    <n v="6317.3266381601698"/>
  </r>
  <r>
    <n v="347391"/>
    <x v="29"/>
    <x v="0"/>
    <x v="2"/>
    <x v="5"/>
    <x v="17"/>
    <x v="21"/>
    <n v="6358.0106737547649"/>
  </r>
  <r>
    <n v="347393"/>
    <x v="30"/>
    <x v="0"/>
    <x v="2"/>
    <x v="5"/>
    <x v="17"/>
    <x v="21"/>
    <n v="6325.2374228591216"/>
  </r>
  <r>
    <n v="347395"/>
    <x v="31"/>
    <x v="0"/>
    <x v="2"/>
    <x v="5"/>
    <x v="17"/>
    <x v="21"/>
    <n v="10639.402693632188"/>
  </r>
  <r>
    <n v="347397"/>
    <x v="32"/>
    <x v="0"/>
    <x v="2"/>
    <x v="5"/>
    <x v="17"/>
    <x v="21"/>
    <n v="9782.8153923494701"/>
  </r>
  <r>
    <n v="347399"/>
    <x v="33"/>
    <x v="0"/>
    <x v="2"/>
    <x v="5"/>
    <x v="17"/>
    <x v="21"/>
    <n v="6600.984775222465"/>
  </r>
  <r>
    <n v="347331"/>
    <x v="0"/>
    <x v="0"/>
    <x v="0"/>
    <x v="0"/>
    <x v="18"/>
    <x v="21"/>
    <n v="8320.2912432682297"/>
  </r>
  <r>
    <n v="347333"/>
    <x v="1"/>
    <x v="0"/>
    <x v="0"/>
    <x v="0"/>
    <x v="18"/>
    <x v="21"/>
    <n v="10455.429151508066"/>
  </r>
  <r>
    <n v="347335"/>
    <x v="2"/>
    <x v="0"/>
    <x v="0"/>
    <x v="0"/>
    <x v="18"/>
    <x v="21"/>
    <n v="10402.355907084167"/>
  </r>
  <r>
    <n v="347337"/>
    <x v="3"/>
    <x v="0"/>
    <x v="0"/>
    <x v="0"/>
    <x v="18"/>
    <x v="21"/>
    <n v="10349.282662660269"/>
  </r>
  <r>
    <n v="347339"/>
    <x v="4"/>
    <x v="0"/>
    <x v="0"/>
    <x v="0"/>
    <x v="18"/>
    <x v="21"/>
    <n v="10296.209418236371"/>
  </r>
  <r>
    <n v="347385"/>
    <x v="26"/>
    <x v="0"/>
    <x v="2"/>
    <x v="5"/>
    <x v="18"/>
    <x v="21"/>
    <n v="5772.0044710505017"/>
  </r>
  <r>
    <n v="347387"/>
    <x v="27"/>
    <x v="0"/>
    <x v="2"/>
    <x v="5"/>
    <x v="18"/>
    <x v="21"/>
    <n v="6498.3240291228449"/>
  </r>
  <r>
    <n v="347389"/>
    <x v="28"/>
    <x v="0"/>
    <x v="2"/>
    <x v="5"/>
    <x v="18"/>
    <x v="21"/>
    <n v="6465.1693146885445"/>
  </r>
  <r>
    <n v="347391"/>
    <x v="29"/>
    <x v="0"/>
    <x v="2"/>
    <x v="5"/>
    <x v="18"/>
    <x v="21"/>
    <n v="6506.8054676990632"/>
  </r>
  <r>
    <n v="347393"/>
    <x v="30"/>
    <x v="0"/>
    <x v="2"/>
    <x v="5"/>
    <x v="18"/>
    <x v="21"/>
    <n v="6473.26523332948"/>
  </r>
  <r>
    <n v="347395"/>
    <x v="31"/>
    <x v="0"/>
    <x v="2"/>
    <x v="5"/>
    <x v="18"/>
    <x v="21"/>
    <n v="10888.393740159443"/>
  </r>
  <r>
    <n v="347397"/>
    <x v="32"/>
    <x v="0"/>
    <x v="2"/>
    <x v="5"/>
    <x v="18"/>
    <x v="21"/>
    <n v="10011.759959320405"/>
  </r>
  <r>
    <n v="347399"/>
    <x v="33"/>
    <x v="0"/>
    <x v="2"/>
    <x v="5"/>
    <x v="18"/>
    <x v="21"/>
    <n v="6755.4658259563075"/>
  </r>
  <r>
    <n v="347353"/>
    <x v="10"/>
    <x v="1"/>
    <x v="1"/>
    <x v="2"/>
    <x v="19"/>
    <x v="21"/>
    <n v="13317.199999999939"/>
  </r>
  <r>
    <n v="347355"/>
    <x v="11"/>
    <x v="1"/>
    <x v="1"/>
    <x v="2"/>
    <x v="19"/>
    <x v="21"/>
    <n v="22168.736683417043"/>
  </r>
  <r>
    <n v="347357"/>
    <x v="12"/>
    <x v="1"/>
    <x v="1"/>
    <x v="2"/>
    <x v="19"/>
    <x v="21"/>
    <n v="22056.773366834128"/>
  </r>
  <r>
    <n v="347359"/>
    <x v="13"/>
    <x v="1"/>
    <x v="1"/>
    <x v="2"/>
    <x v="19"/>
    <x v="21"/>
    <n v="13267.781708542663"/>
  </r>
  <r>
    <n v="347373"/>
    <x v="14"/>
    <x v="1"/>
    <x v="1"/>
    <x v="3"/>
    <x v="19"/>
    <x v="21"/>
    <n v="12915.676381909489"/>
  </r>
  <r>
    <n v="347375"/>
    <x v="15"/>
    <x v="1"/>
    <x v="1"/>
    <x v="3"/>
    <x v="19"/>
    <x v="21"/>
    <n v="22347.877989949706"/>
  </r>
  <r>
    <n v="347377"/>
    <x v="16"/>
    <x v="1"/>
    <x v="1"/>
    <x v="3"/>
    <x v="19"/>
    <x v="21"/>
    <n v="22280.699999999957"/>
  </r>
  <r>
    <n v="347379"/>
    <x v="17"/>
    <x v="1"/>
    <x v="1"/>
    <x v="3"/>
    <x v="19"/>
    <x v="21"/>
    <n v="13403.167236180854"/>
  </r>
  <r>
    <n v="347353"/>
    <x v="10"/>
    <x v="1"/>
    <x v="1"/>
    <x v="2"/>
    <x v="20"/>
    <x v="21"/>
    <n v="14905.799999999979"/>
  </r>
  <r>
    <n v="347355"/>
    <x v="11"/>
    <x v="1"/>
    <x v="1"/>
    <x v="2"/>
    <x v="20"/>
    <x v="21"/>
    <n v="24813.230653266324"/>
  </r>
  <r>
    <n v="347357"/>
    <x v="12"/>
    <x v="1"/>
    <x v="1"/>
    <x v="2"/>
    <x v="20"/>
    <x v="21"/>
    <n v="24687.911306532653"/>
  </r>
  <r>
    <n v="347359"/>
    <x v="13"/>
    <x v="1"/>
    <x v="1"/>
    <x v="2"/>
    <x v="20"/>
    <x v="21"/>
    <n v="14850.486633165774"/>
  </r>
  <r>
    <n v="347373"/>
    <x v="14"/>
    <x v="1"/>
    <x v="1"/>
    <x v="3"/>
    <x v="20"/>
    <x v="21"/>
    <n v="14456.378894472342"/>
  </r>
  <r>
    <n v="347375"/>
    <x v="15"/>
    <x v="1"/>
    <x v="1"/>
    <x v="3"/>
    <x v="20"/>
    <x v="21"/>
    <n v="25013.741608040189"/>
  </r>
  <r>
    <n v="347377"/>
    <x v="16"/>
    <x v="1"/>
    <x v="1"/>
    <x v="3"/>
    <x v="20"/>
    <x v="21"/>
    <n v="24938.549999999988"/>
  </r>
  <r>
    <n v="347379"/>
    <x v="17"/>
    <x v="1"/>
    <x v="1"/>
    <x v="3"/>
    <x v="20"/>
    <x v="21"/>
    <n v="15002.02221105522"/>
  </r>
  <r>
    <n v="347385"/>
    <x v="26"/>
    <x v="0"/>
    <x v="2"/>
    <x v="5"/>
    <x v="21"/>
    <x v="21"/>
    <n v="5238.3823130990368"/>
  </r>
  <r>
    <n v="347387"/>
    <x v="27"/>
    <x v="0"/>
    <x v="2"/>
    <x v="5"/>
    <x v="21"/>
    <x v="21"/>
    <n v="5897.5535846645307"/>
  </r>
  <r>
    <n v="347389"/>
    <x v="28"/>
    <x v="0"/>
    <x v="2"/>
    <x v="5"/>
    <x v="21"/>
    <x v="21"/>
    <n v="5867.4640255590994"/>
  </r>
  <r>
    <n v="347391"/>
    <x v="29"/>
    <x v="0"/>
    <x v="2"/>
    <x v="5"/>
    <x v="21"/>
    <x v="21"/>
    <n v="5905.2509137380148"/>
  </r>
  <r>
    <n v="347393"/>
    <x v="30"/>
    <x v="0"/>
    <x v="2"/>
    <x v="5"/>
    <x v="21"/>
    <x v="21"/>
    <n v="5874.8114760383341"/>
  </r>
  <r>
    <n v="347395"/>
    <x v="31"/>
    <x v="0"/>
    <x v="2"/>
    <x v="5"/>
    <x v="21"/>
    <x v="21"/>
    <n v="9881.761088817866"/>
  </r>
  <r>
    <n v="347397"/>
    <x v="32"/>
    <x v="0"/>
    <x v="2"/>
    <x v="5"/>
    <x v="21"/>
    <x v="21"/>
    <n v="9086.1721533546261"/>
  </r>
  <r>
    <n v="347399"/>
    <x v="33"/>
    <x v="0"/>
    <x v="2"/>
    <x v="5"/>
    <x v="21"/>
    <x v="21"/>
    <n v="6130.9226070287523"/>
  </r>
  <r>
    <n v="347425"/>
    <x v="18"/>
    <x v="0"/>
    <x v="2"/>
    <x v="4"/>
    <x v="21"/>
    <x v="21"/>
    <n v="5158.6099936102191"/>
  </r>
  <r>
    <n v="347427"/>
    <x v="19"/>
    <x v="0"/>
    <x v="2"/>
    <x v="4"/>
    <x v="21"/>
    <x v="21"/>
    <n v="5807.2849073482366"/>
  </r>
  <r>
    <n v="347429"/>
    <x v="20"/>
    <x v="0"/>
    <x v="2"/>
    <x v="4"/>
    <x v="21"/>
    <x v="21"/>
    <n v="6005.8759974440836"/>
  </r>
  <r>
    <n v="347431"/>
    <x v="21"/>
    <x v="0"/>
    <x v="2"/>
    <x v="4"/>
    <x v="21"/>
    <x v="21"/>
    <n v="6057.4481022364171"/>
  </r>
  <r>
    <n v="347433"/>
    <x v="22"/>
    <x v="0"/>
    <x v="2"/>
    <x v="4"/>
    <x v="21"/>
    <x v="21"/>
    <n v="6027.0086645367373"/>
  </r>
  <r>
    <n v="347435"/>
    <x v="23"/>
    <x v="0"/>
    <x v="2"/>
    <x v="4"/>
    <x v="21"/>
    <x v="21"/>
    <n v="9753.0407539935841"/>
  </r>
  <r>
    <n v="347437"/>
    <x v="24"/>
    <x v="0"/>
    <x v="2"/>
    <x v="4"/>
    <x v="21"/>
    <x v="21"/>
    <n v="8949.1946837060641"/>
  </r>
  <r>
    <n v="347439"/>
    <x v="25"/>
    <x v="0"/>
    <x v="2"/>
    <x v="4"/>
    <x v="21"/>
    <x v="21"/>
    <n v="6038.0298402555891"/>
  </r>
  <r>
    <n v="347385"/>
    <x v="26"/>
    <x v="0"/>
    <x v="2"/>
    <x v="5"/>
    <x v="22"/>
    <x v="21"/>
    <n v="5066.7544025559018"/>
  </r>
  <r>
    <n v="347387"/>
    <x v="27"/>
    <x v="0"/>
    <x v="2"/>
    <x v="5"/>
    <x v="22"/>
    <x v="21"/>
    <n v="5704.3288945686909"/>
  </r>
  <r>
    <n v="347389"/>
    <x v="28"/>
    <x v="0"/>
    <x v="2"/>
    <x v="5"/>
    <x v="22"/>
    <x v="21"/>
    <n v="5675.2251757188506"/>
  </r>
  <r>
    <n v="347391"/>
    <x v="29"/>
    <x v="0"/>
    <x v="2"/>
    <x v="5"/>
    <x v="22"/>
    <x v="21"/>
    <n v="5711.7740319488757"/>
  </r>
  <r>
    <n v="347393"/>
    <x v="30"/>
    <x v="0"/>
    <x v="2"/>
    <x v="5"/>
    <x v="22"/>
    <x v="21"/>
    <n v="5682.3318977635727"/>
  </r>
  <r>
    <n v="347395"/>
    <x v="31"/>
    <x v="0"/>
    <x v="2"/>
    <x v="5"/>
    <x v="22"/>
    <x v="21"/>
    <n v="9557.9996856230046"/>
  </r>
  <r>
    <n v="347397"/>
    <x v="32"/>
    <x v="0"/>
    <x v="2"/>
    <x v="5"/>
    <x v="22"/>
    <x v="21"/>
    <n v="8788.4770543130962"/>
  </r>
  <r>
    <n v="347399"/>
    <x v="33"/>
    <x v="0"/>
    <x v="2"/>
    <x v="5"/>
    <x v="22"/>
    <x v="21"/>
    <n v="5930.0519233226842"/>
  </r>
  <r>
    <n v="347425"/>
    <x v="18"/>
    <x v="0"/>
    <x v="2"/>
    <x v="4"/>
    <x v="22"/>
    <x v="21"/>
    <n v="4989.5957060702785"/>
  </r>
  <r>
    <n v="347427"/>
    <x v="19"/>
    <x v="0"/>
    <x v="2"/>
    <x v="4"/>
    <x v="22"/>
    <x v="21"/>
    <n v="5617.0177380191699"/>
  </r>
  <r>
    <n v="347429"/>
    <x v="20"/>
    <x v="0"/>
    <x v="2"/>
    <x v="4"/>
    <x v="22"/>
    <x v="21"/>
    <n v="5809.1022824281154"/>
  </r>
  <r>
    <n v="347431"/>
    <x v="21"/>
    <x v="0"/>
    <x v="2"/>
    <x v="4"/>
    <x v="22"/>
    <x v="21"/>
    <n v="5858.9847028753939"/>
  </r>
  <r>
    <n v="347433"/>
    <x v="22"/>
    <x v="0"/>
    <x v="2"/>
    <x v="4"/>
    <x v="22"/>
    <x v="21"/>
    <n v="5829.5425686900899"/>
  </r>
  <r>
    <n v="347435"/>
    <x v="23"/>
    <x v="0"/>
    <x v="2"/>
    <x v="4"/>
    <x v="22"/>
    <x v="21"/>
    <n v="9433.4966837060692"/>
  </r>
  <r>
    <n v="347437"/>
    <x v="24"/>
    <x v="0"/>
    <x v="2"/>
    <x v="4"/>
    <x v="22"/>
    <x v="21"/>
    <n v="8655.9874504792315"/>
  </r>
  <r>
    <n v="347439"/>
    <x v="25"/>
    <x v="0"/>
    <x v="2"/>
    <x v="4"/>
    <x v="22"/>
    <x v="21"/>
    <n v="5840.2026517571885"/>
  </r>
  <r>
    <n v="347353"/>
    <x v="10"/>
    <x v="1"/>
    <x v="1"/>
    <x v="2"/>
    <x v="23"/>
    <x v="21"/>
    <n v="7070.8082698332464"/>
  </r>
  <r>
    <n v="347355"/>
    <x v="11"/>
    <x v="1"/>
    <x v="1"/>
    <x v="2"/>
    <x v="23"/>
    <x v="21"/>
    <n v="10613.914362809497"/>
  </r>
  <r>
    <n v="347357"/>
    <x v="12"/>
    <x v="1"/>
    <x v="1"/>
    <x v="2"/>
    <x v="23"/>
    <x v="21"/>
    <n v="10560.308734714501"/>
  </r>
  <r>
    <n v="347359"/>
    <x v="13"/>
    <x v="1"/>
    <x v="1"/>
    <x v="2"/>
    <x v="23"/>
    <x v="21"/>
    <n v="7044.7243052046488"/>
  </r>
  <r>
    <n v="347373"/>
    <x v="14"/>
    <x v="1"/>
    <x v="1"/>
    <x v="3"/>
    <x v="23"/>
    <x v="21"/>
    <n v="6857.6180707427966"/>
  </r>
  <r>
    <n v="347375"/>
    <x v="15"/>
    <x v="1"/>
    <x v="1"/>
    <x v="3"/>
    <x v="23"/>
    <x v="21"/>
    <n v="10699.683367761494"/>
  </r>
  <r>
    <n v="347377"/>
    <x v="16"/>
    <x v="1"/>
    <x v="1"/>
    <x v="3"/>
    <x v="23"/>
    <x v="21"/>
    <n v="10667.519990904495"/>
  </r>
  <r>
    <n v="347379"/>
    <x v="17"/>
    <x v="1"/>
    <x v="1"/>
    <x v="3"/>
    <x v="23"/>
    <x v="21"/>
    <n v="7116.6092470944914"/>
  </r>
  <r>
    <n v="347411"/>
    <x v="5"/>
    <x v="1"/>
    <x v="0"/>
    <x v="1"/>
    <x v="23"/>
    <x v="21"/>
    <n v="5760.9277049014609"/>
  </r>
  <r>
    <n v="347413"/>
    <x v="6"/>
    <x v="1"/>
    <x v="0"/>
    <x v="1"/>
    <x v="23"/>
    <x v="21"/>
    <n v="7720.7166063668519"/>
  </r>
  <r>
    <n v="347415"/>
    <x v="7"/>
    <x v="1"/>
    <x v="0"/>
    <x v="1"/>
    <x v="23"/>
    <x v="21"/>
    <n v="7697.5080394138449"/>
  </r>
  <r>
    <n v="347417"/>
    <x v="8"/>
    <x v="1"/>
    <x v="0"/>
    <x v="1"/>
    <x v="23"/>
    <x v="21"/>
    <n v="7658.8270944921669"/>
  </r>
  <r>
    <n v="347419"/>
    <x v="9"/>
    <x v="1"/>
    <x v="0"/>
    <x v="1"/>
    <x v="23"/>
    <x v="21"/>
    <n v="7620.1461495704898"/>
  </r>
  <r>
    <n v="347353"/>
    <x v="10"/>
    <x v="1"/>
    <x v="1"/>
    <x v="2"/>
    <x v="24"/>
    <x v="21"/>
    <n v="10664.219899191448"/>
  </r>
  <r>
    <n v="347355"/>
    <x v="11"/>
    <x v="1"/>
    <x v="1"/>
    <x v="2"/>
    <x v="24"/>
    <x v="21"/>
    <n v="16007.94597119756"/>
  </r>
  <r>
    <n v="347357"/>
    <x v="12"/>
    <x v="1"/>
    <x v="1"/>
    <x v="2"/>
    <x v="24"/>
    <x v="21"/>
    <n v="15927.097759221813"/>
  </r>
  <r>
    <n v="347359"/>
    <x v="13"/>
    <x v="1"/>
    <x v="1"/>
    <x v="2"/>
    <x v="24"/>
    <x v="21"/>
    <n v="10624.879964628512"/>
  </r>
  <r>
    <n v="347373"/>
    <x v="14"/>
    <x v="1"/>
    <x v="1"/>
    <x v="3"/>
    <x v="24"/>
    <x v="21"/>
    <n v="10342.685630874117"/>
  </r>
  <r>
    <n v="347375"/>
    <x v="15"/>
    <x v="1"/>
    <x v="1"/>
    <x v="3"/>
    <x v="24"/>
    <x v="21"/>
    <n v="16137.303110358751"/>
  </r>
  <r>
    <n v="347377"/>
    <x v="16"/>
    <x v="1"/>
    <x v="1"/>
    <x v="3"/>
    <x v="24"/>
    <x v="21"/>
    <n v="16088.794183173302"/>
  </r>
  <r>
    <n v="347379"/>
    <x v="17"/>
    <x v="1"/>
    <x v="1"/>
    <x v="3"/>
    <x v="24"/>
    <x v="21"/>
    <n v="10733.297107124719"/>
  </r>
  <r>
    <n v="347411"/>
    <x v="5"/>
    <x v="1"/>
    <x v="0"/>
    <x v="1"/>
    <x v="24"/>
    <x v="21"/>
    <n v="8688.6530540677049"/>
  </r>
  <r>
    <n v="347413"/>
    <x v="6"/>
    <x v="1"/>
    <x v="0"/>
    <x v="1"/>
    <x v="24"/>
    <x v="21"/>
    <n v="11644.414121778578"/>
  </r>
  <r>
    <n v="347415"/>
    <x v="7"/>
    <x v="1"/>
    <x v="0"/>
    <x v="1"/>
    <x v="24"/>
    <x v="21"/>
    <n v="11609.410872915516"/>
  </r>
  <r>
    <n v="347417"/>
    <x v="8"/>
    <x v="1"/>
    <x v="0"/>
    <x v="1"/>
    <x v="24"/>
    <x v="21"/>
    <n v="11551.072124810413"/>
  </r>
  <r>
    <n v="347419"/>
    <x v="9"/>
    <x v="1"/>
    <x v="0"/>
    <x v="1"/>
    <x v="24"/>
    <x v="21"/>
    <n v="11492.73337670531"/>
  </r>
  <r>
    <n v="347425"/>
    <x v="18"/>
    <x v="0"/>
    <x v="2"/>
    <x v="4"/>
    <x v="25"/>
    <x v="21"/>
    <n v="9140.4056205748802"/>
  </r>
  <r>
    <n v="347427"/>
    <x v="19"/>
    <x v="0"/>
    <x v="2"/>
    <x v="4"/>
    <x v="25"/>
    <x v="21"/>
    <n v="10289.775670801797"/>
  </r>
  <r>
    <n v="347429"/>
    <x v="20"/>
    <x v="0"/>
    <x v="2"/>
    <x v="4"/>
    <x v="25"/>
    <x v="21"/>
    <n v="10641.654009803309"/>
  </r>
  <r>
    <n v="347431"/>
    <x v="21"/>
    <x v="0"/>
    <x v="2"/>
    <x v="4"/>
    <x v="25"/>
    <x v="21"/>
    <n v="10733.03326838117"/>
  </r>
  <r>
    <n v="347433"/>
    <x v="22"/>
    <x v="0"/>
    <x v="2"/>
    <x v="4"/>
    <x v="25"/>
    <x v="21"/>
    <n v="10679.098427836543"/>
  </r>
  <r>
    <n v="347435"/>
    <x v="23"/>
    <x v="0"/>
    <x v="2"/>
    <x v="4"/>
    <x v="25"/>
    <x v="21"/>
    <n v="19937.447765809382"/>
  </r>
  <r>
    <n v="347437"/>
    <x v="24"/>
    <x v="0"/>
    <x v="2"/>
    <x v="4"/>
    <x v="25"/>
    <x v="21"/>
    <n v="18499.65030680782"/>
  </r>
  <r>
    <n v="347439"/>
    <x v="25"/>
    <x v="0"/>
    <x v="2"/>
    <x v="4"/>
    <x v="25"/>
    <x v="21"/>
    <n v="10728.848668683757"/>
  </r>
  <r>
    <n v="347331"/>
    <x v="0"/>
    <x v="0"/>
    <x v="0"/>
    <x v="0"/>
    <x v="26"/>
    <x v="21"/>
    <n v="47921.381172227178"/>
  </r>
  <r>
    <n v="347333"/>
    <x v="1"/>
    <x v="0"/>
    <x v="0"/>
    <x v="0"/>
    <x v="26"/>
    <x v="21"/>
    <n v="60845.854501352507"/>
  </r>
  <r>
    <n v="347335"/>
    <x v="2"/>
    <x v="0"/>
    <x v="0"/>
    <x v="0"/>
    <x v="26"/>
    <x v="21"/>
    <n v="60536.992295761891"/>
  </r>
  <r>
    <n v="347337"/>
    <x v="3"/>
    <x v="0"/>
    <x v="0"/>
    <x v="0"/>
    <x v="26"/>
    <x v="21"/>
    <n v="60228.130090171268"/>
  </r>
  <r>
    <n v="347339"/>
    <x v="4"/>
    <x v="0"/>
    <x v="0"/>
    <x v="0"/>
    <x v="26"/>
    <x v="21"/>
    <n v="59919.267884580644"/>
  </r>
  <r>
    <n v="347411"/>
    <x v="5"/>
    <x v="1"/>
    <x v="1"/>
    <x v="2"/>
    <x v="27"/>
    <x v="21"/>
    <n v="41074.699035123893"/>
  </r>
  <r>
    <n v="347413"/>
    <x v="6"/>
    <x v="1"/>
    <x v="1"/>
    <x v="2"/>
    <x v="27"/>
    <x v="21"/>
    <n v="52254.767287809809"/>
  </r>
  <r>
    <n v="347415"/>
    <x v="7"/>
    <x v="1"/>
    <x v="1"/>
    <x v="2"/>
    <x v="27"/>
    <x v="21"/>
    <n v="52097.688829028819"/>
  </r>
  <r>
    <n v="347417"/>
    <x v="8"/>
    <x v="1"/>
    <x v="1"/>
    <x v="2"/>
    <x v="27"/>
    <x v="21"/>
    <n v="51835.891397727166"/>
  </r>
  <r>
    <n v="347419"/>
    <x v="9"/>
    <x v="1"/>
    <x v="1"/>
    <x v="2"/>
    <x v="27"/>
    <x v="21"/>
    <n v="51574.093966425513"/>
  </r>
  <r>
    <n v="347373"/>
    <x v="14"/>
    <x v="1"/>
    <x v="1"/>
    <x v="3"/>
    <x v="28"/>
    <x v="21"/>
    <n v="48111.476579310292"/>
  </r>
  <r>
    <n v="347375"/>
    <x v="15"/>
    <x v="1"/>
    <x v="1"/>
    <x v="3"/>
    <x v="28"/>
    <x v="21"/>
    <n v="75066.526079999894"/>
  </r>
  <r>
    <n v="347377"/>
    <x v="16"/>
    <x v="1"/>
    <x v="1"/>
    <x v="3"/>
    <x v="28"/>
    <x v="21"/>
    <n v="74840.875199999908"/>
  </r>
  <r>
    <n v="347379"/>
    <x v="17"/>
    <x v="1"/>
    <x v="1"/>
    <x v="3"/>
    <x v="28"/>
    <x v="21"/>
    <n v="49928.499310344785"/>
  </r>
  <r>
    <n v="347385"/>
    <x v="26"/>
    <x v="0"/>
    <x v="2"/>
    <x v="5"/>
    <x v="29"/>
    <x v="21"/>
    <n v="23359.691293302538"/>
  </r>
  <r>
    <n v="347387"/>
    <x v="27"/>
    <x v="0"/>
    <x v="2"/>
    <x v="5"/>
    <x v="29"/>
    <x v="21"/>
    <n v="26299.155519630451"/>
  </r>
  <r>
    <n v="347389"/>
    <x v="28"/>
    <x v="0"/>
    <x v="2"/>
    <x v="5"/>
    <x v="29"/>
    <x v="21"/>
    <n v="26164.976154734377"/>
  </r>
  <r>
    <n v="347391"/>
    <x v="29"/>
    <x v="0"/>
    <x v="2"/>
    <x v="5"/>
    <x v="29"/>
    <x v="21"/>
    <n v="26333.480473441035"/>
  </r>
  <r>
    <n v="347393"/>
    <x v="30"/>
    <x v="0"/>
    <x v="2"/>
    <x v="5"/>
    <x v="29"/>
    <x v="21"/>
    <n v="26197.740883371753"/>
  </r>
  <r>
    <n v="347395"/>
    <x v="31"/>
    <x v="0"/>
    <x v="2"/>
    <x v="5"/>
    <x v="29"/>
    <x v="21"/>
    <n v="56470.997949191646"/>
  </r>
  <r>
    <n v="347397"/>
    <x v="32"/>
    <x v="0"/>
    <x v="2"/>
    <x v="5"/>
    <x v="29"/>
    <x v="21"/>
    <n v="54024.356847575"/>
  </r>
  <r>
    <n v="347399"/>
    <x v="33"/>
    <x v="0"/>
    <x v="2"/>
    <x v="5"/>
    <x v="29"/>
    <x v="21"/>
    <n v="27391.313140877515"/>
  </r>
  <r>
    <n v="347411"/>
    <x v="5"/>
    <x v="1"/>
    <x v="0"/>
    <x v="1"/>
    <x v="30"/>
    <x v="21"/>
    <n v="40449.196004132158"/>
  </r>
  <r>
    <n v="347413"/>
    <x v="6"/>
    <x v="1"/>
    <x v="0"/>
    <x v="1"/>
    <x v="30"/>
    <x v="21"/>
    <n v="51459.009410330473"/>
  </r>
  <r>
    <n v="347415"/>
    <x v="7"/>
    <x v="1"/>
    <x v="0"/>
    <x v="1"/>
    <x v="30"/>
    <x v="21"/>
    <n v="51304.323009297419"/>
  </r>
  <r>
    <n v="347417"/>
    <x v="8"/>
    <x v="1"/>
    <x v="0"/>
    <x v="1"/>
    <x v="30"/>
    <x v="21"/>
    <n v="51046.512340908987"/>
  </r>
  <r>
    <n v="347419"/>
    <x v="9"/>
    <x v="1"/>
    <x v="0"/>
    <x v="1"/>
    <x v="30"/>
    <x v="21"/>
    <n v="50788.701672520554"/>
  </r>
  <r>
    <n v="347425"/>
    <x v="18"/>
    <x v="0"/>
    <x v="2"/>
    <x v="4"/>
    <x v="31"/>
    <x v="21"/>
    <n v="20920.007393103406"/>
  </r>
  <r>
    <n v="347427"/>
    <x v="19"/>
    <x v="0"/>
    <x v="2"/>
    <x v="4"/>
    <x v="31"/>
    <x v="21"/>
    <n v="23550.616027586151"/>
  </r>
  <r>
    <n v="347429"/>
    <x v="20"/>
    <x v="0"/>
    <x v="2"/>
    <x v="4"/>
    <x v="31"/>
    <x v="21"/>
    <n v="24355.973881379254"/>
  </r>
  <r>
    <n v="347431"/>
    <x v="21"/>
    <x v="0"/>
    <x v="2"/>
    <x v="4"/>
    <x v="31"/>
    <x v="21"/>
    <n v="24565.117199999906"/>
  </r>
  <r>
    <n v="347433"/>
    <x v="22"/>
    <x v="0"/>
    <x v="2"/>
    <x v="4"/>
    <x v="31"/>
    <x v="21"/>
    <n v="24441.674399999905"/>
  </r>
  <r>
    <n v="347435"/>
    <x v="23"/>
    <x v="0"/>
    <x v="2"/>
    <x v="4"/>
    <x v="31"/>
    <x v="21"/>
    <n v="51711.182137930984"/>
  </r>
  <r>
    <n v="347437"/>
    <x v="24"/>
    <x v="0"/>
    <x v="2"/>
    <x v="4"/>
    <x v="31"/>
    <x v="21"/>
    <n v="48389.577599999902"/>
  </r>
  <r>
    <n v="347439"/>
    <x v="25"/>
    <x v="0"/>
    <x v="2"/>
    <x v="4"/>
    <x v="31"/>
    <x v="21"/>
    <n v="24624.710275861988"/>
  </r>
  <r>
    <n v="347331"/>
    <x v="0"/>
    <x v="0"/>
    <x v="0"/>
    <x v="0"/>
    <x v="0"/>
    <x v="22"/>
    <n v="9612.7695865384576"/>
  </r>
  <r>
    <n v="347333"/>
    <x v="1"/>
    <x v="0"/>
    <x v="0"/>
    <x v="0"/>
    <x v="0"/>
    <x v="22"/>
    <n v="13587.081475961524"/>
  </r>
  <r>
    <n v="347335"/>
    <x v="2"/>
    <x v="0"/>
    <x v="0"/>
    <x v="0"/>
    <x v="0"/>
    <x v="22"/>
    <n v="13518.111519230755"/>
  </r>
  <r>
    <n v="347337"/>
    <x v="3"/>
    <x v="0"/>
    <x v="0"/>
    <x v="0"/>
    <x v="0"/>
    <x v="22"/>
    <n v="13449.141562499986"/>
  </r>
  <r>
    <n v="347339"/>
    <x v="4"/>
    <x v="0"/>
    <x v="0"/>
    <x v="0"/>
    <x v="0"/>
    <x v="22"/>
    <n v="13380.171605769216"/>
  </r>
  <r>
    <n v="347331"/>
    <x v="0"/>
    <x v="0"/>
    <x v="0"/>
    <x v="0"/>
    <x v="1"/>
    <x v="22"/>
    <n v="8214.7487019230703"/>
  </r>
  <r>
    <n v="347333"/>
    <x v="1"/>
    <x v="0"/>
    <x v="0"/>
    <x v="0"/>
    <x v="1"/>
    <x v="22"/>
    <n v="12040.786802884591"/>
  </r>
  <r>
    <n v="347335"/>
    <x v="2"/>
    <x v="0"/>
    <x v="0"/>
    <x v="0"/>
    <x v="1"/>
    <x v="22"/>
    <n v="11979.666057692284"/>
  </r>
  <r>
    <n v="347337"/>
    <x v="3"/>
    <x v="0"/>
    <x v="0"/>
    <x v="0"/>
    <x v="1"/>
    <x v="22"/>
    <n v="11918.545312499979"/>
  </r>
  <r>
    <n v="347339"/>
    <x v="4"/>
    <x v="0"/>
    <x v="0"/>
    <x v="0"/>
    <x v="1"/>
    <x v="22"/>
    <n v="11857.424567307671"/>
  </r>
  <r>
    <n v="347331"/>
    <x v="0"/>
    <x v="0"/>
    <x v="0"/>
    <x v="0"/>
    <x v="2"/>
    <x v="22"/>
    <n v="8173.4685576923021"/>
  </r>
  <r>
    <n v="347333"/>
    <x v="1"/>
    <x v="0"/>
    <x v="0"/>
    <x v="0"/>
    <x v="2"/>
    <x v="22"/>
    <n v="11980.280336538439"/>
  </r>
  <r>
    <n v="347335"/>
    <x v="2"/>
    <x v="0"/>
    <x v="0"/>
    <x v="0"/>
    <x v="2"/>
    <x v="22"/>
    <n v="11919.466730769207"/>
  </r>
  <r>
    <n v="347337"/>
    <x v="3"/>
    <x v="0"/>
    <x v="0"/>
    <x v="0"/>
    <x v="2"/>
    <x v="22"/>
    <n v="11858.653124999979"/>
  </r>
  <r>
    <n v="347339"/>
    <x v="4"/>
    <x v="0"/>
    <x v="0"/>
    <x v="0"/>
    <x v="2"/>
    <x v="22"/>
    <n v="11797.839519230747"/>
  </r>
  <r>
    <n v="347403"/>
    <x v="38"/>
    <x v="1"/>
    <x v="0"/>
    <x v="1"/>
    <x v="3"/>
    <x v="22"/>
    <n v="913.50415384615326"/>
  </r>
  <r>
    <n v="347405"/>
    <x v="39"/>
    <x v="1"/>
    <x v="0"/>
    <x v="1"/>
    <x v="3"/>
    <x v="22"/>
    <n v="3938.424"/>
  </r>
  <r>
    <n v="347407"/>
    <x v="40"/>
    <x v="1"/>
    <x v="0"/>
    <x v="1"/>
    <x v="3"/>
    <x v="22"/>
    <n v="5927.7299999999968"/>
  </r>
  <r>
    <n v="347409"/>
    <x v="41"/>
    <x v="1"/>
    <x v="0"/>
    <x v="1"/>
    <x v="3"/>
    <x v="22"/>
    <n v="7821.4606923076872"/>
  </r>
  <r>
    <n v="347411"/>
    <x v="5"/>
    <x v="1"/>
    <x v="0"/>
    <x v="1"/>
    <x v="3"/>
    <x v="22"/>
    <n v="11709.005653846118"/>
  </r>
  <r>
    <n v="347413"/>
    <x v="6"/>
    <x v="1"/>
    <x v="0"/>
    <x v="1"/>
    <x v="3"/>
    <x v="22"/>
    <n v="11003.886584615331"/>
  </r>
  <r>
    <n v="347415"/>
    <x v="7"/>
    <x v="1"/>
    <x v="0"/>
    <x v="1"/>
    <x v="3"/>
    <x v="22"/>
    <n v="8920.1903076923045"/>
  </r>
  <r>
    <n v="347417"/>
    <x v="8"/>
    <x v="1"/>
    <x v="0"/>
    <x v="1"/>
    <x v="3"/>
    <x v="22"/>
    <n v="6911.5631538461466"/>
  </r>
  <r>
    <n v="347419"/>
    <x v="9"/>
    <x v="1"/>
    <x v="0"/>
    <x v="1"/>
    <x v="3"/>
    <x v="22"/>
    <n v="1953.8838846153808"/>
  </r>
  <r>
    <n v="347403"/>
    <x v="38"/>
    <x v="1"/>
    <x v="0"/>
    <x v="1"/>
    <x v="4"/>
    <x v="22"/>
    <n v="795.25869230769149"/>
  </r>
  <r>
    <n v="347405"/>
    <x v="39"/>
    <x v="1"/>
    <x v="0"/>
    <x v="1"/>
    <x v="4"/>
    <x v="22"/>
    <n v="3428.6279999999997"/>
  </r>
  <r>
    <n v="347407"/>
    <x v="40"/>
    <x v="1"/>
    <x v="0"/>
    <x v="1"/>
    <x v="4"/>
    <x v="22"/>
    <n v="5160.4349999999986"/>
  </r>
  <r>
    <n v="347409"/>
    <x v="41"/>
    <x v="1"/>
    <x v="0"/>
    <x v="1"/>
    <x v="4"/>
    <x v="22"/>
    <n v="6809.0381153846101"/>
  </r>
  <r>
    <n v="347411"/>
    <x v="5"/>
    <x v="1"/>
    <x v="0"/>
    <x v="1"/>
    <x v="4"/>
    <x v="22"/>
    <n v="10193.372942307647"/>
  </r>
  <r>
    <n v="347413"/>
    <x v="6"/>
    <x v="1"/>
    <x v="0"/>
    <x v="1"/>
    <x v="4"/>
    <x v="22"/>
    <n v="9579.5256307692252"/>
  </r>
  <r>
    <n v="347415"/>
    <x v="7"/>
    <x v="1"/>
    <x v="0"/>
    <x v="1"/>
    <x v="4"/>
    <x v="22"/>
    <n v="7765.5463846153807"/>
  </r>
  <r>
    <n v="347417"/>
    <x v="8"/>
    <x v="1"/>
    <x v="0"/>
    <x v="1"/>
    <x v="4"/>
    <x v="22"/>
    <n v="6016.9191923076842"/>
  </r>
  <r>
    <n v="347419"/>
    <x v="9"/>
    <x v="1"/>
    <x v="0"/>
    <x v="1"/>
    <x v="4"/>
    <x v="22"/>
    <n v="1700.9699807692264"/>
  </r>
  <r>
    <n v="347403"/>
    <x v="38"/>
    <x v="1"/>
    <x v="0"/>
    <x v="1"/>
    <x v="5"/>
    <x v="22"/>
    <n v="864.66993749999926"/>
  </r>
  <r>
    <n v="347405"/>
    <x v="39"/>
    <x v="1"/>
    <x v="0"/>
    <x v="1"/>
    <x v="5"/>
    <x v="22"/>
    <n v="3727.8832499999999"/>
  </r>
  <r>
    <n v="347407"/>
    <x v="40"/>
    <x v="1"/>
    <x v="0"/>
    <x v="1"/>
    <x v="5"/>
    <x v="22"/>
    <n v="5610.8446874999991"/>
  </r>
  <r>
    <n v="347409"/>
    <x v="41"/>
    <x v="1"/>
    <x v="0"/>
    <x v="1"/>
    <x v="5"/>
    <x v="22"/>
    <n v="7403.3400937499937"/>
  </r>
  <r>
    <n v="347411"/>
    <x v="5"/>
    <x v="1"/>
    <x v="0"/>
    <x v="1"/>
    <x v="5"/>
    <x v="22"/>
    <n v="11083.064203124957"/>
  </r>
  <r>
    <n v="347413"/>
    <x v="6"/>
    <x v="1"/>
    <x v="0"/>
    <x v="1"/>
    <x v="5"/>
    <x v="22"/>
    <n v="10415.639474999916"/>
  </r>
  <r>
    <n v="347415"/>
    <x v="7"/>
    <x v="1"/>
    <x v="0"/>
    <x v="1"/>
    <x v="5"/>
    <x v="22"/>
    <n v="8443.3336874999968"/>
  </r>
  <r>
    <n v="347417"/>
    <x v="8"/>
    <x v="1"/>
    <x v="0"/>
    <x v="1"/>
    <x v="5"/>
    <x v="22"/>
    <n v="6542.083968749992"/>
  </r>
  <r>
    <n v="347419"/>
    <x v="9"/>
    <x v="1"/>
    <x v="0"/>
    <x v="1"/>
    <x v="5"/>
    <x v="22"/>
    <n v="1849.4329218749956"/>
  </r>
  <r>
    <n v="347345"/>
    <x v="34"/>
    <x v="1"/>
    <x v="1"/>
    <x v="2"/>
    <x v="6"/>
    <x v="22"/>
    <n v="26063.142187499998"/>
  </r>
  <r>
    <n v="347353"/>
    <x v="10"/>
    <x v="1"/>
    <x v="1"/>
    <x v="2"/>
    <x v="6"/>
    <x v="22"/>
    <n v="3921.385889423068"/>
  </r>
  <r>
    <n v="347355"/>
    <x v="11"/>
    <x v="1"/>
    <x v="1"/>
    <x v="2"/>
    <x v="6"/>
    <x v="22"/>
    <n v="4225.781682692299"/>
  </r>
  <r>
    <n v="347357"/>
    <x v="12"/>
    <x v="1"/>
    <x v="1"/>
    <x v="2"/>
    <x v="6"/>
    <x v="22"/>
    <n v="115516.66110576864"/>
  </r>
  <r>
    <n v="347359"/>
    <x v="13"/>
    <x v="1"/>
    <x v="1"/>
    <x v="2"/>
    <x v="6"/>
    <x v="22"/>
    <n v="85747.319134615303"/>
  </r>
  <r>
    <n v="347345"/>
    <x v="34"/>
    <x v="1"/>
    <x v="1"/>
    <x v="2"/>
    <x v="7"/>
    <x v="22"/>
    <n v="23047.818749999999"/>
  </r>
  <r>
    <n v="347353"/>
    <x v="10"/>
    <x v="1"/>
    <x v="1"/>
    <x v="2"/>
    <x v="7"/>
    <x v="22"/>
    <n v="3467.7089423076909"/>
  </r>
  <r>
    <n v="347355"/>
    <x v="11"/>
    <x v="1"/>
    <x v="1"/>
    <x v="2"/>
    <x v="7"/>
    <x v="22"/>
    <n v="3736.8882692307675"/>
  </r>
  <r>
    <n v="347357"/>
    <x v="12"/>
    <x v="1"/>
    <x v="1"/>
    <x v="2"/>
    <x v="7"/>
    <x v="22"/>
    <n v="102152.19057692234"/>
  </r>
  <r>
    <n v="347359"/>
    <x v="13"/>
    <x v="1"/>
    <x v="1"/>
    <x v="2"/>
    <x v="7"/>
    <x v="22"/>
    <n v="75826.953461538433"/>
  </r>
  <r>
    <n v="347345"/>
    <x v="34"/>
    <x v="1"/>
    <x v="1"/>
    <x v="2"/>
    <x v="8"/>
    <x v="22"/>
    <n v="24052.67325"/>
  </r>
  <r>
    <n v="347353"/>
    <x v="10"/>
    <x v="1"/>
    <x v="1"/>
    <x v="2"/>
    <x v="8"/>
    <x v="22"/>
    <n v="3760.4524846153777"/>
  </r>
  <r>
    <n v="347355"/>
    <x v="11"/>
    <x v="1"/>
    <x v="1"/>
    <x v="2"/>
    <x v="8"/>
    <x v="22"/>
    <n v="3864.6782307692292"/>
  </r>
  <r>
    <n v="347357"/>
    <x v="12"/>
    <x v="1"/>
    <x v="1"/>
    <x v="2"/>
    <x v="8"/>
    <x v="22"/>
    <n v="105350.56892307616"/>
  </r>
  <r>
    <n v="347359"/>
    <x v="13"/>
    <x v="1"/>
    <x v="1"/>
    <x v="2"/>
    <x v="8"/>
    <x v="22"/>
    <n v="80795.508230769148"/>
  </r>
  <r>
    <n v="347365"/>
    <x v="35"/>
    <x v="1"/>
    <x v="1"/>
    <x v="3"/>
    <x v="9"/>
    <x v="22"/>
    <n v="27011.91796875"/>
  </r>
  <r>
    <n v="347373"/>
    <x v="14"/>
    <x v="1"/>
    <x v="1"/>
    <x v="3"/>
    <x v="9"/>
    <x v="22"/>
    <n v="3901.1725600961449"/>
  </r>
  <r>
    <n v="347375"/>
    <x v="15"/>
    <x v="1"/>
    <x v="1"/>
    <x v="3"/>
    <x v="9"/>
    <x v="22"/>
    <n v="4369.721408653837"/>
  </r>
  <r>
    <n v="347377"/>
    <x v="16"/>
    <x v="1"/>
    <x v="1"/>
    <x v="3"/>
    <x v="9"/>
    <x v="22"/>
    <n v="119696.87834134554"/>
  </r>
  <r>
    <n v="347379"/>
    <x v="17"/>
    <x v="1"/>
    <x v="1"/>
    <x v="3"/>
    <x v="9"/>
    <x v="22"/>
    <n v="88854.825072115302"/>
  </r>
  <r>
    <n v="347365"/>
    <x v="35"/>
    <x v="1"/>
    <x v="1"/>
    <x v="3"/>
    <x v="10"/>
    <x v="22"/>
    <n v="23889.9375"/>
  </r>
  <r>
    <n v="347373"/>
    <x v="14"/>
    <x v="1"/>
    <x v="1"/>
    <x v="3"/>
    <x v="10"/>
    <x v="22"/>
    <n v="3450.2832692307679"/>
  </r>
  <r>
    <n v="347375"/>
    <x v="15"/>
    <x v="1"/>
    <x v="1"/>
    <x v="3"/>
    <x v="10"/>
    <x v="22"/>
    <n v="3864.6782307692292"/>
  </r>
  <r>
    <n v="347377"/>
    <x v="16"/>
    <x v="1"/>
    <x v="1"/>
    <x v="3"/>
    <x v="10"/>
    <x v="22"/>
    <n v="105862.56576923"/>
  </r>
  <r>
    <n v="347379"/>
    <x v="17"/>
    <x v="1"/>
    <x v="1"/>
    <x v="3"/>
    <x v="10"/>
    <x v="22"/>
    <n v="78585.171923076909"/>
  </r>
  <r>
    <n v="347365"/>
    <x v="35"/>
    <x v="1"/>
    <x v="1"/>
    <x v="3"/>
    <x v="11"/>
    <x v="22"/>
    <n v="23985.365624999999"/>
  </r>
  <r>
    <n v="347373"/>
    <x v="14"/>
    <x v="1"/>
    <x v="1"/>
    <x v="3"/>
    <x v="11"/>
    <x v="22"/>
    <n v="3599.5650576923008"/>
  </r>
  <r>
    <n v="347375"/>
    <x v="15"/>
    <x v="1"/>
    <x v="1"/>
    <x v="3"/>
    <x v="11"/>
    <x v="22"/>
    <n v="3845.1596538461527"/>
  </r>
  <r>
    <n v="347377"/>
    <x v="16"/>
    <x v="1"/>
    <x v="1"/>
    <x v="3"/>
    <x v="11"/>
    <x v="22"/>
    <n v="105033.88384615308"/>
  </r>
  <r>
    <n v="347379"/>
    <x v="17"/>
    <x v="1"/>
    <x v="1"/>
    <x v="3"/>
    <x v="11"/>
    <x v="22"/>
    <n v="80556.766442307606"/>
  </r>
  <r>
    <n v="347425"/>
    <x v="18"/>
    <x v="0"/>
    <x v="2"/>
    <x v="4"/>
    <x v="12"/>
    <x v="22"/>
    <n v="2742.1153846153802"/>
  </r>
  <r>
    <n v="347427"/>
    <x v="19"/>
    <x v="0"/>
    <x v="2"/>
    <x v="4"/>
    <x v="12"/>
    <x v="22"/>
    <n v="3055.3384615384607"/>
  </r>
  <r>
    <n v="347429"/>
    <x v="20"/>
    <x v="0"/>
    <x v="2"/>
    <x v="4"/>
    <x v="12"/>
    <x v="22"/>
    <n v="3159.8215384615378"/>
  </r>
  <r>
    <n v="347431"/>
    <x v="21"/>
    <x v="0"/>
    <x v="2"/>
    <x v="4"/>
    <x v="12"/>
    <x v="22"/>
    <n v="3184.0765384615333"/>
  </r>
  <r>
    <n v="347433"/>
    <x v="22"/>
    <x v="0"/>
    <x v="2"/>
    <x v="4"/>
    <x v="12"/>
    <x v="22"/>
    <n v="3168.0761538461484"/>
  </r>
  <r>
    <n v="347435"/>
    <x v="23"/>
    <x v="0"/>
    <x v="2"/>
    <x v="4"/>
    <x v="12"/>
    <x v="22"/>
    <n v="6671.7080769230752"/>
  </r>
  <r>
    <n v="347437"/>
    <x v="24"/>
    <x v="0"/>
    <x v="2"/>
    <x v="4"/>
    <x v="12"/>
    <x v="22"/>
    <n v="6272.1507692307678"/>
  </r>
  <r>
    <n v="347439"/>
    <x v="25"/>
    <x v="0"/>
    <x v="2"/>
    <x v="4"/>
    <x v="12"/>
    <x v="22"/>
    <n v="3186.2249999999954"/>
  </r>
  <r>
    <n v="347425"/>
    <x v="18"/>
    <x v="0"/>
    <x v="2"/>
    <x v="4"/>
    <x v="13"/>
    <x v="22"/>
    <n v="2455.3124999999941"/>
  </r>
  <r>
    <n v="347427"/>
    <x v="19"/>
    <x v="0"/>
    <x v="2"/>
    <x v="4"/>
    <x v="13"/>
    <x v="22"/>
    <n v="2735.7749999999928"/>
  </r>
  <r>
    <n v="347429"/>
    <x v="20"/>
    <x v="0"/>
    <x v="2"/>
    <x v="4"/>
    <x v="13"/>
    <x v="22"/>
    <n v="2829.3299999999922"/>
  </r>
  <r>
    <n v="347431"/>
    <x v="21"/>
    <x v="0"/>
    <x v="2"/>
    <x v="4"/>
    <x v="13"/>
    <x v="22"/>
    <n v="2851.0481249999966"/>
  </r>
  <r>
    <n v="347433"/>
    <x v="22"/>
    <x v="0"/>
    <x v="2"/>
    <x v="4"/>
    <x v="13"/>
    <x v="22"/>
    <n v="2836.7212499999964"/>
  </r>
  <r>
    <n v="347435"/>
    <x v="23"/>
    <x v="0"/>
    <x v="2"/>
    <x v="4"/>
    <x v="13"/>
    <x v="22"/>
    <n v="6914.7"/>
  </r>
  <r>
    <n v="347437"/>
    <x v="24"/>
    <x v="0"/>
    <x v="2"/>
    <x v="4"/>
    <x v="13"/>
    <x v="22"/>
    <n v="6552.1574999999975"/>
  </r>
  <r>
    <n v="347439"/>
    <x v="25"/>
    <x v="0"/>
    <x v="2"/>
    <x v="4"/>
    <x v="13"/>
    <x v="22"/>
    <n v="2862.8437499999986"/>
  </r>
  <r>
    <n v="347385"/>
    <x v="26"/>
    <x v="0"/>
    <x v="2"/>
    <x v="5"/>
    <x v="14"/>
    <x v="22"/>
    <n v="16991.392067307646"/>
  </r>
  <r>
    <n v="347387"/>
    <x v="27"/>
    <x v="0"/>
    <x v="2"/>
    <x v="5"/>
    <x v="14"/>
    <x v="22"/>
    <n v="17343.879807692301"/>
  </r>
  <r>
    <n v="347389"/>
    <x v="28"/>
    <x v="0"/>
    <x v="2"/>
    <x v="5"/>
    <x v="14"/>
    <x v="22"/>
    <n v="17255.390624999993"/>
  </r>
  <r>
    <n v="347391"/>
    <x v="29"/>
    <x v="0"/>
    <x v="2"/>
    <x v="5"/>
    <x v="14"/>
    <x v="22"/>
    <n v="17199.471057692223"/>
  </r>
  <r>
    <n v="347393"/>
    <x v="30"/>
    <x v="0"/>
    <x v="2"/>
    <x v="5"/>
    <x v="14"/>
    <x v="22"/>
    <n v="17110.813990384529"/>
  </r>
  <r>
    <n v="347395"/>
    <x v="31"/>
    <x v="0"/>
    <x v="2"/>
    <x v="5"/>
    <x v="14"/>
    <x v="22"/>
    <n v="35872.207961538428"/>
  </r>
  <r>
    <n v="347397"/>
    <x v="32"/>
    <x v="0"/>
    <x v="2"/>
    <x v="5"/>
    <x v="14"/>
    <x v="22"/>
    <n v="35285.512788461456"/>
  </r>
  <r>
    <n v="347399"/>
    <x v="33"/>
    <x v="0"/>
    <x v="2"/>
    <x v="5"/>
    <x v="14"/>
    <x v="22"/>
    <n v="17620.581634615326"/>
  </r>
  <r>
    <n v="347385"/>
    <x v="26"/>
    <x v="0"/>
    <x v="2"/>
    <x v="5"/>
    <x v="15"/>
    <x v="22"/>
    <n v="15213.426814903785"/>
  </r>
  <r>
    <n v="347387"/>
    <x v="27"/>
    <x v="0"/>
    <x v="2"/>
    <x v="5"/>
    <x v="15"/>
    <x v="22"/>
    <n v="15529.03052884608"/>
  </r>
  <r>
    <n v="347389"/>
    <x v="28"/>
    <x v="0"/>
    <x v="2"/>
    <x v="5"/>
    <x v="15"/>
    <x v="22"/>
    <n v="15449.800781249927"/>
  </r>
  <r>
    <n v="347391"/>
    <x v="29"/>
    <x v="0"/>
    <x v="2"/>
    <x v="5"/>
    <x v="15"/>
    <x v="22"/>
    <n v="15399.732591346132"/>
  </r>
  <r>
    <n v="347393"/>
    <x v="30"/>
    <x v="0"/>
    <x v="2"/>
    <x v="5"/>
    <x v="15"/>
    <x v="22"/>
    <n v="15320.352526442286"/>
  </r>
  <r>
    <n v="347395"/>
    <x v="31"/>
    <x v="0"/>
    <x v="2"/>
    <x v="5"/>
    <x v="15"/>
    <x v="22"/>
    <n v="37399.990024038452"/>
  </r>
  <r>
    <n v="347397"/>
    <x v="32"/>
    <x v="0"/>
    <x v="2"/>
    <x v="5"/>
    <x v="15"/>
    <x v="22"/>
    <n v="36858.810137019173"/>
  </r>
  <r>
    <n v="347399"/>
    <x v="33"/>
    <x v="0"/>
    <x v="2"/>
    <x v="5"/>
    <x v="15"/>
    <x v="22"/>
    <n v="15786.699447115356"/>
  </r>
  <r>
    <n v="347385"/>
    <x v="26"/>
    <x v="0"/>
    <x v="2"/>
    <x v="5"/>
    <x v="16"/>
    <x v="22"/>
    <n v="15296.632085336523"/>
  </r>
  <r>
    <n v="347387"/>
    <x v="27"/>
    <x v="0"/>
    <x v="2"/>
    <x v="5"/>
    <x v="16"/>
    <x v="22"/>
    <n v="15613.961899038395"/>
  </r>
  <r>
    <n v="347389"/>
    <x v="28"/>
    <x v="0"/>
    <x v="2"/>
    <x v="5"/>
    <x v="16"/>
    <x v="22"/>
    <n v="15534.298828124933"/>
  </r>
  <r>
    <n v="347391"/>
    <x v="29"/>
    <x v="0"/>
    <x v="2"/>
    <x v="5"/>
    <x v="16"/>
    <x v="22"/>
    <n v="15483.956805288431"/>
  </r>
  <r>
    <n v="347393"/>
    <x v="30"/>
    <x v="0"/>
    <x v="2"/>
    <x v="5"/>
    <x v="16"/>
    <x v="22"/>
    <n v="15404.142594951893"/>
  </r>
  <r>
    <n v="347395"/>
    <x v="31"/>
    <x v="0"/>
    <x v="2"/>
    <x v="5"/>
    <x v="16"/>
    <x v="22"/>
    <n v="37604.538040865329"/>
  </r>
  <r>
    <n v="347397"/>
    <x v="32"/>
    <x v="0"/>
    <x v="2"/>
    <x v="5"/>
    <x v="16"/>
    <x v="22"/>
    <n v="37060.398332932658"/>
  </r>
  <r>
    <n v="347399"/>
    <x v="33"/>
    <x v="0"/>
    <x v="2"/>
    <x v="5"/>
    <x v="16"/>
    <x v="22"/>
    <n v="15873.040060096146"/>
  </r>
  <r>
    <n v="347331"/>
    <x v="0"/>
    <x v="0"/>
    <x v="0"/>
    <x v="0"/>
    <x v="17"/>
    <x v="22"/>
    <n v="4107.3743509615297"/>
  </r>
  <r>
    <n v="347333"/>
    <x v="1"/>
    <x v="0"/>
    <x v="0"/>
    <x v="0"/>
    <x v="17"/>
    <x v="22"/>
    <n v="6092.0142668269191"/>
  </r>
  <r>
    <n v="347335"/>
    <x v="2"/>
    <x v="0"/>
    <x v="0"/>
    <x v="0"/>
    <x v="17"/>
    <x v="22"/>
    <n v="6061.0903365384574"/>
  </r>
  <r>
    <n v="347337"/>
    <x v="3"/>
    <x v="0"/>
    <x v="0"/>
    <x v="0"/>
    <x v="17"/>
    <x v="22"/>
    <n v="6030.1664062499958"/>
  </r>
  <r>
    <n v="347339"/>
    <x v="4"/>
    <x v="0"/>
    <x v="0"/>
    <x v="0"/>
    <x v="17"/>
    <x v="22"/>
    <n v="5999.2424759615333"/>
  </r>
  <r>
    <n v="347385"/>
    <x v="26"/>
    <x v="0"/>
    <x v="2"/>
    <x v="5"/>
    <x v="17"/>
    <x v="22"/>
    <n v="10167.100150240309"/>
  </r>
  <r>
    <n v="347387"/>
    <x v="27"/>
    <x v="0"/>
    <x v="2"/>
    <x v="5"/>
    <x v="17"/>
    <x v="22"/>
    <n v="10378.01742788457"/>
  </r>
  <r>
    <n v="347389"/>
    <x v="28"/>
    <x v="0"/>
    <x v="2"/>
    <x v="5"/>
    <x v="17"/>
    <x v="22"/>
    <n v="10325.068359374955"/>
  </r>
  <r>
    <n v="347391"/>
    <x v="29"/>
    <x v="0"/>
    <x v="2"/>
    <x v="5"/>
    <x v="17"/>
    <x v="22"/>
    <n v="10291.607896634563"/>
  </r>
  <r>
    <n v="347393"/>
    <x v="30"/>
    <x v="0"/>
    <x v="2"/>
    <x v="5"/>
    <x v="17"/>
    <x v="22"/>
    <n v="10238.55837139418"/>
  </r>
  <r>
    <n v="347395"/>
    <x v="31"/>
    <x v="0"/>
    <x v="2"/>
    <x v="5"/>
    <x v="17"/>
    <x v="22"/>
    <n v="16170.427866586529"/>
  </r>
  <r>
    <n v="347397"/>
    <x v="32"/>
    <x v="0"/>
    <x v="2"/>
    <x v="5"/>
    <x v="17"/>
    <x v="22"/>
    <n v="15835.283284254778"/>
  </r>
  <r>
    <n v="347399"/>
    <x v="33"/>
    <x v="0"/>
    <x v="2"/>
    <x v="5"/>
    <x v="17"/>
    <x v="22"/>
    <n v="10533.641646634602"/>
  </r>
  <r>
    <n v="347331"/>
    <x v="0"/>
    <x v="0"/>
    <x v="0"/>
    <x v="0"/>
    <x v="18"/>
    <x v="22"/>
    <n v="4203.4981153846111"/>
  </r>
  <r>
    <n v="347333"/>
    <x v="1"/>
    <x v="0"/>
    <x v="0"/>
    <x v="0"/>
    <x v="18"/>
    <x v="22"/>
    <n v="6234.5840192307614"/>
  </r>
  <r>
    <n v="347335"/>
    <x v="2"/>
    <x v="0"/>
    <x v="0"/>
    <x v="0"/>
    <x v="18"/>
    <x v="22"/>
    <n v="6202.9363846153756"/>
  </r>
  <r>
    <n v="347337"/>
    <x v="3"/>
    <x v="0"/>
    <x v="0"/>
    <x v="0"/>
    <x v="18"/>
    <x v="22"/>
    <n v="6171.2887499999915"/>
  </r>
  <r>
    <n v="347339"/>
    <x v="4"/>
    <x v="0"/>
    <x v="0"/>
    <x v="0"/>
    <x v="18"/>
    <x v="22"/>
    <n v="6139.6411153846066"/>
  </r>
  <r>
    <n v="347385"/>
    <x v="26"/>
    <x v="0"/>
    <x v="2"/>
    <x v="5"/>
    <x v="18"/>
    <x v="22"/>
    <n v="10405.038028846146"/>
  </r>
  <r>
    <n v="347387"/>
    <x v="27"/>
    <x v="0"/>
    <x v="2"/>
    <x v="5"/>
    <x v="18"/>
    <x v="22"/>
    <n v="10620.891346153763"/>
  </r>
  <r>
    <n v="347389"/>
    <x v="28"/>
    <x v="0"/>
    <x v="2"/>
    <x v="5"/>
    <x v="18"/>
    <x v="22"/>
    <n v="10566.703124999916"/>
  </r>
  <r>
    <n v="347391"/>
    <x v="29"/>
    <x v="0"/>
    <x v="2"/>
    <x v="5"/>
    <x v="18"/>
    <x v="22"/>
    <n v="10532.459596153833"/>
  </r>
  <r>
    <n v="347393"/>
    <x v="30"/>
    <x v="0"/>
    <x v="2"/>
    <x v="5"/>
    <x v="18"/>
    <x v="22"/>
    <n v="10478.168567307679"/>
  </r>
  <r>
    <n v="347395"/>
    <x v="31"/>
    <x v="0"/>
    <x v="2"/>
    <x v="5"/>
    <x v="18"/>
    <x v="22"/>
    <n v="16548.859990384586"/>
  </r>
  <r>
    <n v="347397"/>
    <x v="32"/>
    <x v="0"/>
    <x v="2"/>
    <x v="5"/>
    <x v="18"/>
    <x v="22"/>
    <n v="16205.8721105769"/>
  </r>
  <r>
    <n v="347399"/>
    <x v="33"/>
    <x v="0"/>
    <x v="2"/>
    <x v="5"/>
    <x v="18"/>
    <x v="22"/>
    <n v="10780.157596153784"/>
  </r>
  <r>
    <n v="347345"/>
    <x v="34"/>
    <x v="1"/>
    <x v="1"/>
    <x v="2"/>
    <x v="19"/>
    <x v="22"/>
    <n v="12832.0875"/>
  </r>
  <r>
    <n v="347353"/>
    <x v="10"/>
    <x v="1"/>
    <x v="1"/>
    <x v="2"/>
    <x v="19"/>
    <x v="22"/>
    <n v="1775.4435576923061"/>
  </r>
  <r>
    <n v="347355"/>
    <x v="11"/>
    <x v="1"/>
    <x v="1"/>
    <x v="2"/>
    <x v="19"/>
    <x v="22"/>
    <n v="2119.0759615384586"/>
  </r>
  <r>
    <n v="347357"/>
    <x v="12"/>
    <x v="1"/>
    <x v="1"/>
    <x v="2"/>
    <x v="19"/>
    <x v="22"/>
    <n v="58250.816346153813"/>
  </r>
  <r>
    <n v="347359"/>
    <x v="13"/>
    <x v="1"/>
    <x v="1"/>
    <x v="2"/>
    <x v="19"/>
    <x v="22"/>
    <n v="40394.092307692263"/>
  </r>
  <r>
    <n v="347365"/>
    <x v="35"/>
    <x v="1"/>
    <x v="1"/>
    <x v="3"/>
    <x v="19"/>
    <x v="22"/>
    <n v="12965.0625"/>
  </r>
  <r>
    <n v="347373"/>
    <x v="14"/>
    <x v="1"/>
    <x v="1"/>
    <x v="3"/>
    <x v="19"/>
    <x v="22"/>
    <n v="1721.9125961538446"/>
  </r>
  <r>
    <n v="347375"/>
    <x v="15"/>
    <x v="1"/>
    <x v="1"/>
    <x v="3"/>
    <x v="19"/>
    <x v="22"/>
    <n v="2136.1998076923046"/>
  </r>
  <r>
    <n v="347377"/>
    <x v="16"/>
    <x v="1"/>
    <x v="1"/>
    <x v="3"/>
    <x v="19"/>
    <x v="22"/>
    <n v="58842.195192307656"/>
  </r>
  <r>
    <n v="347379"/>
    <x v="17"/>
    <x v="1"/>
    <x v="1"/>
    <x v="3"/>
    <x v="19"/>
    <x v="22"/>
    <n v="40806.276923076875"/>
  </r>
  <r>
    <n v="347345"/>
    <x v="34"/>
    <x v="1"/>
    <x v="1"/>
    <x v="2"/>
    <x v="20"/>
    <x v="22"/>
    <n v="14362.81875"/>
  </r>
  <r>
    <n v="347353"/>
    <x v="10"/>
    <x v="1"/>
    <x v="1"/>
    <x v="2"/>
    <x v="20"/>
    <x v="22"/>
    <n v="1987.2350480769139"/>
  </r>
  <r>
    <n v="347355"/>
    <x v="11"/>
    <x v="1"/>
    <x v="1"/>
    <x v="2"/>
    <x v="20"/>
    <x v="22"/>
    <n v="2371.8591346153762"/>
  </r>
  <r>
    <n v="347357"/>
    <x v="12"/>
    <x v="1"/>
    <x v="1"/>
    <x v="2"/>
    <x v="20"/>
    <x v="22"/>
    <n v="65199.517788461519"/>
  </r>
  <r>
    <n v="347359"/>
    <x v="13"/>
    <x v="1"/>
    <x v="1"/>
    <x v="2"/>
    <x v="20"/>
    <x v="22"/>
    <n v="45212.676923076848"/>
  </r>
  <r>
    <n v="347365"/>
    <x v="35"/>
    <x v="1"/>
    <x v="1"/>
    <x v="3"/>
    <x v="20"/>
    <x v="22"/>
    <n v="14511.65625"/>
  </r>
  <r>
    <n v="347373"/>
    <x v="14"/>
    <x v="1"/>
    <x v="1"/>
    <x v="3"/>
    <x v="20"/>
    <x v="22"/>
    <n v="1927.3184134615296"/>
  </r>
  <r>
    <n v="347375"/>
    <x v="15"/>
    <x v="1"/>
    <x v="1"/>
    <x v="3"/>
    <x v="20"/>
    <x v="22"/>
    <n v="2391.0256730769147"/>
  </r>
  <r>
    <n v="347377"/>
    <x v="16"/>
    <x v="1"/>
    <x v="1"/>
    <x v="3"/>
    <x v="20"/>
    <x v="22"/>
    <n v="65861.441826923052"/>
  </r>
  <r>
    <n v="347379"/>
    <x v="17"/>
    <x v="1"/>
    <x v="1"/>
    <x v="3"/>
    <x v="20"/>
    <x v="22"/>
    <n v="45674.030769230696"/>
  </r>
  <r>
    <n v="347385"/>
    <x v="26"/>
    <x v="0"/>
    <x v="2"/>
    <x v="5"/>
    <x v="21"/>
    <x v="22"/>
    <n v="10247.385937499992"/>
  </r>
  <r>
    <n v="347387"/>
    <x v="27"/>
    <x v="0"/>
    <x v="2"/>
    <x v="5"/>
    <x v="21"/>
    <x v="22"/>
    <n v="10459.968749999918"/>
  </r>
  <r>
    <n v="347389"/>
    <x v="28"/>
    <x v="0"/>
    <x v="2"/>
    <x v="5"/>
    <x v="21"/>
    <x v="22"/>
    <n v="10406.601562499918"/>
  </r>
  <r>
    <n v="347391"/>
    <x v="29"/>
    <x v="0"/>
    <x v="2"/>
    <x v="5"/>
    <x v="21"/>
    <x v="22"/>
    <n v="10372.876874999985"/>
  </r>
  <r>
    <n v="347393"/>
    <x v="30"/>
    <x v="0"/>
    <x v="2"/>
    <x v="5"/>
    <x v="21"/>
    <x v="22"/>
    <n v="10319.408437499986"/>
  </r>
  <r>
    <n v="347395"/>
    <x v="31"/>
    <x v="0"/>
    <x v="2"/>
    <x v="5"/>
    <x v="21"/>
    <x v="22"/>
    <n v="16298.119687499971"/>
  </r>
  <r>
    <n v="347397"/>
    <x v="32"/>
    <x v="0"/>
    <x v="2"/>
    <x v="5"/>
    <x v="21"/>
    <x v="22"/>
    <n v="15960.328593749979"/>
  </r>
  <r>
    <n v="347399"/>
    <x v="33"/>
    <x v="0"/>
    <x v="2"/>
    <x v="5"/>
    <x v="21"/>
    <x v="22"/>
    <n v="10616.82187499994"/>
  </r>
  <r>
    <n v="347425"/>
    <x v="18"/>
    <x v="0"/>
    <x v="2"/>
    <x v="4"/>
    <x v="21"/>
    <x v="22"/>
    <n v="1636.8749999999993"/>
  </r>
  <r>
    <n v="347427"/>
    <x v="19"/>
    <x v="0"/>
    <x v="2"/>
    <x v="4"/>
    <x v="21"/>
    <x v="22"/>
    <n v="1823.849999999992"/>
  </r>
  <r>
    <n v="347429"/>
    <x v="20"/>
    <x v="0"/>
    <x v="2"/>
    <x v="4"/>
    <x v="21"/>
    <x v="22"/>
    <n v="1886.2199999999916"/>
  </r>
  <r>
    <n v="347431"/>
    <x v="21"/>
    <x v="0"/>
    <x v="2"/>
    <x v="4"/>
    <x v="21"/>
    <x v="22"/>
    <n v="1900.6987499999909"/>
  </r>
  <r>
    <n v="347433"/>
    <x v="22"/>
    <x v="0"/>
    <x v="2"/>
    <x v="4"/>
    <x v="21"/>
    <x v="22"/>
    <n v="1891.1474999999909"/>
  </r>
  <r>
    <n v="347435"/>
    <x v="23"/>
    <x v="0"/>
    <x v="2"/>
    <x v="4"/>
    <x v="21"/>
    <x v="22"/>
    <n v="3041.8031249999981"/>
  </r>
  <r>
    <n v="347437"/>
    <x v="24"/>
    <x v="0"/>
    <x v="2"/>
    <x v="4"/>
    <x v="21"/>
    <x v="22"/>
    <n v="2808.0674999999965"/>
  </r>
  <r>
    <n v="347439"/>
    <x v="25"/>
    <x v="0"/>
    <x v="2"/>
    <x v="4"/>
    <x v="21"/>
    <x v="22"/>
    <n v="1892.1093749999948"/>
  </r>
  <r>
    <n v="347385"/>
    <x v="26"/>
    <x v="0"/>
    <x v="2"/>
    <x v="5"/>
    <x v="22"/>
    <x v="22"/>
    <n v="9911.6453725960801"/>
  </r>
  <r>
    <n v="347387"/>
    <x v="27"/>
    <x v="0"/>
    <x v="2"/>
    <x v="5"/>
    <x v="22"/>
    <x v="22"/>
    <n v="10117.263221153802"/>
  </r>
  <r>
    <n v="347389"/>
    <x v="28"/>
    <x v="0"/>
    <x v="2"/>
    <x v="5"/>
    <x v="22"/>
    <x v="22"/>
    <n v="10065.644531249956"/>
  </r>
  <r>
    <n v="347391"/>
    <x v="29"/>
    <x v="0"/>
    <x v="2"/>
    <x v="5"/>
    <x v="22"/>
    <x v="22"/>
    <n v="10033.024783653795"/>
  </r>
  <r>
    <n v="347393"/>
    <x v="30"/>
    <x v="0"/>
    <x v="2"/>
    <x v="5"/>
    <x v="22"/>
    <x v="22"/>
    <n v="9981.308161057641"/>
  </r>
  <r>
    <n v="347395"/>
    <x v="31"/>
    <x v="0"/>
    <x v="2"/>
    <x v="5"/>
    <x v="22"/>
    <x v="22"/>
    <n v="15764.135709134607"/>
  </r>
  <r>
    <n v="347397"/>
    <x v="32"/>
    <x v="0"/>
    <x v="2"/>
    <x v="5"/>
    <x v="22"/>
    <x v="22"/>
    <n v="15437.411844951892"/>
  </r>
  <r>
    <n v="347399"/>
    <x v="33"/>
    <x v="0"/>
    <x v="2"/>
    <x v="5"/>
    <x v="22"/>
    <x v="22"/>
    <n v="10268.977283653832"/>
  </r>
  <r>
    <n v="347425"/>
    <x v="18"/>
    <x v="0"/>
    <x v="2"/>
    <x v="4"/>
    <x v="22"/>
    <x v="22"/>
    <n v="1583.2451923076849"/>
  </r>
  <r>
    <n v="347427"/>
    <x v="19"/>
    <x v="0"/>
    <x v="2"/>
    <x v="4"/>
    <x v="22"/>
    <x v="22"/>
    <n v="1764.0942307692264"/>
  </r>
  <r>
    <n v="347429"/>
    <x v="20"/>
    <x v="0"/>
    <x v="2"/>
    <x v="4"/>
    <x v="22"/>
    <x v="22"/>
    <n v="1824.4207692307648"/>
  </r>
  <r>
    <n v="347431"/>
    <x v="21"/>
    <x v="0"/>
    <x v="2"/>
    <x v="4"/>
    <x v="22"/>
    <x v="22"/>
    <n v="1838.425144230767"/>
  </r>
  <r>
    <n v="347433"/>
    <x v="22"/>
    <x v="0"/>
    <x v="2"/>
    <x v="4"/>
    <x v="22"/>
    <x v="22"/>
    <n v="1829.1868269230747"/>
  </r>
  <r>
    <n v="347435"/>
    <x v="23"/>
    <x v="0"/>
    <x v="2"/>
    <x v="4"/>
    <x v="22"/>
    <x v="22"/>
    <n v="2942.1429086538433"/>
  </r>
  <r>
    <n v="347437"/>
    <x v="24"/>
    <x v="0"/>
    <x v="2"/>
    <x v="4"/>
    <x v="22"/>
    <x v="22"/>
    <n v="2716.0652884615306"/>
  </r>
  <r>
    <n v="347439"/>
    <x v="25"/>
    <x v="0"/>
    <x v="2"/>
    <x v="4"/>
    <x v="22"/>
    <x v="22"/>
    <n v="1830.1171874999961"/>
  </r>
  <r>
    <n v="347345"/>
    <x v="34"/>
    <x v="1"/>
    <x v="1"/>
    <x v="2"/>
    <x v="23"/>
    <x v="22"/>
    <n v="6914.3456249999999"/>
  </r>
  <r>
    <n v="347353"/>
    <x v="10"/>
    <x v="1"/>
    <x v="1"/>
    <x v="2"/>
    <x v="23"/>
    <x v="22"/>
    <n v="1040.3126826922994"/>
  </r>
  <r>
    <n v="347355"/>
    <x v="11"/>
    <x v="1"/>
    <x v="1"/>
    <x v="2"/>
    <x v="23"/>
    <x v="22"/>
    <n v="1121.0664807692226"/>
  </r>
  <r>
    <n v="347357"/>
    <x v="12"/>
    <x v="1"/>
    <x v="1"/>
    <x v="2"/>
    <x v="23"/>
    <x v="22"/>
    <n v="30645.657173076896"/>
  </r>
  <r>
    <n v="347359"/>
    <x v="13"/>
    <x v="1"/>
    <x v="1"/>
    <x v="2"/>
    <x v="23"/>
    <x v="22"/>
    <n v="22748.086038461472"/>
  </r>
  <r>
    <n v="347365"/>
    <x v="35"/>
    <x v="1"/>
    <x v="1"/>
    <x v="3"/>
    <x v="23"/>
    <x v="22"/>
    <n v="6985.9968749999998"/>
  </r>
  <r>
    <n v="347373"/>
    <x v="14"/>
    <x v="1"/>
    <x v="1"/>
    <x v="3"/>
    <x v="23"/>
    <x v="22"/>
    <n v="1008.946471153838"/>
  </r>
  <r>
    <n v="347375"/>
    <x v="15"/>
    <x v="1"/>
    <x v="1"/>
    <x v="3"/>
    <x v="23"/>
    <x v="22"/>
    <n v="1130.1256038461456"/>
  </r>
  <r>
    <n v="347377"/>
    <x v="16"/>
    <x v="1"/>
    <x v="1"/>
    <x v="3"/>
    <x v="23"/>
    <x v="22"/>
    <n v="30956.780596153818"/>
  </r>
  <r>
    <n v="347379"/>
    <x v="17"/>
    <x v="1"/>
    <x v="1"/>
    <x v="3"/>
    <x v="23"/>
    <x v="22"/>
    <n v="22980.209365384548"/>
  </r>
  <r>
    <n v="347403"/>
    <x v="38"/>
    <x v="1"/>
    <x v="0"/>
    <x v="1"/>
    <x v="23"/>
    <x v="22"/>
    <n v="302.04759807692233"/>
  </r>
  <r>
    <n v="347405"/>
    <x v="39"/>
    <x v="1"/>
    <x v="0"/>
    <x v="1"/>
    <x v="23"/>
    <x v="22"/>
    <n v="1302.2289000000001"/>
  </r>
  <r>
    <n v="347407"/>
    <x v="40"/>
    <x v="1"/>
    <x v="0"/>
    <x v="1"/>
    <x v="23"/>
    <x v="22"/>
    <n v="1959.9873749999938"/>
  </r>
  <r>
    <n v="347409"/>
    <x v="41"/>
    <x v="1"/>
    <x v="0"/>
    <x v="1"/>
    <x v="23"/>
    <x v="22"/>
    <n v="2586.1441413461507"/>
  </r>
  <r>
    <n v="347411"/>
    <x v="5"/>
    <x v="1"/>
    <x v="0"/>
    <x v="1"/>
    <x v="23"/>
    <x v="22"/>
    <n v="3871.5500293269147"/>
  </r>
  <r>
    <n v="347413"/>
    <x v="6"/>
    <x v="1"/>
    <x v="0"/>
    <x v="1"/>
    <x v="23"/>
    <x v="22"/>
    <n v="3638.4043776923008"/>
  </r>
  <r>
    <n v="347415"/>
    <x v="7"/>
    <x v="1"/>
    <x v="0"/>
    <x v="1"/>
    <x v="23"/>
    <x v="22"/>
    <n v="2949.4360211538456"/>
  </r>
  <r>
    <n v="347417"/>
    <x v="8"/>
    <x v="1"/>
    <x v="0"/>
    <x v="1"/>
    <x v="23"/>
    <x v="22"/>
    <n v="2285.2890605769194"/>
  </r>
  <r>
    <n v="347419"/>
    <x v="9"/>
    <x v="1"/>
    <x v="0"/>
    <x v="1"/>
    <x v="23"/>
    <x v="22"/>
    <n v="646.0462514423067"/>
  </r>
  <r>
    <n v="347345"/>
    <x v="34"/>
    <x v="1"/>
    <x v="1"/>
    <x v="2"/>
    <x v="24"/>
    <x v="22"/>
    <n v="8938.4934374999993"/>
  </r>
  <r>
    <n v="347353"/>
    <x v="10"/>
    <x v="1"/>
    <x v="1"/>
    <x v="2"/>
    <x v="24"/>
    <x v="22"/>
    <n v="1344.8601778846123"/>
  </r>
  <r>
    <n v="347355"/>
    <x v="11"/>
    <x v="1"/>
    <x v="1"/>
    <x v="2"/>
    <x v="24"/>
    <x v="22"/>
    <n v="1449.2543365384583"/>
  </r>
  <r>
    <n v="347357"/>
    <x v="12"/>
    <x v="1"/>
    <x v="1"/>
    <x v="2"/>
    <x v="24"/>
    <x v="22"/>
    <n v="39617.054221153812"/>
  </r>
  <r>
    <n v="347359"/>
    <x v="13"/>
    <x v="1"/>
    <x v="1"/>
    <x v="2"/>
    <x v="24"/>
    <x v="22"/>
    <n v="29407.499826923013"/>
  </r>
  <r>
    <n v="347365"/>
    <x v="35"/>
    <x v="1"/>
    <x v="1"/>
    <x v="3"/>
    <x v="24"/>
    <x v="22"/>
    <n v="9031.1203124999993"/>
  </r>
  <r>
    <n v="347373"/>
    <x v="14"/>
    <x v="1"/>
    <x v="1"/>
    <x v="3"/>
    <x v="24"/>
    <x v="22"/>
    <n v="1304.3116298076893"/>
  </r>
  <r>
    <n v="347375"/>
    <x v="15"/>
    <x v="1"/>
    <x v="1"/>
    <x v="3"/>
    <x v="24"/>
    <x v="22"/>
    <n v="1460.9654826923045"/>
  </r>
  <r>
    <n v="347377"/>
    <x v="16"/>
    <x v="1"/>
    <x v="1"/>
    <x v="3"/>
    <x v="24"/>
    <x v="22"/>
    <n v="40019.257817307662"/>
  </r>
  <r>
    <n v="347379"/>
    <x v="17"/>
    <x v="1"/>
    <x v="1"/>
    <x v="3"/>
    <x v="24"/>
    <x v="22"/>
    <n v="29707.576355769172"/>
  </r>
  <r>
    <n v="347403"/>
    <x v="38"/>
    <x v="1"/>
    <x v="0"/>
    <x v="1"/>
    <x v="24"/>
    <x v="22"/>
    <n v="390.47085865384571"/>
  </r>
  <r>
    <n v="347405"/>
    <x v="39"/>
    <x v="1"/>
    <x v="0"/>
    <x v="1"/>
    <x v="24"/>
    <x v="22"/>
    <n v="1683.45135"/>
  </r>
  <r>
    <n v="347407"/>
    <x v="40"/>
    <x v="1"/>
    <x v="0"/>
    <x v="1"/>
    <x v="24"/>
    <x v="22"/>
    <n v="2533.7660624999921"/>
  </r>
  <r>
    <n v="347409"/>
    <x v="41"/>
    <x v="1"/>
    <x v="0"/>
    <x v="1"/>
    <x v="24"/>
    <x v="22"/>
    <n v="3343.227788942304"/>
  </r>
  <r>
    <n v="347411"/>
    <x v="5"/>
    <x v="1"/>
    <x v="0"/>
    <x v="1"/>
    <x v="24"/>
    <x v="22"/>
    <n v="5004.9312555288443"/>
  </r>
  <r>
    <n v="347413"/>
    <x v="6"/>
    <x v="1"/>
    <x v="0"/>
    <x v="1"/>
    <x v="24"/>
    <x v="22"/>
    <n v="4703.533120384609"/>
  </r>
  <r>
    <n v="347415"/>
    <x v="7"/>
    <x v="1"/>
    <x v="0"/>
    <x v="1"/>
    <x v="24"/>
    <x v="22"/>
    <n v="3812.8719548076838"/>
  </r>
  <r>
    <n v="347417"/>
    <x v="8"/>
    <x v="1"/>
    <x v="0"/>
    <x v="1"/>
    <x v="24"/>
    <x v="22"/>
    <n v="2954.298552403844"/>
  </r>
  <r>
    <n v="347419"/>
    <x v="9"/>
    <x v="1"/>
    <x v="0"/>
    <x v="1"/>
    <x v="24"/>
    <x v="22"/>
    <n v="835.17378100961525"/>
  </r>
  <r>
    <n v="347425"/>
    <x v="18"/>
    <x v="0"/>
    <x v="2"/>
    <x v="4"/>
    <x v="25"/>
    <x v="22"/>
    <n v="3062.4951923076896"/>
  </r>
  <r>
    <n v="347427"/>
    <x v="19"/>
    <x v="0"/>
    <x v="2"/>
    <x v="4"/>
    <x v="25"/>
    <x v="22"/>
    <n v="3412.3142307692274"/>
  </r>
  <r>
    <n v="347429"/>
    <x v="20"/>
    <x v="0"/>
    <x v="2"/>
    <x v="4"/>
    <x v="25"/>
    <x v="22"/>
    <n v="3529.0047692307658"/>
  </r>
  <r>
    <n v="347431"/>
    <x v="21"/>
    <x v="0"/>
    <x v="2"/>
    <x v="4"/>
    <x v="25"/>
    <x v="22"/>
    <n v="3556.093644230762"/>
  </r>
  <r>
    <n v="347433"/>
    <x v="22"/>
    <x v="0"/>
    <x v="2"/>
    <x v="4"/>
    <x v="25"/>
    <x v="22"/>
    <n v="3538.2238269230702"/>
  </r>
  <r>
    <n v="347435"/>
    <x v="23"/>
    <x v="0"/>
    <x v="2"/>
    <x v="4"/>
    <x v="25"/>
    <x v="22"/>
    <n v="6571.1201610576836"/>
  </r>
  <r>
    <n v="347437"/>
    <x v="24"/>
    <x v="0"/>
    <x v="2"/>
    <x v="4"/>
    <x v="25"/>
    <x v="22"/>
    <n v="6129.3473365384571"/>
  </r>
  <r>
    <n v="347439"/>
    <x v="25"/>
    <x v="0"/>
    <x v="2"/>
    <x v="4"/>
    <x v="25"/>
    <x v="22"/>
    <n v="3549.2582812499977"/>
  </r>
  <r>
    <n v="347331"/>
    <x v="0"/>
    <x v="0"/>
    <x v="0"/>
    <x v="0"/>
    <x v="26"/>
    <x v="22"/>
    <n v="13622.447596153785"/>
  </r>
  <r>
    <n v="347333"/>
    <x v="1"/>
    <x v="0"/>
    <x v="0"/>
    <x v="0"/>
    <x v="26"/>
    <x v="22"/>
    <n v="20537.221586538439"/>
  </r>
  <r>
    <n v="347335"/>
    <x v="2"/>
    <x v="0"/>
    <x v="0"/>
    <x v="0"/>
    <x v="26"/>
    <x v="22"/>
    <n v="20432.971730769208"/>
  </r>
  <r>
    <n v="347337"/>
    <x v="3"/>
    <x v="0"/>
    <x v="0"/>
    <x v="0"/>
    <x v="26"/>
    <x v="22"/>
    <n v="20328.721874999977"/>
  </r>
  <r>
    <n v="347339"/>
    <x v="4"/>
    <x v="0"/>
    <x v="0"/>
    <x v="0"/>
    <x v="26"/>
    <x v="22"/>
    <n v="20224.472019230747"/>
  </r>
  <r>
    <n v="347403"/>
    <x v="38"/>
    <x v="1"/>
    <x v="1"/>
    <x v="2"/>
    <x v="27"/>
    <x v="22"/>
    <n v="1198.9742019230762"/>
  </r>
  <r>
    <n v="347405"/>
    <x v="39"/>
    <x v="1"/>
    <x v="1"/>
    <x v="2"/>
    <x v="27"/>
    <x v="22"/>
    <n v="5169.1814999999997"/>
  </r>
  <r>
    <n v="347407"/>
    <x v="40"/>
    <x v="1"/>
    <x v="1"/>
    <x v="2"/>
    <x v="27"/>
    <x v="22"/>
    <n v="7780.1456249999947"/>
  </r>
  <r>
    <n v="347409"/>
    <x v="41"/>
    <x v="1"/>
    <x v="1"/>
    <x v="2"/>
    <x v="27"/>
    <x v="22"/>
    <n v="10265.667158653823"/>
  </r>
  <r>
    <n v="347411"/>
    <x v="5"/>
    <x v="1"/>
    <x v="1"/>
    <x v="2"/>
    <x v="27"/>
    <x v="22"/>
    <n v="15368.06992067301"/>
  </r>
  <r>
    <n v="347413"/>
    <x v="6"/>
    <x v="1"/>
    <x v="1"/>
    <x v="2"/>
    <x v="27"/>
    <x v="22"/>
    <n v="14442.601142307618"/>
  </r>
  <r>
    <n v="347415"/>
    <x v="7"/>
    <x v="1"/>
    <x v="1"/>
    <x v="2"/>
    <x v="27"/>
    <x v="22"/>
    <n v="11707.749778846122"/>
  </r>
  <r>
    <n v="347417"/>
    <x v="8"/>
    <x v="1"/>
    <x v="1"/>
    <x v="2"/>
    <x v="27"/>
    <x v="22"/>
    <n v="9071.4266394230726"/>
  </r>
  <r>
    <n v="347419"/>
    <x v="9"/>
    <x v="1"/>
    <x v="1"/>
    <x v="2"/>
    <x v="27"/>
    <x v="22"/>
    <n v="2564.4725985576852"/>
  </r>
  <r>
    <n v="347365"/>
    <x v="35"/>
    <x v="1"/>
    <x v="1"/>
    <x v="3"/>
    <x v="28"/>
    <x v="22"/>
    <n v="35472.9375"/>
  </r>
  <r>
    <n v="347373"/>
    <x v="14"/>
    <x v="1"/>
    <x v="1"/>
    <x v="3"/>
    <x v="28"/>
    <x v="22"/>
    <n v="5123.1478846153814"/>
  </r>
  <r>
    <n v="347375"/>
    <x v="15"/>
    <x v="1"/>
    <x v="1"/>
    <x v="3"/>
    <x v="28"/>
    <x v="22"/>
    <n v="5738.4616153846127"/>
  </r>
  <r>
    <n v="347377"/>
    <x v="16"/>
    <x v="1"/>
    <x v="1"/>
    <x v="3"/>
    <x v="28"/>
    <x v="22"/>
    <n v="157189.87038461526"/>
  </r>
  <r>
    <n v="347379"/>
    <x v="17"/>
    <x v="1"/>
    <x v="1"/>
    <x v="3"/>
    <x v="28"/>
    <x v="22"/>
    <n v="116687.07346153764"/>
  </r>
  <r>
    <n v="347385"/>
    <x v="26"/>
    <x v="0"/>
    <x v="2"/>
    <x v="5"/>
    <x v="29"/>
    <x v="22"/>
    <n v="27753.3369140625"/>
  </r>
  <r>
    <n v="347387"/>
    <x v="27"/>
    <x v="0"/>
    <x v="2"/>
    <x v="5"/>
    <x v="29"/>
    <x v="22"/>
    <n v="28329.08203125"/>
  </r>
  <r>
    <n v="347389"/>
    <x v="28"/>
    <x v="0"/>
    <x v="2"/>
    <x v="5"/>
    <x v="29"/>
    <x v="22"/>
    <n v="28184.5458984375"/>
  </r>
  <r>
    <n v="347391"/>
    <x v="29"/>
    <x v="0"/>
    <x v="2"/>
    <x v="5"/>
    <x v="29"/>
    <x v="22"/>
    <n v="28093.208203124999"/>
  </r>
  <r>
    <n v="347393"/>
    <x v="30"/>
    <x v="0"/>
    <x v="2"/>
    <x v="5"/>
    <x v="29"/>
    <x v="22"/>
    <n v="27948.397851562499"/>
  </r>
  <r>
    <n v="347395"/>
    <x v="31"/>
    <x v="0"/>
    <x v="2"/>
    <x v="5"/>
    <x v="29"/>
    <x v="22"/>
    <n v="58331.306718749998"/>
  </r>
  <r>
    <n v="347397"/>
    <x v="32"/>
    <x v="0"/>
    <x v="2"/>
    <x v="5"/>
    <x v="29"/>
    <x v="22"/>
    <n v="57634.519921874999"/>
  </r>
  <r>
    <n v="347399"/>
    <x v="33"/>
    <x v="0"/>
    <x v="2"/>
    <x v="5"/>
    <x v="29"/>
    <x v="22"/>
    <n v="28762.941796874999"/>
  </r>
  <r>
    <n v="347403"/>
    <x v="38"/>
    <x v="1"/>
    <x v="0"/>
    <x v="1"/>
    <x v="30"/>
    <x v="22"/>
    <n v="1180.7157115384609"/>
  </r>
  <r>
    <n v="347405"/>
    <x v="39"/>
    <x v="1"/>
    <x v="0"/>
    <x v="1"/>
    <x v="30"/>
    <x v="22"/>
    <n v="5090.4629999999997"/>
  </r>
  <r>
    <n v="347407"/>
    <x v="40"/>
    <x v="1"/>
    <x v="0"/>
    <x v="1"/>
    <x v="30"/>
    <x v="22"/>
    <n v="7661.6662499999948"/>
  </r>
  <r>
    <n v="347409"/>
    <x v="41"/>
    <x v="1"/>
    <x v="0"/>
    <x v="1"/>
    <x v="30"/>
    <x v="22"/>
    <n v="10109.337201923054"/>
  </r>
  <r>
    <n v="347411"/>
    <x v="5"/>
    <x v="1"/>
    <x v="0"/>
    <x v="1"/>
    <x v="30"/>
    <x v="22"/>
    <n v="15134.038399038396"/>
  </r>
  <r>
    <n v="347413"/>
    <x v="6"/>
    <x v="1"/>
    <x v="0"/>
    <x v="1"/>
    <x v="30"/>
    <x v="22"/>
    <n v="14222.663053846079"/>
  </r>
  <r>
    <n v="347415"/>
    <x v="7"/>
    <x v="1"/>
    <x v="0"/>
    <x v="1"/>
    <x v="30"/>
    <x v="22"/>
    <n v="11529.459173076892"/>
  </r>
  <r>
    <n v="347417"/>
    <x v="8"/>
    <x v="1"/>
    <x v="0"/>
    <x v="1"/>
    <x v="30"/>
    <x v="22"/>
    <n v="8933.2830865384585"/>
  </r>
  <r>
    <n v="347419"/>
    <x v="9"/>
    <x v="1"/>
    <x v="0"/>
    <x v="1"/>
    <x v="30"/>
    <x v="22"/>
    <n v="2525.4197163461467"/>
  </r>
  <r>
    <n v="347425"/>
    <x v="18"/>
    <x v="0"/>
    <x v="2"/>
    <x v="4"/>
    <x v="31"/>
    <x v="22"/>
    <n v="4050.2163461538389"/>
  </r>
  <r>
    <n v="347427"/>
    <x v="19"/>
    <x v="0"/>
    <x v="2"/>
    <x v="4"/>
    <x v="31"/>
    <x v="22"/>
    <n v="4512.8596153846092"/>
  </r>
  <r>
    <n v="347429"/>
    <x v="20"/>
    <x v="0"/>
    <x v="2"/>
    <x v="4"/>
    <x v="31"/>
    <x v="22"/>
    <n v="4667.185384615379"/>
  </r>
  <r>
    <n v="347431"/>
    <x v="21"/>
    <x v="0"/>
    <x v="2"/>
    <x v="4"/>
    <x v="31"/>
    <x v="22"/>
    <n v="4703.0110096153812"/>
  </r>
  <r>
    <n v="347433"/>
    <x v="22"/>
    <x v="0"/>
    <x v="2"/>
    <x v="4"/>
    <x v="31"/>
    <x v="22"/>
    <n v="4679.3777884615356"/>
  </r>
  <r>
    <n v="347435"/>
    <x v="23"/>
    <x v="0"/>
    <x v="2"/>
    <x v="4"/>
    <x v="31"/>
    <x v="22"/>
    <n v="9854.3851442306823"/>
  </r>
  <r>
    <n v="347437"/>
    <x v="24"/>
    <x v="0"/>
    <x v="2"/>
    <x v="4"/>
    <x v="31"/>
    <x v="22"/>
    <n v="9264.2226923076869"/>
  </r>
  <r>
    <n v="347439"/>
    <x v="25"/>
    <x v="0"/>
    <x v="2"/>
    <x v="4"/>
    <x v="31"/>
    <x v="22"/>
    <n v="4706.1843749999925"/>
  </r>
  <r>
    <n v="347331"/>
    <x v="0"/>
    <x v="0"/>
    <x v="0"/>
    <x v="0"/>
    <x v="0"/>
    <x v="23"/>
    <n v="65962.685249999995"/>
  </r>
  <r>
    <n v="347333"/>
    <x v="1"/>
    <x v="0"/>
    <x v="0"/>
    <x v="0"/>
    <x v="0"/>
    <x v="23"/>
    <n v="80424.141875000001"/>
  </r>
  <r>
    <n v="347335"/>
    <x v="2"/>
    <x v="0"/>
    <x v="0"/>
    <x v="0"/>
    <x v="0"/>
    <x v="23"/>
    <n v="80015.897500000006"/>
  </r>
  <r>
    <n v="347337"/>
    <x v="3"/>
    <x v="0"/>
    <x v="0"/>
    <x v="0"/>
    <x v="0"/>
    <x v="23"/>
    <n v="79607.653124999997"/>
  </r>
  <r>
    <n v="347339"/>
    <x v="4"/>
    <x v="0"/>
    <x v="0"/>
    <x v="0"/>
    <x v="0"/>
    <x v="23"/>
    <n v="79199.408750000002"/>
  </r>
  <r>
    <n v="347331"/>
    <x v="0"/>
    <x v="0"/>
    <x v="0"/>
    <x v="0"/>
    <x v="1"/>
    <x v="23"/>
    <n v="56369.486250000002"/>
  </r>
  <r>
    <n v="347333"/>
    <x v="1"/>
    <x v="0"/>
    <x v="0"/>
    <x v="0"/>
    <x v="1"/>
    <x v="23"/>
    <n v="70308.130312499998"/>
  </r>
  <r>
    <n v="347335"/>
    <x v="2"/>
    <x v="0"/>
    <x v="0"/>
    <x v="0"/>
    <x v="1"/>
    <x v="23"/>
    <n v="69951.236250000002"/>
  </r>
  <r>
    <n v="347337"/>
    <x v="3"/>
    <x v="0"/>
    <x v="0"/>
    <x v="0"/>
    <x v="1"/>
    <x v="23"/>
    <n v="69594.342187500006"/>
  </r>
  <r>
    <n v="347339"/>
    <x v="4"/>
    <x v="0"/>
    <x v="0"/>
    <x v="0"/>
    <x v="1"/>
    <x v="23"/>
    <n v="69237.448124999995"/>
  </r>
  <r>
    <n v="347331"/>
    <x v="0"/>
    <x v="0"/>
    <x v="0"/>
    <x v="0"/>
    <x v="2"/>
    <x v="23"/>
    <n v="56086.222499999996"/>
  </r>
  <r>
    <n v="347333"/>
    <x v="1"/>
    <x v="0"/>
    <x v="0"/>
    <x v="0"/>
    <x v="2"/>
    <x v="23"/>
    <n v="69954.823124999995"/>
  </r>
  <r>
    <n v="347335"/>
    <x v="2"/>
    <x v="0"/>
    <x v="0"/>
    <x v="0"/>
    <x v="2"/>
    <x v="23"/>
    <n v="69599.722500000003"/>
  </r>
  <r>
    <n v="347337"/>
    <x v="3"/>
    <x v="0"/>
    <x v="0"/>
    <x v="0"/>
    <x v="2"/>
    <x v="23"/>
    <n v="69244.621874999997"/>
  </r>
  <r>
    <n v="347339"/>
    <x v="4"/>
    <x v="0"/>
    <x v="0"/>
    <x v="0"/>
    <x v="2"/>
    <x v="23"/>
    <n v="68889.521250000005"/>
  </r>
  <r>
    <n v="347411"/>
    <x v="5"/>
    <x v="1"/>
    <x v="0"/>
    <x v="1"/>
    <x v="3"/>
    <x v="23"/>
    <n v="62164.334999999999"/>
  </r>
  <r>
    <n v="347413"/>
    <x v="6"/>
    <x v="1"/>
    <x v="0"/>
    <x v="1"/>
    <x v="3"/>
    <x v="23"/>
    <n v="81198.278000000006"/>
  </r>
  <r>
    <n v="347415"/>
    <x v="7"/>
    <x v="1"/>
    <x v="0"/>
    <x v="1"/>
    <x v="3"/>
    <x v="23"/>
    <n v="80954.194999999992"/>
  </r>
  <r>
    <n v="347417"/>
    <x v="8"/>
    <x v="1"/>
    <x v="0"/>
    <x v="1"/>
    <x v="3"/>
    <x v="23"/>
    <n v="80547.39"/>
  </r>
  <r>
    <n v="347419"/>
    <x v="9"/>
    <x v="1"/>
    <x v="0"/>
    <x v="1"/>
    <x v="3"/>
    <x v="23"/>
    <n v="80140.584999999992"/>
  </r>
  <r>
    <n v="347411"/>
    <x v="5"/>
    <x v="1"/>
    <x v="0"/>
    <x v="1"/>
    <x v="4"/>
    <x v="23"/>
    <n v="63137.296249999999"/>
  </r>
  <r>
    <n v="347413"/>
    <x v="6"/>
    <x v="1"/>
    <x v="0"/>
    <x v="1"/>
    <x v="4"/>
    <x v="23"/>
    <n v="80015.897499999992"/>
  </r>
  <r>
    <n v="347415"/>
    <x v="7"/>
    <x v="1"/>
    <x v="0"/>
    <x v="1"/>
    <x v="4"/>
    <x v="23"/>
    <n v="79775.368749999994"/>
  </r>
  <r>
    <n v="347417"/>
    <x v="8"/>
    <x v="1"/>
    <x v="0"/>
    <x v="1"/>
    <x v="4"/>
    <x v="23"/>
    <n v="79374.487500000003"/>
  </r>
  <r>
    <n v="347419"/>
    <x v="9"/>
    <x v="1"/>
    <x v="0"/>
    <x v="1"/>
    <x v="4"/>
    <x v="23"/>
    <n v="78973.606249999997"/>
  </r>
  <r>
    <n v="347411"/>
    <x v="5"/>
    <x v="1"/>
    <x v="0"/>
    <x v="1"/>
    <x v="5"/>
    <x v="23"/>
    <n v="61020.448124999995"/>
  </r>
  <r>
    <n v="347413"/>
    <x v="6"/>
    <x v="1"/>
    <x v="0"/>
    <x v="1"/>
    <x v="5"/>
    <x v="23"/>
    <n v="79111.397624999998"/>
  </r>
  <r>
    <n v="347415"/>
    <x v="7"/>
    <x v="1"/>
    <x v="0"/>
    <x v="1"/>
    <x v="5"/>
    <x v="23"/>
    <n v="78873.587812500002"/>
  </r>
  <r>
    <n v="347417"/>
    <x v="8"/>
    <x v="1"/>
    <x v="0"/>
    <x v="1"/>
    <x v="5"/>
    <x v="23"/>
    <n v="78477.238125000003"/>
  </r>
  <r>
    <n v="347419"/>
    <x v="9"/>
    <x v="1"/>
    <x v="0"/>
    <x v="1"/>
    <x v="5"/>
    <x v="23"/>
    <n v="78080.888437499991"/>
  </r>
  <r>
    <n v="347353"/>
    <x v="10"/>
    <x v="1"/>
    <x v="1"/>
    <x v="2"/>
    <x v="6"/>
    <x v="23"/>
    <n v="84529.043437500004"/>
  </r>
  <r>
    <n v="347355"/>
    <x v="11"/>
    <x v="1"/>
    <x v="1"/>
    <x v="2"/>
    <x v="6"/>
    <x v="23"/>
    <n v="126885.639375"/>
  </r>
  <r>
    <n v="347357"/>
    <x v="12"/>
    <x v="1"/>
    <x v="1"/>
    <x v="2"/>
    <x v="6"/>
    <x v="23"/>
    <n v="126244.8028125"/>
  </r>
  <r>
    <n v="347359"/>
    <x v="13"/>
    <x v="1"/>
    <x v="1"/>
    <x v="2"/>
    <x v="6"/>
    <x v="23"/>
    <n v="84217.21875"/>
  </r>
  <r>
    <n v="347353"/>
    <x v="10"/>
    <x v="1"/>
    <x v="1"/>
    <x v="2"/>
    <x v="7"/>
    <x v="23"/>
    <n v="74749.623749999999"/>
  </r>
  <r>
    <n v="347355"/>
    <x v="11"/>
    <x v="1"/>
    <x v="1"/>
    <x v="2"/>
    <x v="7"/>
    <x v="23"/>
    <n v="112205.8575"/>
  </r>
  <r>
    <n v="347357"/>
    <x v="12"/>
    <x v="1"/>
    <x v="1"/>
    <x v="2"/>
    <x v="7"/>
    <x v="23"/>
    <n v="111639.16124999999"/>
  </r>
  <r>
    <n v="347359"/>
    <x v="13"/>
    <x v="1"/>
    <x v="1"/>
    <x v="2"/>
    <x v="7"/>
    <x v="23"/>
    <n v="74473.875"/>
  </r>
  <r>
    <n v="347353"/>
    <x v="10"/>
    <x v="1"/>
    <x v="1"/>
    <x v="2"/>
    <x v="8"/>
    <x v="23"/>
    <n v="81104.091750000007"/>
  </r>
  <r>
    <n v="347355"/>
    <x v="11"/>
    <x v="1"/>
    <x v="1"/>
    <x v="2"/>
    <x v="8"/>
    <x v="23"/>
    <n v="116042.94899999999"/>
  </r>
  <r>
    <n v="347357"/>
    <x v="12"/>
    <x v="1"/>
    <x v="1"/>
    <x v="2"/>
    <x v="8"/>
    <x v="23"/>
    <n v="115456.8735"/>
  </r>
  <r>
    <n v="347359"/>
    <x v="13"/>
    <x v="1"/>
    <x v="1"/>
    <x v="2"/>
    <x v="8"/>
    <x v="23"/>
    <n v="80805.664799999984"/>
  </r>
  <r>
    <n v="347373"/>
    <x v="14"/>
    <x v="1"/>
    <x v="1"/>
    <x v="3"/>
    <x v="9"/>
    <x v="23"/>
    <n v="84093.326718750002"/>
  </r>
  <r>
    <n v="347375"/>
    <x v="15"/>
    <x v="1"/>
    <x v="1"/>
    <x v="3"/>
    <x v="9"/>
    <x v="23"/>
    <n v="131207.65256249998"/>
  </r>
  <r>
    <n v="347377"/>
    <x v="16"/>
    <x v="1"/>
    <x v="1"/>
    <x v="3"/>
    <x v="9"/>
    <x v="23"/>
    <n v="130813.24078125"/>
  </r>
  <r>
    <n v="347379"/>
    <x v="17"/>
    <x v="1"/>
    <x v="1"/>
    <x v="3"/>
    <x v="9"/>
    <x v="23"/>
    <n v="87269.2734375"/>
  </r>
  <r>
    <n v="347373"/>
    <x v="14"/>
    <x v="1"/>
    <x v="1"/>
    <x v="3"/>
    <x v="10"/>
    <x v="23"/>
    <n v="74373.997499999998"/>
  </r>
  <r>
    <n v="347375"/>
    <x v="15"/>
    <x v="1"/>
    <x v="1"/>
    <x v="3"/>
    <x v="10"/>
    <x v="23"/>
    <n v="116042.94900000001"/>
  </r>
  <r>
    <n v="347377"/>
    <x v="16"/>
    <x v="1"/>
    <x v="1"/>
    <x v="3"/>
    <x v="10"/>
    <x v="23"/>
    <n v="115694.1225"/>
  </r>
  <r>
    <n v="347379"/>
    <x v="17"/>
    <x v="1"/>
    <x v="1"/>
    <x v="3"/>
    <x v="10"/>
    <x v="23"/>
    <n v="77182.875"/>
  </r>
  <r>
    <n v="347373"/>
    <x v="14"/>
    <x v="1"/>
    <x v="1"/>
    <x v="3"/>
    <x v="11"/>
    <x v="23"/>
    <n v="77634.129375000004"/>
  </r>
  <r>
    <n v="347375"/>
    <x v="15"/>
    <x v="1"/>
    <x v="1"/>
    <x v="3"/>
    <x v="11"/>
    <x v="23"/>
    <n v="115456.8735"/>
  </r>
  <r>
    <n v="347377"/>
    <x v="16"/>
    <x v="1"/>
    <x v="1"/>
    <x v="3"/>
    <x v="11"/>
    <x v="23"/>
    <n v="115109.80875"/>
  </r>
  <r>
    <n v="347379"/>
    <x v="17"/>
    <x v="1"/>
    <x v="1"/>
    <x v="3"/>
    <x v="11"/>
    <x v="23"/>
    <n v="80566.892999999996"/>
  </r>
  <r>
    <n v="347425"/>
    <x v="18"/>
    <x v="0"/>
    <x v="2"/>
    <x v="4"/>
    <x v="12"/>
    <x v="23"/>
    <n v="32510.52"/>
  </r>
  <r>
    <n v="347427"/>
    <x v="19"/>
    <x v="0"/>
    <x v="2"/>
    <x v="4"/>
    <x v="12"/>
    <x v="23"/>
    <n v="36598.589999999997"/>
  </r>
  <r>
    <n v="347429"/>
    <x v="20"/>
    <x v="0"/>
    <x v="2"/>
    <x v="4"/>
    <x v="12"/>
    <x v="23"/>
    <n v="37850.148000000001"/>
  </r>
  <r>
    <n v="347431"/>
    <x v="21"/>
    <x v="0"/>
    <x v="2"/>
    <x v="4"/>
    <x v="12"/>
    <x v="23"/>
    <n v="38175.165000000001"/>
  </r>
  <r>
    <n v="347433"/>
    <x v="22"/>
    <x v="0"/>
    <x v="2"/>
    <x v="4"/>
    <x v="12"/>
    <x v="23"/>
    <n v="37983.33"/>
  </r>
  <r>
    <n v="347435"/>
    <x v="23"/>
    <x v="0"/>
    <x v="2"/>
    <x v="4"/>
    <x v="12"/>
    <x v="23"/>
    <n v="80361.225000000006"/>
  </r>
  <r>
    <n v="347437"/>
    <x v="24"/>
    <x v="0"/>
    <x v="2"/>
    <x v="4"/>
    <x v="12"/>
    <x v="23"/>
    <n v="75199.319999999992"/>
  </r>
  <r>
    <n v="347439"/>
    <x v="25"/>
    <x v="0"/>
    <x v="2"/>
    <x v="4"/>
    <x v="12"/>
    <x v="23"/>
    <n v="38267.775000000001"/>
  </r>
  <r>
    <n v="347425"/>
    <x v="18"/>
    <x v="0"/>
    <x v="2"/>
    <x v="4"/>
    <x v="13"/>
    <x v="23"/>
    <n v="29110.184999999998"/>
  </r>
  <r>
    <n v="347427"/>
    <x v="19"/>
    <x v="0"/>
    <x v="2"/>
    <x v="4"/>
    <x v="13"/>
    <x v="23"/>
    <n v="32770.676249999997"/>
  </r>
  <r>
    <n v="347429"/>
    <x v="20"/>
    <x v="0"/>
    <x v="2"/>
    <x v="4"/>
    <x v="13"/>
    <x v="23"/>
    <n v="33891.331499999993"/>
  </r>
  <r>
    <n v="347431"/>
    <x v="21"/>
    <x v="0"/>
    <x v="2"/>
    <x v="4"/>
    <x v="13"/>
    <x v="23"/>
    <n v="34182.354374999995"/>
  </r>
  <r>
    <n v="347433"/>
    <x v="22"/>
    <x v="0"/>
    <x v="2"/>
    <x v="4"/>
    <x v="13"/>
    <x v="23"/>
    <n v="34010.583749999998"/>
  </r>
  <r>
    <n v="347435"/>
    <x v="23"/>
    <x v="0"/>
    <x v="2"/>
    <x v="4"/>
    <x v="13"/>
    <x v="23"/>
    <n v="83235.701249999998"/>
  </r>
  <r>
    <n v="347437"/>
    <x v="24"/>
    <x v="0"/>
    <x v="2"/>
    <x v="4"/>
    <x v="13"/>
    <x v="23"/>
    <n v="78556.432499999995"/>
  </r>
  <r>
    <n v="347439"/>
    <x v="25"/>
    <x v="0"/>
    <x v="2"/>
    <x v="4"/>
    <x v="13"/>
    <x v="23"/>
    <n v="34393.612499999996"/>
  </r>
  <r>
    <n v="347385"/>
    <x v="26"/>
    <x v="0"/>
    <x v="2"/>
    <x v="5"/>
    <x v="14"/>
    <x v="23"/>
    <n v="32676.39"/>
  </r>
  <r>
    <n v="347387"/>
    <x v="27"/>
    <x v="0"/>
    <x v="2"/>
    <x v="5"/>
    <x v="14"/>
    <x v="23"/>
    <n v="36788.22"/>
  </r>
  <r>
    <n v="347389"/>
    <x v="28"/>
    <x v="0"/>
    <x v="2"/>
    <x v="5"/>
    <x v="14"/>
    <x v="23"/>
    <n v="36600.525000000001"/>
  </r>
  <r>
    <n v="347391"/>
    <x v="29"/>
    <x v="0"/>
    <x v="2"/>
    <x v="5"/>
    <x v="14"/>
    <x v="23"/>
    <n v="36836.235000000001"/>
  </r>
  <r>
    <n v="347393"/>
    <x v="30"/>
    <x v="0"/>
    <x v="2"/>
    <x v="5"/>
    <x v="14"/>
    <x v="23"/>
    <n v="36646.357499999998"/>
  </r>
  <r>
    <n v="347395"/>
    <x v="31"/>
    <x v="0"/>
    <x v="2"/>
    <x v="5"/>
    <x v="14"/>
    <x v="23"/>
    <n v="80590.994999999995"/>
  </r>
  <r>
    <n v="347397"/>
    <x v="32"/>
    <x v="0"/>
    <x v="2"/>
    <x v="5"/>
    <x v="14"/>
    <x v="23"/>
    <n v="75571.244999999995"/>
  </r>
  <r>
    <n v="347399"/>
    <x v="33"/>
    <x v="0"/>
    <x v="2"/>
    <x v="5"/>
    <x v="14"/>
    <x v="23"/>
    <n v="38460.014999999999"/>
  </r>
  <r>
    <n v="347385"/>
    <x v="26"/>
    <x v="0"/>
    <x v="2"/>
    <x v="5"/>
    <x v="15"/>
    <x v="23"/>
    <n v="29257.159499999998"/>
  </r>
  <r>
    <n v="347387"/>
    <x v="27"/>
    <x v="0"/>
    <x v="2"/>
    <x v="5"/>
    <x v="15"/>
    <x v="23"/>
    <n v="32938.731"/>
  </r>
  <r>
    <n v="347389"/>
    <x v="28"/>
    <x v="0"/>
    <x v="2"/>
    <x v="5"/>
    <x v="15"/>
    <x v="23"/>
    <n v="32770.676249999997"/>
  </r>
  <r>
    <n v="347391"/>
    <x v="29"/>
    <x v="0"/>
    <x v="2"/>
    <x v="5"/>
    <x v="15"/>
    <x v="23"/>
    <n v="32981.721749999997"/>
  </r>
  <r>
    <n v="347393"/>
    <x v="30"/>
    <x v="0"/>
    <x v="2"/>
    <x v="5"/>
    <x v="15"/>
    <x v="23"/>
    <n v="32811.712874999997"/>
  </r>
  <r>
    <n v="347395"/>
    <x v="31"/>
    <x v="0"/>
    <x v="2"/>
    <x v="5"/>
    <x v="15"/>
    <x v="23"/>
    <n v="83469.276899999997"/>
  </r>
  <r>
    <n v="347397"/>
    <x v="32"/>
    <x v="0"/>
    <x v="2"/>
    <x v="5"/>
    <x v="15"/>
    <x v="23"/>
    <n v="78940.787624999997"/>
  </r>
  <r>
    <n v="347399"/>
    <x v="33"/>
    <x v="0"/>
    <x v="2"/>
    <x v="5"/>
    <x v="15"/>
    <x v="23"/>
    <n v="34564.562999999995"/>
  </r>
  <r>
    <n v="347385"/>
    <x v="26"/>
    <x v="0"/>
    <x v="2"/>
    <x v="5"/>
    <x v="16"/>
    <x v="23"/>
    <n v="29417.172750000002"/>
  </r>
  <r>
    <n v="347387"/>
    <x v="27"/>
    <x v="0"/>
    <x v="2"/>
    <x v="5"/>
    <x v="16"/>
    <x v="23"/>
    <n v="33118.879500000003"/>
  </r>
  <r>
    <n v="347389"/>
    <x v="28"/>
    <x v="0"/>
    <x v="2"/>
    <x v="5"/>
    <x v="16"/>
    <x v="23"/>
    <n v="32949.905624999999"/>
  </r>
  <r>
    <n v="347391"/>
    <x v="29"/>
    <x v="0"/>
    <x v="2"/>
    <x v="5"/>
    <x v="16"/>
    <x v="23"/>
    <n v="33162.105374999999"/>
  </r>
  <r>
    <n v="347393"/>
    <x v="30"/>
    <x v="0"/>
    <x v="2"/>
    <x v="5"/>
    <x v="16"/>
    <x v="23"/>
    <n v="32991.166687500001"/>
  </r>
  <r>
    <n v="347395"/>
    <x v="31"/>
    <x v="0"/>
    <x v="2"/>
    <x v="5"/>
    <x v="16"/>
    <x v="23"/>
    <n v="83925.787049999999"/>
  </r>
  <r>
    <n v="347397"/>
    <x v="32"/>
    <x v="0"/>
    <x v="2"/>
    <x v="5"/>
    <x v="16"/>
    <x v="23"/>
    <n v="79372.530562500004"/>
  </r>
  <r>
    <n v="347399"/>
    <x v="33"/>
    <x v="0"/>
    <x v="2"/>
    <x v="5"/>
    <x v="16"/>
    <x v="23"/>
    <n v="34753.603499999997"/>
  </r>
  <r>
    <n v="347331"/>
    <x v="0"/>
    <x v="0"/>
    <x v="0"/>
    <x v="0"/>
    <x v="17"/>
    <x v="23"/>
    <n v="28184.743125000001"/>
  </r>
  <r>
    <n v="347333"/>
    <x v="1"/>
    <x v="0"/>
    <x v="0"/>
    <x v="0"/>
    <x v="17"/>
    <x v="23"/>
    <n v="35417.460312499999"/>
  </r>
  <r>
    <n v="347335"/>
    <x v="2"/>
    <x v="0"/>
    <x v="0"/>
    <x v="0"/>
    <x v="17"/>
    <x v="23"/>
    <n v="35237.676249999997"/>
  </r>
  <r>
    <n v="347337"/>
    <x v="3"/>
    <x v="0"/>
    <x v="0"/>
    <x v="0"/>
    <x v="17"/>
    <x v="23"/>
    <n v="35057.892187500001"/>
  </r>
  <r>
    <n v="347339"/>
    <x v="4"/>
    <x v="0"/>
    <x v="0"/>
    <x v="0"/>
    <x v="17"/>
    <x v="23"/>
    <n v="34878.108124999999"/>
  </r>
  <r>
    <n v="347385"/>
    <x v="26"/>
    <x v="0"/>
    <x v="2"/>
    <x v="5"/>
    <x v="17"/>
    <x v="23"/>
    <n v="19552.49625"/>
  </r>
  <r>
    <n v="347387"/>
    <x v="27"/>
    <x v="0"/>
    <x v="2"/>
    <x v="5"/>
    <x v="17"/>
    <x v="23"/>
    <n v="22012.8825"/>
  </r>
  <r>
    <n v="347389"/>
    <x v="28"/>
    <x v="0"/>
    <x v="2"/>
    <x v="5"/>
    <x v="17"/>
    <x v="23"/>
    <n v="21900.571875000001"/>
  </r>
  <r>
    <n v="347391"/>
    <x v="29"/>
    <x v="0"/>
    <x v="2"/>
    <x v="5"/>
    <x v="17"/>
    <x v="23"/>
    <n v="22041.613125"/>
  </r>
  <r>
    <n v="347393"/>
    <x v="30"/>
    <x v="0"/>
    <x v="2"/>
    <x v="5"/>
    <x v="17"/>
    <x v="23"/>
    <n v="21927.9965625"/>
  </r>
  <r>
    <n v="347395"/>
    <x v="31"/>
    <x v="0"/>
    <x v="2"/>
    <x v="5"/>
    <x v="17"/>
    <x v="23"/>
    <n v="36884.1151875"/>
  </r>
  <r>
    <n v="347397"/>
    <x v="32"/>
    <x v="0"/>
    <x v="2"/>
    <x v="5"/>
    <x v="17"/>
    <x v="23"/>
    <n v="33914.543906250001"/>
  </r>
  <r>
    <n v="347399"/>
    <x v="33"/>
    <x v="0"/>
    <x v="2"/>
    <x v="5"/>
    <x v="17"/>
    <x v="23"/>
    <n v="22883.942812500001"/>
  </r>
  <r>
    <n v="347331"/>
    <x v="0"/>
    <x v="0"/>
    <x v="0"/>
    <x v="0"/>
    <x v="18"/>
    <x v="23"/>
    <n v="28844.343000000001"/>
  </r>
  <r>
    <n v="347333"/>
    <x v="1"/>
    <x v="0"/>
    <x v="0"/>
    <x v="0"/>
    <x v="18"/>
    <x v="23"/>
    <n v="36246.325499999999"/>
  </r>
  <r>
    <n v="347335"/>
    <x v="2"/>
    <x v="0"/>
    <x v="0"/>
    <x v="0"/>
    <x v="18"/>
    <x v="23"/>
    <n v="36062.333999999995"/>
  </r>
  <r>
    <n v="347337"/>
    <x v="3"/>
    <x v="0"/>
    <x v="0"/>
    <x v="0"/>
    <x v="18"/>
    <x v="23"/>
    <n v="35878.342499999999"/>
  </r>
  <r>
    <n v="347339"/>
    <x v="4"/>
    <x v="0"/>
    <x v="0"/>
    <x v="0"/>
    <x v="18"/>
    <x v="23"/>
    <n v="35694.351000000002"/>
  </r>
  <r>
    <n v="347385"/>
    <x v="26"/>
    <x v="0"/>
    <x v="2"/>
    <x v="5"/>
    <x v="18"/>
    <x v="23"/>
    <n v="20010.078000000001"/>
  </r>
  <r>
    <n v="347387"/>
    <x v="27"/>
    <x v="0"/>
    <x v="2"/>
    <x v="5"/>
    <x v="18"/>
    <x v="23"/>
    <n v="22528.043999999998"/>
  </r>
  <r>
    <n v="347389"/>
    <x v="28"/>
    <x v="0"/>
    <x v="2"/>
    <x v="5"/>
    <x v="18"/>
    <x v="23"/>
    <n v="22413.105"/>
  </r>
  <r>
    <n v="347391"/>
    <x v="29"/>
    <x v="0"/>
    <x v="2"/>
    <x v="5"/>
    <x v="18"/>
    <x v="23"/>
    <n v="22557.447"/>
  </r>
  <r>
    <n v="347393"/>
    <x v="30"/>
    <x v="0"/>
    <x v="2"/>
    <x v="5"/>
    <x v="18"/>
    <x v="23"/>
    <n v="22441.171499999997"/>
  </r>
  <r>
    <n v="347395"/>
    <x v="31"/>
    <x v="0"/>
    <x v="2"/>
    <x v="5"/>
    <x v="18"/>
    <x v="23"/>
    <n v="37747.304099999994"/>
  </r>
  <r>
    <n v="347397"/>
    <x v="32"/>
    <x v="0"/>
    <x v="2"/>
    <x v="5"/>
    <x v="18"/>
    <x v="23"/>
    <n v="34708.236749999996"/>
  </r>
  <r>
    <n v="347399"/>
    <x v="33"/>
    <x v="0"/>
    <x v="2"/>
    <x v="5"/>
    <x v="18"/>
    <x v="23"/>
    <n v="23419.4895"/>
  </r>
  <r>
    <n v="347353"/>
    <x v="10"/>
    <x v="1"/>
    <x v="1"/>
    <x v="2"/>
    <x v="19"/>
    <x v="23"/>
    <n v="38222.925000000003"/>
  </r>
  <r>
    <n v="347355"/>
    <x v="11"/>
    <x v="1"/>
    <x v="1"/>
    <x v="2"/>
    <x v="19"/>
    <x v="23"/>
    <n v="63628.537499999999"/>
  </r>
  <r>
    <n v="347357"/>
    <x v="12"/>
    <x v="1"/>
    <x v="1"/>
    <x v="2"/>
    <x v="19"/>
    <x v="23"/>
    <n v="63307.181250000001"/>
  </r>
  <r>
    <n v="347359"/>
    <x v="13"/>
    <x v="1"/>
    <x v="1"/>
    <x v="2"/>
    <x v="19"/>
    <x v="23"/>
    <n v="38081.084999999999"/>
  </r>
  <r>
    <n v="347373"/>
    <x v="14"/>
    <x v="1"/>
    <x v="1"/>
    <x v="3"/>
    <x v="19"/>
    <x v="23"/>
    <n v="37070.474999999999"/>
  </r>
  <r>
    <n v="347375"/>
    <x v="15"/>
    <x v="1"/>
    <x v="1"/>
    <x v="3"/>
    <x v="19"/>
    <x v="23"/>
    <n v="64142.707499999997"/>
  </r>
  <r>
    <n v="347377"/>
    <x v="16"/>
    <x v="1"/>
    <x v="1"/>
    <x v="3"/>
    <x v="19"/>
    <x v="23"/>
    <n v="63949.893749999996"/>
  </r>
  <r>
    <n v="347379"/>
    <x v="17"/>
    <x v="1"/>
    <x v="1"/>
    <x v="3"/>
    <x v="19"/>
    <x v="23"/>
    <n v="38469.667499999996"/>
  </r>
  <r>
    <n v="347353"/>
    <x v="10"/>
    <x v="1"/>
    <x v="1"/>
    <x v="2"/>
    <x v="20"/>
    <x v="23"/>
    <n v="42782.512499999997"/>
  </r>
  <r>
    <n v="347355"/>
    <x v="11"/>
    <x v="1"/>
    <x v="1"/>
    <x v="2"/>
    <x v="20"/>
    <x v="23"/>
    <n v="71218.743749999994"/>
  </r>
  <r>
    <n v="347357"/>
    <x v="12"/>
    <x v="1"/>
    <x v="1"/>
    <x v="2"/>
    <x v="20"/>
    <x v="23"/>
    <n v="70859.053125000006"/>
  </r>
  <r>
    <n v="347359"/>
    <x v="13"/>
    <x v="1"/>
    <x v="1"/>
    <x v="2"/>
    <x v="20"/>
    <x v="23"/>
    <n v="42623.752500000002"/>
  </r>
  <r>
    <n v="347373"/>
    <x v="14"/>
    <x v="1"/>
    <x v="1"/>
    <x v="3"/>
    <x v="20"/>
    <x v="23"/>
    <n v="41492.587500000001"/>
  </r>
  <r>
    <n v="347375"/>
    <x v="15"/>
    <x v="1"/>
    <x v="1"/>
    <x v="3"/>
    <x v="20"/>
    <x v="23"/>
    <n v="71794.248749999999"/>
  </r>
  <r>
    <n v="347377"/>
    <x v="16"/>
    <x v="1"/>
    <x v="1"/>
    <x v="3"/>
    <x v="20"/>
    <x v="23"/>
    <n v="71578.434374999997"/>
  </r>
  <r>
    <n v="347379"/>
    <x v="17"/>
    <x v="1"/>
    <x v="1"/>
    <x v="3"/>
    <x v="20"/>
    <x v="23"/>
    <n v="43058.688750000001"/>
  </r>
  <r>
    <n v="347385"/>
    <x v="26"/>
    <x v="0"/>
    <x v="2"/>
    <x v="5"/>
    <x v="21"/>
    <x v="23"/>
    <n v="19706.895"/>
  </r>
  <r>
    <n v="347387"/>
    <x v="27"/>
    <x v="0"/>
    <x v="2"/>
    <x v="5"/>
    <x v="21"/>
    <x v="23"/>
    <n v="22186.71"/>
  </r>
  <r>
    <n v="347389"/>
    <x v="28"/>
    <x v="0"/>
    <x v="2"/>
    <x v="5"/>
    <x v="21"/>
    <x v="23"/>
    <n v="22073.512500000001"/>
  </r>
  <r>
    <n v="347391"/>
    <x v="29"/>
    <x v="0"/>
    <x v="2"/>
    <x v="5"/>
    <x v="21"/>
    <x v="23"/>
    <n v="22215.6675"/>
  </r>
  <r>
    <n v="347393"/>
    <x v="30"/>
    <x v="0"/>
    <x v="2"/>
    <x v="5"/>
    <x v="21"/>
    <x v="23"/>
    <n v="22101.153749999998"/>
  </r>
  <r>
    <n v="347395"/>
    <x v="31"/>
    <x v="0"/>
    <x v="2"/>
    <x v="5"/>
    <x v="21"/>
    <x v="23"/>
    <n v="37175.375249999997"/>
  </r>
  <r>
    <n v="347397"/>
    <x v="32"/>
    <x v="0"/>
    <x v="2"/>
    <x v="5"/>
    <x v="21"/>
    <x v="23"/>
    <n v="34182.354374999995"/>
  </r>
  <r>
    <n v="347399"/>
    <x v="33"/>
    <x v="0"/>
    <x v="2"/>
    <x v="5"/>
    <x v="21"/>
    <x v="23"/>
    <n v="23064.64875"/>
  </r>
  <r>
    <n v="347425"/>
    <x v="18"/>
    <x v="0"/>
    <x v="2"/>
    <x v="4"/>
    <x v="21"/>
    <x v="23"/>
    <n v="19406.789999999997"/>
  </r>
  <r>
    <n v="347427"/>
    <x v="19"/>
    <x v="0"/>
    <x v="2"/>
    <x v="4"/>
    <x v="21"/>
    <x v="23"/>
    <n v="21847.1175"/>
  </r>
  <r>
    <n v="347429"/>
    <x v="20"/>
    <x v="0"/>
    <x v="2"/>
    <x v="4"/>
    <x v="21"/>
    <x v="23"/>
    <n v="22594.221000000001"/>
  </r>
  <r>
    <n v="347431"/>
    <x v="21"/>
    <x v="0"/>
    <x v="2"/>
    <x v="4"/>
    <x v="21"/>
    <x v="23"/>
    <n v="22788.236249999998"/>
  </r>
  <r>
    <n v="347433"/>
    <x v="22"/>
    <x v="0"/>
    <x v="2"/>
    <x v="4"/>
    <x v="21"/>
    <x v="23"/>
    <n v="22673.7225"/>
  </r>
  <r>
    <n v="347435"/>
    <x v="23"/>
    <x v="0"/>
    <x v="2"/>
    <x v="4"/>
    <x v="21"/>
    <x v="23"/>
    <n v="36691.126875000002"/>
  </r>
  <r>
    <n v="347437"/>
    <x v="24"/>
    <x v="0"/>
    <x v="2"/>
    <x v="4"/>
    <x v="21"/>
    <x v="23"/>
    <n v="33667.042500000003"/>
  </r>
  <r>
    <n v="347439"/>
    <x v="25"/>
    <x v="0"/>
    <x v="2"/>
    <x v="4"/>
    <x v="21"/>
    <x v="23"/>
    <n v="22715.184375000001"/>
  </r>
  <r>
    <n v="347385"/>
    <x v="26"/>
    <x v="0"/>
    <x v="2"/>
    <x v="5"/>
    <x v="22"/>
    <x v="23"/>
    <n v="19061.227500000001"/>
  </r>
  <r>
    <n v="347387"/>
    <x v="27"/>
    <x v="0"/>
    <x v="2"/>
    <x v="5"/>
    <x v="22"/>
    <x v="23"/>
    <n v="21459.794999999998"/>
  </r>
  <r>
    <n v="347389"/>
    <x v="28"/>
    <x v="0"/>
    <x v="2"/>
    <x v="5"/>
    <x v="22"/>
    <x v="23"/>
    <n v="21350.306249999998"/>
  </r>
  <r>
    <n v="347391"/>
    <x v="29"/>
    <x v="0"/>
    <x v="2"/>
    <x v="5"/>
    <x v="22"/>
    <x v="23"/>
    <n v="21487.803749999999"/>
  </r>
  <r>
    <n v="347393"/>
    <x v="30"/>
    <x v="0"/>
    <x v="2"/>
    <x v="5"/>
    <x v="22"/>
    <x v="23"/>
    <n v="21377.041874999999"/>
  </r>
  <r>
    <n v="347395"/>
    <x v="31"/>
    <x v="0"/>
    <x v="2"/>
    <x v="5"/>
    <x v="22"/>
    <x v="23"/>
    <n v="35957.378624999998"/>
  </r>
  <r>
    <n v="347397"/>
    <x v="32"/>
    <x v="0"/>
    <x v="2"/>
    <x v="5"/>
    <x v="22"/>
    <x v="23"/>
    <n v="33062.419687499998"/>
  </r>
  <r>
    <n v="347399"/>
    <x v="33"/>
    <x v="0"/>
    <x v="2"/>
    <x v="5"/>
    <x v="22"/>
    <x v="23"/>
    <n v="22308.969375000001"/>
  </r>
  <r>
    <n v="347425"/>
    <x v="18"/>
    <x v="0"/>
    <x v="2"/>
    <x v="4"/>
    <x v="22"/>
    <x v="23"/>
    <n v="18770.954999999998"/>
  </r>
  <r>
    <n v="347427"/>
    <x v="19"/>
    <x v="0"/>
    <x v="2"/>
    <x v="4"/>
    <x v="22"/>
    <x v="23"/>
    <n v="21131.328750000001"/>
  </r>
  <r>
    <n v="347429"/>
    <x v="20"/>
    <x v="0"/>
    <x v="2"/>
    <x v="4"/>
    <x v="22"/>
    <x v="23"/>
    <n v="21853.954499999996"/>
  </r>
  <r>
    <n v="347431"/>
    <x v="21"/>
    <x v="0"/>
    <x v="2"/>
    <x v="4"/>
    <x v="22"/>
    <x v="23"/>
    <n v="22041.613125"/>
  </r>
  <r>
    <n v="347433"/>
    <x v="22"/>
    <x v="0"/>
    <x v="2"/>
    <x v="4"/>
    <x v="22"/>
    <x v="23"/>
    <n v="21930.85125"/>
  </r>
  <r>
    <n v="347435"/>
    <x v="23"/>
    <x v="0"/>
    <x v="2"/>
    <x v="4"/>
    <x v="22"/>
    <x v="23"/>
    <n v="35488.995937499996"/>
  </r>
  <r>
    <n v="347437"/>
    <x v="24"/>
    <x v="0"/>
    <x v="2"/>
    <x v="4"/>
    <x v="22"/>
    <x v="23"/>
    <n v="32563.991249999999"/>
  </r>
  <r>
    <n v="347439"/>
    <x v="25"/>
    <x v="0"/>
    <x v="2"/>
    <x v="4"/>
    <x v="22"/>
    <x v="23"/>
    <n v="21970.954687499998"/>
  </r>
  <r>
    <n v="347353"/>
    <x v="10"/>
    <x v="1"/>
    <x v="1"/>
    <x v="2"/>
    <x v="23"/>
    <x v="23"/>
    <n v="22424.887124999997"/>
  </r>
  <r>
    <n v="347355"/>
    <x v="11"/>
    <x v="1"/>
    <x v="1"/>
    <x v="2"/>
    <x v="23"/>
    <x v="23"/>
    <n v="33661.757250000002"/>
  </r>
  <r>
    <n v="347357"/>
    <x v="12"/>
    <x v="1"/>
    <x v="1"/>
    <x v="2"/>
    <x v="23"/>
    <x v="23"/>
    <n v="33491.748374999996"/>
  </r>
  <r>
    <n v="347359"/>
    <x v="13"/>
    <x v="1"/>
    <x v="1"/>
    <x v="2"/>
    <x v="23"/>
    <x v="23"/>
    <n v="22342.162499999999"/>
  </r>
  <r>
    <n v="347373"/>
    <x v="14"/>
    <x v="1"/>
    <x v="1"/>
    <x v="3"/>
    <x v="23"/>
    <x v="23"/>
    <n v="21748.759875"/>
  </r>
  <r>
    <n v="347375"/>
    <x v="15"/>
    <x v="1"/>
    <x v="1"/>
    <x v="3"/>
    <x v="23"/>
    <x v="23"/>
    <n v="33933.77145"/>
  </r>
  <r>
    <n v="347377"/>
    <x v="16"/>
    <x v="1"/>
    <x v="1"/>
    <x v="3"/>
    <x v="23"/>
    <x v="23"/>
    <n v="33831.766124999995"/>
  </r>
  <r>
    <n v="347379"/>
    <x v="17"/>
    <x v="1"/>
    <x v="1"/>
    <x v="3"/>
    <x v="23"/>
    <x v="23"/>
    <n v="22570.143749999999"/>
  </r>
  <r>
    <n v="347411"/>
    <x v="5"/>
    <x v="1"/>
    <x v="0"/>
    <x v="1"/>
    <x v="23"/>
    <x v="23"/>
    <n v="18270.6345"/>
  </r>
  <r>
    <n v="347413"/>
    <x v="6"/>
    <x v="1"/>
    <x v="0"/>
    <x v="1"/>
    <x v="23"/>
    <x v="23"/>
    <n v="24486.054749999999"/>
  </r>
  <r>
    <n v="347415"/>
    <x v="7"/>
    <x v="1"/>
    <x v="0"/>
    <x v="1"/>
    <x v="23"/>
    <x v="23"/>
    <n v="24412.449375"/>
  </r>
  <r>
    <n v="347417"/>
    <x v="8"/>
    <x v="1"/>
    <x v="0"/>
    <x v="1"/>
    <x v="23"/>
    <x v="23"/>
    <n v="24289.77375"/>
  </r>
  <r>
    <n v="347419"/>
    <x v="9"/>
    <x v="1"/>
    <x v="0"/>
    <x v="1"/>
    <x v="23"/>
    <x v="23"/>
    <n v="24167.098125"/>
  </r>
  <r>
    <n v="347353"/>
    <x v="10"/>
    <x v="1"/>
    <x v="1"/>
    <x v="2"/>
    <x v="24"/>
    <x v="23"/>
    <n v="28989.685687500001"/>
  </r>
  <r>
    <n v="347355"/>
    <x v="11"/>
    <x v="1"/>
    <x v="1"/>
    <x v="2"/>
    <x v="24"/>
    <x v="23"/>
    <n v="43516.105875000001"/>
  </r>
  <r>
    <n v="347357"/>
    <x v="12"/>
    <x v="1"/>
    <x v="1"/>
    <x v="2"/>
    <x v="24"/>
    <x v="23"/>
    <n v="43296.327562500002"/>
  </r>
  <r>
    <n v="347359"/>
    <x v="13"/>
    <x v="1"/>
    <x v="1"/>
    <x v="2"/>
    <x v="24"/>
    <x v="23"/>
    <n v="28882.743750000001"/>
  </r>
  <r>
    <n v="347373"/>
    <x v="14"/>
    <x v="1"/>
    <x v="1"/>
    <x v="3"/>
    <x v="24"/>
    <x v="23"/>
    <n v="28115.624812499998"/>
  </r>
  <r>
    <n v="347375"/>
    <x v="15"/>
    <x v="1"/>
    <x v="1"/>
    <x v="3"/>
    <x v="24"/>
    <x v="23"/>
    <n v="43867.751174999998"/>
  </r>
  <r>
    <n v="347377"/>
    <x v="16"/>
    <x v="1"/>
    <x v="1"/>
    <x v="3"/>
    <x v="24"/>
    <x v="23"/>
    <n v="43735.8841875"/>
  </r>
  <r>
    <n v="347379"/>
    <x v="17"/>
    <x v="1"/>
    <x v="1"/>
    <x v="3"/>
    <x v="24"/>
    <x v="23"/>
    <n v="29177.465625000001"/>
  </r>
  <r>
    <n v="347411"/>
    <x v="5"/>
    <x v="1"/>
    <x v="0"/>
    <x v="1"/>
    <x v="24"/>
    <x v="23"/>
    <n v="23619.29175"/>
  </r>
  <r>
    <n v="347413"/>
    <x v="6"/>
    <x v="1"/>
    <x v="0"/>
    <x v="1"/>
    <x v="24"/>
    <x v="23"/>
    <n v="31654.252124999999"/>
  </r>
  <r>
    <n v="347415"/>
    <x v="7"/>
    <x v="1"/>
    <x v="0"/>
    <x v="1"/>
    <x v="24"/>
    <x v="23"/>
    <n v="31559.099062500001"/>
  </r>
  <r>
    <n v="347417"/>
    <x v="8"/>
    <x v="1"/>
    <x v="0"/>
    <x v="1"/>
    <x v="24"/>
    <x v="23"/>
    <n v="31400.510624999999"/>
  </r>
  <r>
    <n v="347419"/>
    <x v="9"/>
    <x v="1"/>
    <x v="0"/>
    <x v="1"/>
    <x v="24"/>
    <x v="23"/>
    <n v="31241.9221875"/>
  </r>
  <r>
    <n v="347425"/>
    <x v="18"/>
    <x v="0"/>
    <x v="2"/>
    <x v="4"/>
    <x v="25"/>
    <x v="23"/>
    <n v="36308.942999999999"/>
  </r>
  <r>
    <n v="347427"/>
    <x v="19"/>
    <x v="0"/>
    <x v="2"/>
    <x v="4"/>
    <x v="25"/>
    <x v="23"/>
    <n v="40874.649749999997"/>
  </r>
  <r>
    <n v="347429"/>
    <x v="20"/>
    <x v="0"/>
    <x v="2"/>
    <x v="4"/>
    <x v="25"/>
    <x v="23"/>
    <n v="42272.435700000002"/>
  </r>
  <r>
    <n v="347431"/>
    <x v="21"/>
    <x v="0"/>
    <x v="2"/>
    <x v="4"/>
    <x v="25"/>
    <x v="23"/>
    <n v="42635.426625"/>
  </r>
  <r>
    <n v="347433"/>
    <x v="22"/>
    <x v="0"/>
    <x v="2"/>
    <x v="4"/>
    <x v="25"/>
    <x v="23"/>
    <n v="42421.178249999997"/>
  </r>
  <r>
    <n v="347435"/>
    <x v="23"/>
    <x v="0"/>
    <x v="2"/>
    <x v="4"/>
    <x v="25"/>
    <x v="23"/>
    <n v="79198.63565625"/>
  </r>
  <r>
    <n v="347437"/>
    <x v="24"/>
    <x v="0"/>
    <x v="2"/>
    <x v="4"/>
    <x v="25"/>
    <x v="23"/>
    <n v="73487.192625000011"/>
  </r>
  <r>
    <n v="347439"/>
    <x v="25"/>
    <x v="0"/>
    <x v="2"/>
    <x v="4"/>
    <x v="25"/>
    <x v="23"/>
    <n v="42618.803906250003"/>
  </r>
  <r>
    <n v="347331"/>
    <x v="0"/>
    <x v="0"/>
    <x v="0"/>
    <x v="0"/>
    <x v="26"/>
    <x v="23"/>
    <n v="93477.037500000006"/>
  </r>
  <r>
    <n v="347333"/>
    <x v="1"/>
    <x v="0"/>
    <x v="0"/>
    <x v="0"/>
    <x v="26"/>
    <x v="23"/>
    <n v="118687.94437499999"/>
  </r>
  <r>
    <n v="347335"/>
    <x v="2"/>
    <x v="0"/>
    <x v="0"/>
    <x v="0"/>
    <x v="26"/>
    <x v="23"/>
    <n v="118085.4675"/>
  </r>
  <r>
    <n v="347337"/>
    <x v="3"/>
    <x v="0"/>
    <x v="0"/>
    <x v="0"/>
    <x v="26"/>
    <x v="23"/>
    <n v="117482.99062500001"/>
  </r>
  <r>
    <n v="347339"/>
    <x v="4"/>
    <x v="0"/>
    <x v="0"/>
    <x v="0"/>
    <x v="26"/>
    <x v="23"/>
    <n v="116880.51375"/>
  </r>
  <r>
    <n v="347411"/>
    <x v="5"/>
    <x v="1"/>
    <x v="1"/>
    <x v="2"/>
    <x v="27"/>
    <x v="23"/>
    <n v="93246.502500000002"/>
  </r>
  <r>
    <n v="347413"/>
    <x v="6"/>
    <x v="1"/>
    <x v="1"/>
    <x v="2"/>
    <x v="27"/>
    <x v="23"/>
    <n v="118627.14524999999"/>
  </r>
  <r>
    <n v="347415"/>
    <x v="7"/>
    <x v="1"/>
    <x v="1"/>
    <x v="2"/>
    <x v="27"/>
    <x v="23"/>
    <n v="118270.550625"/>
  </r>
  <r>
    <n v="347417"/>
    <x v="8"/>
    <x v="1"/>
    <x v="1"/>
    <x v="2"/>
    <x v="27"/>
    <x v="23"/>
    <n v="117676.22624999999"/>
  </r>
  <r>
    <n v="347419"/>
    <x v="9"/>
    <x v="1"/>
    <x v="1"/>
    <x v="2"/>
    <x v="27"/>
    <x v="23"/>
    <n v="117081.901875"/>
  </r>
  <r>
    <n v="347373"/>
    <x v="14"/>
    <x v="1"/>
    <x v="1"/>
    <x v="3"/>
    <x v="28"/>
    <x v="23"/>
    <n v="110434.11749999999"/>
  </r>
  <r>
    <n v="347375"/>
    <x v="15"/>
    <x v="1"/>
    <x v="1"/>
    <x v="3"/>
    <x v="28"/>
    <x v="23"/>
    <n v="172306.19699999999"/>
  </r>
  <r>
    <n v="347377"/>
    <x v="16"/>
    <x v="1"/>
    <x v="1"/>
    <x v="3"/>
    <x v="28"/>
    <x v="23"/>
    <n v="171788.24249999999"/>
  </r>
  <r>
    <n v="347379"/>
    <x v="17"/>
    <x v="1"/>
    <x v="1"/>
    <x v="3"/>
    <x v="28"/>
    <x v="23"/>
    <n v="114604.875"/>
  </r>
  <r>
    <n v="347385"/>
    <x v="26"/>
    <x v="0"/>
    <x v="2"/>
    <x v="5"/>
    <x v="29"/>
    <x v="23"/>
    <n v="53372.840624999997"/>
  </r>
  <r>
    <n v="347387"/>
    <x v="27"/>
    <x v="0"/>
    <x v="2"/>
    <x v="5"/>
    <x v="29"/>
    <x v="23"/>
    <n v="60089.006249999999"/>
  </r>
  <r>
    <n v="347389"/>
    <x v="28"/>
    <x v="0"/>
    <x v="2"/>
    <x v="5"/>
    <x v="29"/>
    <x v="23"/>
    <n v="59782.4296875"/>
  </r>
  <r>
    <n v="347391"/>
    <x v="29"/>
    <x v="0"/>
    <x v="2"/>
    <x v="5"/>
    <x v="29"/>
    <x v="23"/>
    <n v="60167.432812499996"/>
  </r>
  <r>
    <n v="347393"/>
    <x v="30"/>
    <x v="0"/>
    <x v="2"/>
    <x v="5"/>
    <x v="29"/>
    <x v="23"/>
    <n v="59857.291406249999"/>
  </r>
  <r>
    <n v="347395"/>
    <x v="31"/>
    <x v="0"/>
    <x v="2"/>
    <x v="5"/>
    <x v="29"/>
    <x v="23"/>
    <n v="129026.42999999998"/>
  </r>
  <r>
    <n v="347397"/>
    <x v="32"/>
    <x v="0"/>
    <x v="2"/>
    <x v="5"/>
    <x v="29"/>
    <x v="23"/>
    <n v="123436.27968749999"/>
  </r>
  <r>
    <n v="347399"/>
    <x v="33"/>
    <x v="0"/>
    <x v="2"/>
    <x v="5"/>
    <x v="29"/>
    <x v="23"/>
    <n v="62584.396874999999"/>
  </r>
  <r>
    <n v="347411"/>
    <x v="5"/>
    <x v="1"/>
    <x v="0"/>
    <x v="1"/>
    <x v="30"/>
    <x v="23"/>
    <n v="91826.505000000005"/>
  </r>
  <r>
    <n v="347413"/>
    <x v="6"/>
    <x v="1"/>
    <x v="0"/>
    <x v="1"/>
    <x v="30"/>
    <x v="23"/>
    <n v="116820.64049999999"/>
  </r>
  <r>
    <n v="347415"/>
    <x v="7"/>
    <x v="1"/>
    <x v="0"/>
    <x v="1"/>
    <x v="30"/>
    <x v="23"/>
    <n v="116469.47624999999"/>
  </r>
  <r>
    <n v="347417"/>
    <x v="8"/>
    <x v="1"/>
    <x v="0"/>
    <x v="1"/>
    <x v="30"/>
    <x v="23"/>
    <n v="115884.2025"/>
  </r>
  <r>
    <n v="347419"/>
    <x v="9"/>
    <x v="1"/>
    <x v="0"/>
    <x v="1"/>
    <x v="30"/>
    <x v="23"/>
    <n v="115298.92874999999"/>
  </r>
  <r>
    <n v="347425"/>
    <x v="18"/>
    <x v="0"/>
    <x v="2"/>
    <x v="4"/>
    <x v="31"/>
    <x v="23"/>
    <n v="48019.364999999998"/>
  </r>
  <r>
    <n v="347427"/>
    <x v="19"/>
    <x v="0"/>
    <x v="2"/>
    <x v="4"/>
    <x v="31"/>
    <x v="23"/>
    <n v="54057.611250000002"/>
  </r>
  <r>
    <n v="347429"/>
    <x v="20"/>
    <x v="0"/>
    <x v="2"/>
    <x v="4"/>
    <x v="31"/>
    <x v="23"/>
    <n v="55906.213499999998"/>
  </r>
  <r>
    <n v="347431"/>
    <x v="21"/>
    <x v="0"/>
    <x v="2"/>
    <x v="4"/>
    <x v="31"/>
    <x v="23"/>
    <n v="56386.276874999996"/>
  </r>
  <r>
    <n v="347433"/>
    <x v="22"/>
    <x v="0"/>
    <x v="2"/>
    <x v="4"/>
    <x v="31"/>
    <x v="23"/>
    <n v="56102.928749999999"/>
  </r>
  <r>
    <n v="347435"/>
    <x v="23"/>
    <x v="0"/>
    <x v="2"/>
    <x v="4"/>
    <x v="31"/>
    <x v="23"/>
    <n v="118696.809375"/>
  </r>
  <r>
    <n v="347437"/>
    <x v="24"/>
    <x v="0"/>
    <x v="2"/>
    <x v="4"/>
    <x v="31"/>
    <x v="23"/>
    <n v="111072.465"/>
  </r>
  <r>
    <n v="347439"/>
    <x v="25"/>
    <x v="0"/>
    <x v="2"/>
    <x v="4"/>
    <x v="31"/>
    <x v="23"/>
    <n v="56523.065624999996"/>
  </r>
  <r>
    <n v="347331"/>
    <x v="0"/>
    <x v="0"/>
    <x v="0"/>
    <x v="0"/>
    <x v="26"/>
    <x v="24"/>
    <n v="330.78375"/>
  </r>
  <r>
    <n v="347333"/>
    <x v="1"/>
    <x v="0"/>
    <x v="0"/>
    <x v="0"/>
    <x v="26"/>
    <x v="24"/>
    <n v="475.385625"/>
  </r>
  <r>
    <n v="347335"/>
    <x v="2"/>
    <x v="0"/>
    <x v="0"/>
    <x v="0"/>
    <x v="26"/>
    <x v="24"/>
    <n v="472.97249999999997"/>
  </r>
  <r>
    <n v="347337"/>
    <x v="3"/>
    <x v="0"/>
    <x v="0"/>
    <x v="0"/>
    <x v="26"/>
    <x v="24"/>
    <n v="470.55937499999999"/>
  </r>
  <r>
    <n v="347339"/>
    <x v="4"/>
    <x v="0"/>
    <x v="0"/>
    <x v="0"/>
    <x v="26"/>
    <x v="24"/>
    <n v="468.14625000000001"/>
  </r>
  <r>
    <n v="347353"/>
    <x v="10"/>
    <x v="1"/>
    <x v="1"/>
    <x v="2"/>
    <x v="27"/>
    <x v="24"/>
    <n v="1234.8945000000001"/>
  </r>
  <r>
    <n v="347355"/>
    <x v="11"/>
    <x v="1"/>
    <x v="1"/>
    <x v="2"/>
    <x v="27"/>
    <x v="24"/>
    <n v="5694.8760000000002"/>
  </r>
  <r>
    <n v="347373"/>
    <x v="14"/>
    <x v="1"/>
    <x v="1"/>
    <x v="3"/>
    <x v="28"/>
    <x v="24"/>
    <n v="46202.173499999997"/>
  </r>
  <r>
    <n v="347375"/>
    <x v="15"/>
    <x v="1"/>
    <x v="1"/>
    <x v="3"/>
    <x v="28"/>
    <x v="24"/>
    <n v="221389.13439999998"/>
  </r>
  <r>
    <n v="347385"/>
    <x v="26"/>
    <x v="0"/>
    <x v="2"/>
    <x v="5"/>
    <x v="29"/>
    <x v="24"/>
    <n v="244.89562499999997"/>
  </r>
  <r>
    <n v="347387"/>
    <x v="27"/>
    <x v="0"/>
    <x v="2"/>
    <x v="5"/>
    <x v="29"/>
    <x v="24"/>
    <n v="243.6525"/>
  </r>
  <r>
    <n v="347389"/>
    <x v="28"/>
    <x v="0"/>
    <x v="2"/>
    <x v="5"/>
    <x v="29"/>
    <x v="24"/>
    <n v="242.40937499999998"/>
  </r>
  <r>
    <n v="347391"/>
    <x v="29"/>
    <x v="0"/>
    <x v="2"/>
    <x v="5"/>
    <x v="29"/>
    <x v="24"/>
    <n v="241.16624999999999"/>
  </r>
  <r>
    <n v="347393"/>
    <x v="30"/>
    <x v="0"/>
    <x v="2"/>
    <x v="5"/>
    <x v="29"/>
    <x v="24"/>
    <n v="239.92312499999997"/>
  </r>
  <r>
    <n v="347395"/>
    <x v="31"/>
    <x v="0"/>
    <x v="2"/>
    <x v="5"/>
    <x v="29"/>
    <x v="24"/>
    <n v="462.19875000000002"/>
  </r>
  <r>
    <n v="347397"/>
    <x v="32"/>
    <x v="0"/>
    <x v="2"/>
    <x v="5"/>
    <x v="29"/>
    <x v="24"/>
    <n v="436.55624999999998"/>
  </r>
  <r>
    <n v="347399"/>
    <x v="33"/>
    <x v="0"/>
    <x v="2"/>
    <x v="5"/>
    <x v="29"/>
    <x v="24"/>
    <n v="246.13874999999999"/>
  </r>
  <r>
    <n v="347411"/>
    <x v="5"/>
    <x v="1"/>
    <x v="0"/>
    <x v="1"/>
    <x v="30"/>
    <x v="24"/>
    <n v="9919.7898749999986"/>
  </r>
  <r>
    <n v="347413"/>
    <x v="6"/>
    <x v="1"/>
    <x v="0"/>
    <x v="1"/>
    <x v="30"/>
    <x v="24"/>
    <n v="14818.578449999999"/>
  </r>
  <r>
    <n v="347415"/>
    <x v="7"/>
    <x v="1"/>
    <x v="0"/>
    <x v="1"/>
    <x v="30"/>
    <x v="24"/>
    <n v="14774.033625"/>
  </r>
  <r>
    <n v="347417"/>
    <x v="8"/>
    <x v="1"/>
    <x v="0"/>
    <x v="1"/>
    <x v="30"/>
    <x v="24"/>
    <n v="14699.792249999999"/>
  </r>
  <r>
    <n v="347419"/>
    <x v="9"/>
    <x v="1"/>
    <x v="0"/>
    <x v="1"/>
    <x v="30"/>
    <x v="24"/>
    <n v="14625.550874999999"/>
  </r>
  <r>
    <n v="347425"/>
    <x v="18"/>
    <x v="0"/>
    <x v="2"/>
    <x v="4"/>
    <x v="31"/>
    <x v="24"/>
    <n v="238.69274999999999"/>
  </r>
  <r>
    <n v="347427"/>
    <x v="19"/>
    <x v="0"/>
    <x v="2"/>
    <x v="4"/>
    <x v="31"/>
    <x v="24"/>
    <n v="237.46237499999998"/>
  </r>
  <r>
    <n v="347429"/>
    <x v="20"/>
    <x v="0"/>
    <x v="2"/>
    <x v="4"/>
    <x v="31"/>
    <x v="24"/>
    <n v="245.58285000000001"/>
  </r>
  <r>
    <n v="347431"/>
    <x v="21"/>
    <x v="0"/>
    <x v="2"/>
    <x v="4"/>
    <x v="31"/>
    <x v="24"/>
    <n v="244.84462499999998"/>
  </r>
  <r>
    <n v="347433"/>
    <x v="22"/>
    <x v="0"/>
    <x v="2"/>
    <x v="4"/>
    <x v="31"/>
    <x v="24"/>
    <n v="243.61424999999997"/>
  </r>
  <r>
    <n v="347435"/>
    <x v="23"/>
    <x v="0"/>
    <x v="2"/>
    <x v="4"/>
    <x v="31"/>
    <x v="24"/>
    <n v="451.49937499999999"/>
  </r>
  <r>
    <n v="347437"/>
    <x v="24"/>
    <x v="0"/>
    <x v="2"/>
    <x v="4"/>
    <x v="31"/>
    <x v="24"/>
    <n v="425.565"/>
  </r>
  <r>
    <n v="347439"/>
    <x v="25"/>
    <x v="0"/>
    <x v="2"/>
    <x v="4"/>
    <x v="31"/>
    <x v="24"/>
    <n v="239.923125"/>
  </r>
  <r>
    <n v="347331"/>
    <x v="0"/>
    <x v="0"/>
    <x v="0"/>
    <x v="0"/>
    <x v="26"/>
    <x v="25"/>
    <n v="367.53750000000002"/>
  </r>
  <r>
    <n v="347333"/>
    <x v="1"/>
    <x v="0"/>
    <x v="0"/>
    <x v="0"/>
    <x v="26"/>
    <x v="25"/>
    <n v="463.19625000000002"/>
  </r>
  <r>
    <n v="347335"/>
    <x v="2"/>
    <x v="0"/>
    <x v="0"/>
    <x v="0"/>
    <x v="26"/>
    <x v="25"/>
    <n v="460.84499999999997"/>
  </r>
  <r>
    <n v="347337"/>
    <x v="3"/>
    <x v="0"/>
    <x v="0"/>
    <x v="0"/>
    <x v="26"/>
    <x v="25"/>
    <n v="458.49374999999998"/>
  </r>
  <r>
    <n v="347339"/>
    <x v="4"/>
    <x v="0"/>
    <x v="0"/>
    <x v="0"/>
    <x v="26"/>
    <x v="25"/>
    <n v="456.14249999999998"/>
  </r>
  <r>
    <n v="347353"/>
    <x v="10"/>
    <x v="1"/>
    <x v="1"/>
    <x v="2"/>
    <x v="27"/>
    <x v="25"/>
    <n v="352.827"/>
  </r>
  <r>
    <n v="347355"/>
    <x v="11"/>
    <x v="1"/>
    <x v="1"/>
    <x v="2"/>
    <x v="27"/>
    <x v="25"/>
    <n v="585.09"/>
  </r>
  <r>
    <n v="347357"/>
    <x v="12"/>
    <x v="1"/>
    <x v="1"/>
    <x v="2"/>
    <x v="27"/>
    <x v="25"/>
    <n v="582.13499999999999"/>
  </r>
  <r>
    <n v="347359"/>
    <x v="13"/>
    <x v="1"/>
    <x v="1"/>
    <x v="2"/>
    <x v="27"/>
    <x v="25"/>
    <n v="347.50799999999998"/>
  </r>
  <r>
    <n v="347373"/>
    <x v="14"/>
    <x v="1"/>
    <x v="1"/>
    <x v="3"/>
    <x v="28"/>
    <x v="25"/>
    <n v="13192.514999999999"/>
  </r>
  <r>
    <n v="347375"/>
    <x v="15"/>
    <x v="1"/>
    <x v="1"/>
    <x v="3"/>
    <x v="28"/>
    <x v="25"/>
    <n v="22739.43"/>
  </r>
  <r>
    <n v="347377"/>
    <x v="16"/>
    <x v="1"/>
    <x v="1"/>
    <x v="3"/>
    <x v="28"/>
    <x v="25"/>
    <n v="22671.075000000001"/>
  </r>
  <r>
    <n v="347379"/>
    <x v="17"/>
    <x v="1"/>
    <x v="1"/>
    <x v="3"/>
    <x v="28"/>
    <x v="25"/>
    <n v="13534.289999999999"/>
  </r>
  <r>
    <n v="347385"/>
    <x v="26"/>
    <x v="0"/>
    <x v="2"/>
    <x v="5"/>
    <x v="29"/>
    <x v="25"/>
    <n v="224.48765624999999"/>
  </r>
  <r>
    <n v="347387"/>
    <x v="27"/>
    <x v="0"/>
    <x v="2"/>
    <x v="5"/>
    <x v="29"/>
    <x v="25"/>
    <n v="243.6525"/>
  </r>
  <r>
    <n v="347389"/>
    <x v="28"/>
    <x v="0"/>
    <x v="2"/>
    <x v="5"/>
    <x v="29"/>
    <x v="25"/>
    <n v="242.40937499999998"/>
  </r>
  <r>
    <n v="347391"/>
    <x v="29"/>
    <x v="0"/>
    <x v="2"/>
    <x v="5"/>
    <x v="29"/>
    <x v="25"/>
    <n v="241.16624999999999"/>
  </r>
  <r>
    <n v="347393"/>
    <x v="30"/>
    <x v="0"/>
    <x v="2"/>
    <x v="5"/>
    <x v="29"/>
    <x v="25"/>
    <n v="239.92312499999997"/>
  </r>
  <r>
    <n v="347395"/>
    <x v="31"/>
    <x v="0"/>
    <x v="2"/>
    <x v="5"/>
    <x v="29"/>
    <x v="25"/>
    <n v="486.52499999999998"/>
  </r>
  <r>
    <n v="347397"/>
    <x v="32"/>
    <x v="0"/>
    <x v="2"/>
    <x v="5"/>
    <x v="29"/>
    <x v="25"/>
    <n v="436.55624999999998"/>
  </r>
  <r>
    <n v="347399"/>
    <x v="33"/>
    <x v="0"/>
    <x v="2"/>
    <x v="5"/>
    <x v="29"/>
    <x v="25"/>
    <n v="246.13874999999999"/>
  </r>
  <r>
    <n v="347411"/>
    <x v="5"/>
    <x v="1"/>
    <x v="0"/>
    <x v="1"/>
    <x v="30"/>
    <x v="25"/>
    <n v="11021.98875"/>
  </r>
  <r>
    <n v="347413"/>
    <x v="6"/>
    <x v="1"/>
    <x v="0"/>
    <x v="1"/>
    <x v="30"/>
    <x v="25"/>
    <n v="14438.6149"/>
  </r>
  <r>
    <n v="347415"/>
    <x v="7"/>
    <x v="1"/>
    <x v="0"/>
    <x v="1"/>
    <x v="30"/>
    <x v="25"/>
    <n v="14395.212249999999"/>
  </r>
  <r>
    <n v="347417"/>
    <x v="8"/>
    <x v="1"/>
    <x v="0"/>
    <x v="1"/>
    <x v="30"/>
    <x v="25"/>
    <n v="14322.8745"/>
  </r>
  <r>
    <n v="347419"/>
    <x v="9"/>
    <x v="1"/>
    <x v="0"/>
    <x v="1"/>
    <x v="30"/>
    <x v="25"/>
    <n v="14250.536749999999"/>
  </r>
  <r>
    <n v="347425"/>
    <x v="18"/>
    <x v="0"/>
    <x v="2"/>
    <x v="4"/>
    <x v="31"/>
    <x v="25"/>
    <n v="218.80168749999999"/>
  </r>
  <r>
    <n v="347427"/>
    <x v="19"/>
    <x v="0"/>
    <x v="2"/>
    <x v="4"/>
    <x v="31"/>
    <x v="25"/>
    <n v="237.46237499999998"/>
  </r>
  <r>
    <n v="347429"/>
    <x v="20"/>
    <x v="0"/>
    <x v="2"/>
    <x v="4"/>
    <x v="31"/>
    <x v="25"/>
    <n v="245.58285000000001"/>
  </r>
  <r>
    <n v="347431"/>
    <x v="21"/>
    <x v="0"/>
    <x v="2"/>
    <x v="4"/>
    <x v="31"/>
    <x v="25"/>
    <n v="244.84462499999998"/>
  </r>
  <r>
    <n v="347433"/>
    <x v="22"/>
    <x v="0"/>
    <x v="2"/>
    <x v="4"/>
    <x v="31"/>
    <x v="25"/>
    <n v="243.61424999999997"/>
  </r>
  <r>
    <n v="347435"/>
    <x v="23"/>
    <x v="0"/>
    <x v="2"/>
    <x v="4"/>
    <x v="31"/>
    <x v="25"/>
    <n v="475.26249999999999"/>
  </r>
  <r>
    <n v="347437"/>
    <x v="24"/>
    <x v="0"/>
    <x v="2"/>
    <x v="4"/>
    <x v="31"/>
    <x v="25"/>
    <n v="425.565"/>
  </r>
  <r>
    <n v="347439"/>
    <x v="25"/>
    <x v="0"/>
    <x v="2"/>
    <x v="4"/>
    <x v="31"/>
    <x v="25"/>
    <n v="239.923125"/>
  </r>
  <r>
    <n v="347327"/>
    <x v="42"/>
    <x v="0"/>
    <x v="0"/>
    <x v="0"/>
    <x v="26"/>
    <x v="26"/>
    <n v="49.400999999999996"/>
  </r>
  <r>
    <n v="347329"/>
    <x v="43"/>
    <x v="0"/>
    <x v="0"/>
    <x v="0"/>
    <x v="26"/>
    <x v="26"/>
    <n v="98.504999999999995"/>
  </r>
  <r>
    <n v="347331"/>
    <x v="0"/>
    <x v="0"/>
    <x v="0"/>
    <x v="0"/>
    <x v="26"/>
    <x v="26"/>
    <n v="490.05"/>
  </r>
  <r>
    <n v="347333"/>
    <x v="1"/>
    <x v="0"/>
    <x v="0"/>
    <x v="0"/>
    <x v="26"/>
    <x v="26"/>
    <n v="682.60500000000002"/>
  </r>
  <r>
    <n v="347335"/>
    <x v="2"/>
    <x v="0"/>
    <x v="0"/>
    <x v="0"/>
    <x v="26"/>
    <x v="26"/>
    <n v="679.14"/>
  </r>
  <r>
    <n v="347337"/>
    <x v="3"/>
    <x v="0"/>
    <x v="0"/>
    <x v="0"/>
    <x v="26"/>
    <x v="26"/>
    <n v="627.41250000000002"/>
  </r>
  <r>
    <n v="347339"/>
    <x v="4"/>
    <x v="0"/>
    <x v="0"/>
    <x v="0"/>
    <x v="26"/>
    <x v="26"/>
    <n v="480.15"/>
  </r>
  <r>
    <n v="347351"/>
    <x v="44"/>
    <x v="1"/>
    <x v="1"/>
    <x v="2"/>
    <x v="27"/>
    <x v="26"/>
    <n v="216.26660000000001"/>
  </r>
  <r>
    <n v="347353"/>
    <x v="10"/>
    <x v="1"/>
    <x v="1"/>
    <x v="2"/>
    <x v="27"/>
    <x v="26"/>
    <n v="588.04499999999996"/>
  </r>
  <r>
    <n v="347355"/>
    <x v="11"/>
    <x v="1"/>
    <x v="1"/>
    <x v="2"/>
    <x v="27"/>
    <x v="26"/>
    <n v="882.51075000000003"/>
  </r>
  <r>
    <n v="347371"/>
    <x v="45"/>
    <x v="1"/>
    <x v="1"/>
    <x v="3"/>
    <x v="28"/>
    <x v="26"/>
    <n v="81228.77"/>
  </r>
  <r>
    <n v="347373"/>
    <x v="14"/>
    <x v="1"/>
    <x v="1"/>
    <x v="3"/>
    <x v="28"/>
    <x v="26"/>
    <n v="88195.981999999989"/>
  </r>
  <r>
    <n v="347375"/>
    <x v="15"/>
    <x v="1"/>
    <x v="1"/>
    <x v="3"/>
    <x v="28"/>
    <x v="26"/>
    <n v="102768.77555000001"/>
  </r>
  <r>
    <n v="347385"/>
    <x v="26"/>
    <x v="0"/>
    <x v="2"/>
    <x v="5"/>
    <x v="29"/>
    <x v="26"/>
    <n v="265.30359375"/>
  </r>
  <r>
    <n v="347387"/>
    <x v="27"/>
    <x v="0"/>
    <x v="2"/>
    <x v="5"/>
    <x v="29"/>
    <x v="26"/>
    <n v="263.95687500000003"/>
  </r>
  <r>
    <n v="347389"/>
    <x v="28"/>
    <x v="0"/>
    <x v="2"/>
    <x v="5"/>
    <x v="29"/>
    <x v="26"/>
    <n v="262.61015624999999"/>
  </r>
  <r>
    <n v="347391"/>
    <x v="29"/>
    <x v="0"/>
    <x v="2"/>
    <x v="5"/>
    <x v="29"/>
    <x v="26"/>
    <n v="261.26343749999995"/>
  </r>
  <r>
    <n v="347393"/>
    <x v="30"/>
    <x v="0"/>
    <x v="2"/>
    <x v="5"/>
    <x v="29"/>
    <x v="26"/>
    <n v="259.91671875000003"/>
  </r>
  <r>
    <n v="347395"/>
    <x v="31"/>
    <x v="0"/>
    <x v="2"/>
    <x v="5"/>
    <x v="29"/>
    <x v="26"/>
    <n v="474.36187499999994"/>
  </r>
  <r>
    <n v="347397"/>
    <x v="32"/>
    <x v="0"/>
    <x v="2"/>
    <x v="5"/>
    <x v="29"/>
    <x v="26"/>
    <n v="472.93593749999997"/>
  </r>
  <r>
    <n v="347399"/>
    <x v="33"/>
    <x v="0"/>
    <x v="2"/>
    <x v="5"/>
    <x v="29"/>
    <x v="26"/>
    <n v="266.65031249999998"/>
  </r>
  <r>
    <n v="347403"/>
    <x v="38"/>
    <x v="1"/>
    <x v="0"/>
    <x v="1"/>
    <x v="30"/>
    <x v="26"/>
    <n v="3000.1129999999998"/>
  </r>
  <r>
    <n v="347405"/>
    <x v="39"/>
    <x v="1"/>
    <x v="0"/>
    <x v="1"/>
    <x v="30"/>
    <x v="26"/>
    <n v="4477.326"/>
  </r>
  <r>
    <n v="347407"/>
    <x v="40"/>
    <x v="1"/>
    <x v="0"/>
    <x v="1"/>
    <x v="30"/>
    <x v="26"/>
    <n v="5939.3099999999995"/>
  </r>
  <r>
    <n v="347409"/>
    <x v="41"/>
    <x v="1"/>
    <x v="0"/>
    <x v="1"/>
    <x v="30"/>
    <x v="26"/>
    <n v="7386.0649999999996"/>
  </r>
  <r>
    <n v="347411"/>
    <x v="5"/>
    <x v="1"/>
    <x v="0"/>
    <x v="1"/>
    <x v="30"/>
    <x v="26"/>
    <n v="19839.579749999997"/>
  </r>
  <r>
    <n v="347413"/>
    <x v="6"/>
    <x v="1"/>
    <x v="0"/>
    <x v="1"/>
    <x v="30"/>
    <x v="26"/>
    <n v="25077.594299999997"/>
  </r>
  <r>
    <n v="347415"/>
    <x v="7"/>
    <x v="1"/>
    <x v="0"/>
    <x v="1"/>
    <x v="30"/>
    <x v="26"/>
    <n v="23486.92525"/>
  </r>
  <r>
    <n v="347417"/>
    <x v="8"/>
    <x v="1"/>
    <x v="0"/>
    <x v="1"/>
    <x v="30"/>
    <x v="26"/>
    <n v="21861.229499999998"/>
  </r>
  <r>
    <n v="347419"/>
    <x v="9"/>
    <x v="1"/>
    <x v="0"/>
    <x v="1"/>
    <x v="30"/>
    <x v="26"/>
    <n v="17250.64975"/>
  </r>
  <r>
    <n v="347425"/>
    <x v="18"/>
    <x v="0"/>
    <x v="2"/>
    <x v="4"/>
    <x v="31"/>
    <x v="26"/>
    <n v="318.25700000000001"/>
  </r>
  <r>
    <n v="347427"/>
    <x v="19"/>
    <x v="0"/>
    <x v="2"/>
    <x v="4"/>
    <x v="31"/>
    <x v="26"/>
    <n v="316.61649999999997"/>
  </r>
  <r>
    <n v="347429"/>
    <x v="20"/>
    <x v="0"/>
    <x v="2"/>
    <x v="4"/>
    <x v="31"/>
    <x v="26"/>
    <n v="327.44380000000001"/>
  </r>
  <r>
    <n v="347431"/>
    <x v="21"/>
    <x v="0"/>
    <x v="2"/>
    <x v="4"/>
    <x v="31"/>
    <x v="26"/>
    <n v="326.45949999999999"/>
  </r>
  <r>
    <n v="347433"/>
    <x v="22"/>
    <x v="0"/>
    <x v="2"/>
    <x v="4"/>
    <x v="31"/>
    <x v="26"/>
    <n v="324.81900000000002"/>
  </r>
  <r>
    <n v="347435"/>
    <x v="23"/>
    <x v="0"/>
    <x v="2"/>
    <x v="4"/>
    <x v="31"/>
    <x v="26"/>
    <n v="594.078125"/>
  </r>
  <r>
    <n v="347437"/>
    <x v="24"/>
    <x v="0"/>
    <x v="2"/>
    <x v="4"/>
    <x v="31"/>
    <x v="26"/>
    <n v="567.41999999999996"/>
  </r>
  <r>
    <n v="347439"/>
    <x v="25"/>
    <x v="0"/>
    <x v="2"/>
    <x v="4"/>
    <x v="31"/>
    <x v="26"/>
    <n v="319.89749999999998"/>
  </r>
  <r>
    <n v="347331"/>
    <x v="0"/>
    <x v="0"/>
    <x v="0"/>
    <x v="0"/>
    <x v="26"/>
    <x v="27"/>
    <n v="330.78375"/>
  </r>
  <r>
    <n v="347333"/>
    <x v="1"/>
    <x v="0"/>
    <x v="0"/>
    <x v="0"/>
    <x v="26"/>
    <x v="27"/>
    <n v="475.385625"/>
  </r>
  <r>
    <n v="347335"/>
    <x v="2"/>
    <x v="0"/>
    <x v="0"/>
    <x v="0"/>
    <x v="26"/>
    <x v="27"/>
    <n v="472.97249999999997"/>
  </r>
  <r>
    <n v="347337"/>
    <x v="3"/>
    <x v="0"/>
    <x v="0"/>
    <x v="0"/>
    <x v="26"/>
    <x v="27"/>
    <n v="470.55937499999999"/>
  </r>
  <r>
    <n v="347339"/>
    <x v="4"/>
    <x v="0"/>
    <x v="0"/>
    <x v="0"/>
    <x v="26"/>
    <x v="27"/>
    <n v="468.14625000000001"/>
  </r>
  <r>
    <n v="347353"/>
    <x v="10"/>
    <x v="1"/>
    <x v="1"/>
    <x v="2"/>
    <x v="27"/>
    <x v="27"/>
    <n v="1234.8945000000001"/>
  </r>
  <r>
    <n v="347355"/>
    <x v="11"/>
    <x v="1"/>
    <x v="1"/>
    <x v="2"/>
    <x v="27"/>
    <x v="27"/>
    <n v="5694.8760000000002"/>
  </r>
  <r>
    <n v="347373"/>
    <x v="14"/>
    <x v="1"/>
    <x v="1"/>
    <x v="3"/>
    <x v="28"/>
    <x v="27"/>
    <n v="46202.173499999997"/>
  </r>
  <r>
    <n v="347375"/>
    <x v="15"/>
    <x v="1"/>
    <x v="1"/>
    <x v="3"/>
    <x v="28"/>
    <x v="27"/>
    <n v="221389.13439999998"/>
  </r>
  <r>
    <n v="347385"/>
    <x v="26"/>
    <x v="0"/>
    <x v="2"/>
    <x v="5"/>
    <x v="29"/>
    <x v="27"/>
    <n v="244.89562499999997"/>
  </r>
  <r>
    <n v="347387"/>
    <x v="27"/>
    <x v="0"/>
    <x v="2"/>
    <x v="5"/>
    <x v="29"/>
    <x v="27"/>
    <n v="243.6525"/>
  </r>
  <r>
    <n v="347389"/>
    <x v="28"/>
    <x v="0"/>
    <x v="2"/>
    <x v="5"/>
    <x v="29"/>
    <x v="27"/>
    <n v="242.40937499999998"/>
  </r>
  <r>
    <n v="347391"/>
    <x v="29"/>
    <x v="0"/>
    <x v="2"/>
    <x v="5"/>
    <x v="29"/>
    <x v="27"/>
    <n v="241.16624999999999"/>
  </r>
  <r>
    <n v="347393"/>
    <x v="30"/>
    <x v="0"/>
    <x v="2"/>
    <x v="5"/>
    <x v="29"/>
    <x v="27"/>
    <n v="239.92312499999997"/>
  </r>
  <r>
    <n v="347395"/>
    <x v="31"/>
    <x v="0"/>
    <x v="2"/>
    <x v="5"/>
    <x v="29"/>
    <x v="27"/>
    <n v="462.19875000000002"/>
  </r>
  <r>
    <n v="347397"/>
    <x v="32"/>
    <x v="0"/>
    <x v="2"/>
    <x v="5"/>
    <x v="29"/>
    <x v="27"/>
    <n v="436.55624999999998"/>
  </r>
  <r>
    <n v="347399"/>
    <x v="33"/>
    <x v="0"/>
    <x v="2"/>
    <x v="5"/>
    <x v="29"/>
    <x v="27"/>
    <n v="246.13874999999999"/>
  </r>
  <r>
    <n v="347411"/>
    <x v="5"/>
    <x v="1"/>
    <x v="0"/>
    <x v="1"/>
    <x v="30"/>
    <x v="27"/>
    <n v="9919.7898749999986"/>
  </r>
  <r>
    <n v="347413"/>
    <x v="6"/>
    <x v="1"/>
    <x v="0"/>
    <x v="1"/>
    <x v="30"/>
    <x v="27"/>
    <n v="14818.578449999999"/>
  </r>
  <r>
    <n v="347415"/>
    <x v="7"/>
    <x v="1"/>
    <x v="0"/>
    <x v="1"/>
    <x v="30"/>
    <x v="27"/>
    <n v="14774.033625"/>
  </r>
  <r>
    <n v="347417"/>
    <x v="8"/>
    <x v="1"/>
    <x v="0"/>
    <x v="1"/>
    <x v="30"/>
    <x v="27"/>
    <n v="14699.792249999999"/>
  </r>
  <r>
    <n v="347419"/>
    <x v="9"/>
    <x v="1"/>
    <x v="0"/>
    <x v="1"/>
    <x v="30"/>
    <x v="27"/>
    <n v="14625.550874999999"/>
  </r>
  <r>
    <n v="347425"/>
    <x v="18"/>
    <x v="0"/>
    <x v="2"/>
    <x v="4"/>
    <x v="31"/>
    <x v="27"/>
    <n v="238.69274999999999"/>
  </r>
  <r>
    <n v="347427"/>
    <x v="19"/>
    <x v="0"/>
    <x v="2"/>
    <x v="4"/>
    <x v="31"/>
    <x v="27"/>
    <n v="237.46237499999998"/>
  </r>
  <r>
    <n v="347429"/>
    <x v="20"/>
    <x v="0"/>
    <x v="2"/>
    <x v="4"/>
    <x v="31"/>
    <x v="27"/>
    <n v="245.58285000000001"/>
  </r>
  <r>
    <n v="347431"/>
    <x v="21"/>
    <x v="0"/>
    <x v="2"/>
    <x v="4"/>
    <x v="31"/>
    <x v="27"/>
    <n v="244.84462499999998"/>
  </r>
  <r>
    <n v="347433"/>
    <x v="22"/>
    <x v="0"/>
    <x v="2"/>
    <x v="4"/>
    <x v="31"/>
    <x v="27"/>
    <n v="243.61424999999997"/>
  </r>
  <r>
    <n v="347435"/>
    <x v="23"/>
    <x v="0"/>
    <x v="2"/>
    <x v="4"/>
    <x v="31"/>
    <x v="27"/>
    <n v="451.49937499999999"/>
  </r>
  <r>
    <n v="347437"/>
    <x v="24"/>
    <x v="0"/>
    <x v="2"/>
    <x v="4"/>
    <x v="31"/>
    <x v="27"/>
    <n v="425.565"/>
  </r>
  <r>
    <n v="347439"/>
    <x v="25"/>
    <x v="0"/>
    <x v="2"/>
    <x v="4"/>
    <x v="31"/>
    <x v="27"/>
    <n v="239.923125"/>
  </r>
  <r>
    <n v="347331"/>
    <x v="0"/>
    <x v="0"/>
    <x v="0"/>
    <x v="0"/>
    <x v="26"/>
    <x v="28"/>
    <n v="71.901643846153775"/>
  </r>
  <r>
    <n v="347333"/>
    <x v="1"/>
    <x v="0"/>
    <x v="0"/>
    <x v="0"/>
    <x v="26"/>
    <x v="28"/>
    <n v="110.81454576923025"/>
  </r>
  <r>
    <n v="347335"/>
    <x v="2"/>
    <x v="0"/>
    <x v="0"/>
    <x v="0"/>
    <x v="26"/>
    <x v="28"/>
    <n v="110.25203538461486"/>
  </r>
  <r>
    <n v="347337"/>
    <x v="3"/>
    <x v="0"/>
    <x v="0"/>
    <x v="0"/>
    <x v="26"/>
    <x v="28"/>
    <n v="109.68952499999948"/>
  </r>
  <r>
    <n v="347339"/>
    <x v="4"/>
    <x v="0"/>
    <x v="0"/>
    <x v="0"/>
    <x v="26"/>
    <x v="28"/>
    <n v="109.1270146153841"/>
  </r>
  <r>
    <n v="347345"/>
    <x v="34"/>
    <x v="1"/>
    <x v="1"/>
    <x v="2"/>
    <x v="27"/>
    <x v="28"/>
    <n v="555.92551384615342"/>
  </r>
  <r>
    <n v="347353"/>
    <x v="10"/>
    <x v="1"/>
    <x v="1"/>
    <x v="2"/>
    <x v="27"/>
    <x v="28"/>
    <n v="297.21905230769187"/>
  </r>
  <r>
    <n v="347355"/>
    <x v="11"/>
    <x v="1"/>
    <x v="1"/>
    <x v="2"/>
    <x v="27"/>
    <x v="28"/>
    <n v="1549.258310769229"/>
  </r>
  <r>
    <n v="347357"/>
    <x v="12"/>
    <x v="1"/>
    <x v="1"/>
    <x v="2"/>
    <x v="27"/>
    <x v="28"/>
    <n v="2208.2171734615335"/>
  </r>
  <r>
    <n v="347359"/>
    <x v="13"/>
    <x v="1"/>
    <x v="1"/>
    <x v="2"/>
    <x v="27"/>
    <x v="28"/>
    <n v="1505.5115815384527"/>
  </r>
  <r>
    <n v="347365"/>
    <x v="35"/>
    <x v="1"/>
    <x v="1"/>
    <x v="3"/>
    <x v="28"/>
    <x v="28"/>
    <n v="4258.2077999999938"/>
  </r>
  <r>
    <n v="347373"/>
    <x v="14"/>
    <x v="1"/>
    <x v="1"/>
    <x v="3"/>
    <x v="28"/>
    <x v="28"/>
    <n v="2183.606750769226"/>
  </r>
  <r>
    <n v="347375"/>
    <x v="15"/>
    <x v="1"/>
    <x v="1"/>
    <x v="3"/>
    <x v="28"/>
    <x v="28"/>
    <n v="11889.896859076885"/>
  </r>
  <r>
    <n v="347377"/>
    <x v="16"/>
    <x v="1"/>
    <x v="1"/>
    <x v="3"/>
    <x v="28"/>
    <x v="28"/>
    <n v="16981.231486153811"/>
  </r>
  <r>
    <n v="347379"/>
    <x v="17"/>
    <x v="1"/>
    <x v="1"/>
    <x v="3"/>
    <x v="28"/>
    <x v="28"/>
    <n v="11520.065243076833"/>
  </r>
  <r>
    <n v="347385"/>
    <x v="26"/>
    <x v="0"/>
    <x v="2"/>
    <x v="5"/>
    <x v="29"/>
    <x v="28"/>
    <n v="173.82048749999933"/>
  </r>
  <r>
    <n v="347387"/>
    <x v="27"/>
    <x v="0"/>
    <x v="2"/>
    <x v="5"/>
    <x v="29"/>
    <x v="28"/>
    <n v="172.93814999999935"/>
  </r>
  <r>
    <n v="347389"/>
    <x v="28"/>
    <x v="0"/>
    <x v="2"/>
    <x v="5"/>
    <x v="29"/>
    <x v="28"/>
    <n v="172.05581249999932"/>
  </r>
  <r>
    <n v="347391"/>
    <x v="29"/>
    <x v="0"/>
    <x v="2"/>
    <x v="5"/>
    <x v="29"/>
    <x v="28"/>
    <n v="171.17347499999934"/>
  </r>
  <r>
    <n v="347393"/>
    <x v="30"/>
    <x v="0"/>
    <x v="2"/>
    <x v="5"/>
    <x v="29"/>
    <x v="28"/>
    <n v="170.29113749999934"/>
  </r>
  <r>
    <n v="347395"/>
    <x v="31"/>
    <x v="0"/>
    <x v="2"/>
    <x v="5"/>
    <x v="29"/>
    <x v="28"/>
    <n v="292.53625499999947"/>
  </r>
  <r>
    <n v="347397"/>
    <x v="32"/>
    <x v="0"/>
    <x v="2"/>
    <x v="5"/>
    <x v="29"/>
    <x v="28"/>
    <n v="288.86591249999952"/>
  </r>
  <r>
    <n v="347399"/>
    <x v="33"/>
    <x v="0"/>
    <x v="2"/>
    <x v="5"/>
    <x v="29"/>
    <x v="28"/>
    <n v="174.70282499999934"/>
  </r>
  <r>
    <n v="347403"/>
    <x v="38"/>
    <x v="1"/>
    <x v="0"/>
    <x v="1"/>
    <x v="30"/>
    <x v="28"/>
    <n v="748.14674846153821"/>
  </r>
  <r>
    <n v="347405"/>
    <x v="39"/>
    <x v="1"/>
    <x v="0"/>
    <x v="1"/>
    <x v="30"/>
    <x v="28"/>
    <n v="1169.69136307692"/>
  </r>
  <r>
    <n v="347407"/>
    <x v="40"/>
    <x v="1"/>
    <x v="0"/>
    <x v="1"/>
    <x v="30"/>
    <x v="28"/>
    <n v="1586.8957499999935"/>
  </r>
  <r>
    <n v="347409"/>
    <x v="41"/>
    <x v="1"/>
    <x v="0"/>
    <x v="1"/>
    <x v="30"/>
    <x v="28"/>
    <n v="1999.7599092307685"/>
  </r>
  <r>
    <n v="347411"/>
    <x v="5"/>
    <x v="1"/>
    <x v="0"/>
    <x v="1"/>
    <x v="30"/>
    <x v="28"/>
    <n v="2512.9918338461507"/>
  </r>
  <r>
    <n v="347413"/>
    <x v="6"/>
    <x v="1"/>
    <x v="0"/>
    <x v="1"/>
    <x v="30"/>
    <x v="28"/>
    <n v="2598.928342153843"/>
  </r>
  <r>
    <n v="347415"/>
    <x v="7"/>
    <x v="1"/>
    <x v="0"/>
    <x v="1"/>
    <x v="30"/>
    <x v="28"/>
    <n v="2159.2632769230677"/>
  </r>
  <r>
    <n v="347417"/>
    <x v="8"/>
    <x v="1"/>
    <x v="0"/>
    <x v="1"/>
    <x v="30"/>
    <x v="28"/>
    <n v="1718.7301661538411"/>
  </r>
  <r>
    <n v="347419"/>
    <x v="9"/>
    <x v="1"/>
    <x v="0"/>
    <x v="1"/>
    <x v="30"/>
    <x v="28"/>
    <n v="427.51242769230686"/>
  </r>
  <r>
    <n v="347421"/>
    <x v="36"/>
    <x v="0"/>
    <x v="2"/>
    <x v="4"/>
    <x v="31"/>
    <x v="28"/>
    <n v="40.33046769230765"/>
  </r>
  <r>
    <n v="347423"/>
    <x v="37"/>
    <x v="0"/>
    <x v="2"/>
    <x v="4"/>
    <x v="31"/>
    <x v="28"/>
    <n v="80.249399999999909"/>
  </r>
  <r>
    <n v="347425"/>
    <x v="18"/>
    <x v="0"/>
    <x v="2"/>
    <x v="4"/>
    <x v="31"/>
    <x v="28"/>
    <n v="365.44832076923018"/>
  </r>
  <r>
    <n v="347427"/>
    <x v="19"/>
    <x v="0"/>
    <x v="2"/>
    <x v="4"/>
    <x v="31"/>
    <x v="28"/>
    <n v="363.56456653846101"/>
  </r>
  <r>
    <n v="347429"/>
    <x v="20"/>
    <x v="0"/>
    <x v="2"/>
    <x v="4"/>
    <x v="31"/>
    <x v="28"/>
    <n v="355.46172876923004"/>
  </r>
  <r>
    <n v="347431"/>
    <x v="21"/>
    <x v="0"/>
    <x v="2"/>
    <x v="4"/>
    <x v="31"/>
    <x v="28"/>
    <n v="354.39320653846079"/>
  </r>
  <r>
    <n v="347433"/>
    <x v="22"/>
    <x v="0"/>
    <x v="2"/>
    <x v="4"/>
    <x v="31"/>
    <x v="28"/>
    <n v="332.24133461538389"/>
  </r>
  <r>
    <n v="347435"/>
    <x v="23"/>
    <x v="0"/>
    <x v="2"/>
    <x v="4"/>
    <x v="31"/>
    <x v="28"/>
    <n v="742.19916692307663"/>
  </r>
  <r>
    <n v="347437"/>
    <x v="24"/>
    <x v="0"/>
    <x v="2"/>
    <x v="4"/>
    <x v="31"/>
    <x v="28"/>
    <n v="734.59066153846084"/>
  </r>
  <r>
    <n v="347439"/>
    <x v="25"/>
    <x v="0"/>
    <x v="2"/>
    <x v="4"/>
    <x v="31"/>
    <x v="28"/>
    <n v="387.3944249999995"/>
  </r>
  <r>
    <n v="347331"/>
    <x v="0"/>
    <x v="0"/>
    <x v="0"/>
    <x v="0"/>
    <x v="0"/>
    <x v="29"/>
    <n v="337.16182499999996"/>
  </r>
  <r>
    <n v="347333"/>
    <x v="1"/>
    <x v="0"/>
    <x v="0"/>
    <x v="0"/>
    <x v="0"/>
    <x v="29"/>
    <n v="463.25288749999999"/>
  </r>
  <r>
    <n v="347335"/>
    <x v="2"/>
    <x v="0"/>
    <x v="0"/>
    <x v="0"/>
    <x v="0"/>
    <x v="29"/>
    <n v="460.90134999999998"/>
  </r>
  <r>
    <n v="347337"/>
    <x v="3"/>
    <x v="0"/>
    <x v="0"/>
    <x v="0"/>
    <x v="0"/>
    <x v="29"/>
    <n v="458.54981249999997"/>
  </r>
  <r>
    <n v="347339"/>
    <x v="4"/>
    <x v="0"/>
    <x v="0"/>
    <x v="0"/>
    <x v="0"/>
    <x v="29"/>
    <n v="456.19827500000002"/>
  </r>
  <r>
    <n v="347331"/>
    <x v="0"/>
    <x v="0"/>
    <x v="0"/>
    <x v="0"/>
    <x v="1"/>
    <x v="29"/>
    <n v="336.14831249999997"/>
  </r>
  <r>
    <n v="347333"/>
    <x v="1"/>
    <x v="0"/>
    <x v="0"/>
    <x v="0"/>
    <x v="1"/>
    <x v="29"/>
    <n v="477.7865625"/>
  </r>
  <r>
    <n v="347335"/>
    <x v="2"/>
    <x v="0"/>
    <x v="0"/>
    <x v="0"/>
    <x v="1"/>
    <x v="29"/>
    <n v="475.36124999999998"/>
  </r>
  <r>
    <n v="347337"/>
    <x v="3"/>
    <x v="0"/>
    <x v="0"/>
    <x v="0"/>
    <x v="1"/>
    <x v="29"/>
    <n v="472.93593750000002"/>
  </r>
  <r>
    <n v="347339"/>
    <x v="4"/>
    <x v="0"/>
    <x v="0"/>
    <x v="0"/>
    <x v="1"/>
    <x v="29"/>
    <n v="470.510625"/>
  </r>
  <r>
    <n v="347331"/>
    <x v="0"/>
    <x v="0"/>
    <x v="0"/>
    <x v="0"/>
    <x v="2"/>
    <x v="29"/>
    <n v="334.45912499999997"/>
  </r>
  <r>
    <n v="347333"/>
    <x v="1"/>
    <x v="0"/>
    <x v="0"/>
    <x v="0"/>
    <x v="2"/>
    <x v="29"/>
    <n v="475.385625"/>
  </r>
  <r>
    <n v="347335"/>
    <x v="2"/>
    <x v="0"/>
    <x v="0"/>
    <x v="0"/>
    <x v="2"/>
    <x v="29"/>
    <n v="472.97249999999997"/>
  </r>
  <r>
    <n v="347337"/>
    <x v="3"/>
    <x v="0"/>
    <x v="0"/>
    <x v="0"/>
    <x v="2"/>
    <x v="29"/>
    <n v="470.55937499999999"/>
  </r>
  <r>
    <n v="347339"/>
    <x v="4"/>
    <x v="0"/>
    <x v="0"/>
    <x v="0"/>
    <x v="2"/>
    <x v="29"/>
    <n v="468.14625000000001"/>
  </r>
  <r>
    <n v="347411"/>
    <x v="5"/>
    <x v="1"/>
    <x v="0"/>
    <x v="1"/>
    <x v="3"/>
    <x v="29"/>
    <n v="278.02856249999996"/>
  </r>
  <r>
    <n v="347413"/>
    <x v="6"/>
    <x v="1"/>
    <x v="0"/>
    <x v="1"/>
    <x v="3"/>
    <x v="29"/>
    <n v="415.33017499999994"/>
  </r>
  <r>
    <n v="347415"/>
    <x v="7"/>
    <x v="1"/>
    <x v="0"/>
    <x v="1"/>
    <x v="3"/>
    <x v="29"/>
    <n v="414.08168749999999"/>
  </r>
  <r>
    <n v="347417"/>
    <x v="8"/>
    <x v="1"/>
    <x v="0"/>
    <x v="1"/>
    <x v="3"/>
    <x v="29"/>
    <n v="412.00087499999995"/>
  </r>
  <r>
    <n v="347419"/>
    <x v="9"/>
    <x v="1"/>
    <x v="0"/>
    <x v="1"/>
    <x v="3"/>
    <x v="29"/>
    <n v="409.92006250000003"/>
  </r>
  <r>
    <n v="347411"/>
    <x v="5"/>
    <x v="1"/>
    <x v="0"/>
    <x v="1"/>
    <x v="4"/>
    <x v="29"/>
    <n v="322.720125"/>
  </r>
  <r>
    <n v="347413"/>
    <x v="6"/>
    <x v="1"/>
    <x v="0"/>
    <x v="1"/>
    <x v="4"/>
    <x v="29"/>
    <n v="460.90134999999998"/>
  </r>
  <r>
    <n v="347415"/>
    <x v="7"/>
    <x v="1"/>
    <x v="0"/>
    <x v="1"/>
    <x v="4"/>
    <x v="29"/>
    <n v="459.51587499999999"/>
  </r>
  <r>
    <n v="347417"/>
    <x v="8"/>
    <x v="1"/>
    <x v="0"/>
    <x v="1"/>
    <x v="4"/>
    <x v="29"/>
    <n v="457.20675"/>
  </r>
  <r>
    <n v="347419"/>
    <x v="9"/>
    <x v="1"/>
    <x v="0"/>
    <x v="1"/>
    <x v="4"/>
    <x v="29"/>
    <n v="454.89762499999995"/>
  </r>
  <r>
    <n v="347411"/>
    <x v="5"/>
    <x v="1"/>
    <x v="0"/>
    <x v="1"/>
    <x v="5"/>
    <x v="29"/>
    <n v="321.07359374999999"/>
  </r>
  <r>
    <n v="347413"/>
    <x v="6"/>
    <x v="1"/>
    <x v="0"/>
    <x v="1"/>
    <x v="5"/>
    <x v="29"/>
    <n v="474.36187499999994"/>
  </r>
  <r>
    <n v="347415"/>
    <x v="7"/>
    <x v="1"/>
    <x v="0"/>
    <x v="1"/>
    <x v="5"/>
    <x v="29"/>
    <n v="472.93593749999997"/>
  </r>
  <r>
    <n v="347417"/>
    <x v="8"/>
    <x v="1"/>
    <x v="0"/>
    <x v="1"/>
    <x v="5"/>
    <x v="29"/>
    <n v="470.55937499999999"/>
  </r>
  <r>
    <n v="347419"/>
    <x v="9"/>
    <x v="1"/>
    <x v="0"/>
    <x v="1"/>
    <x v="5"/>
    <x v="29"/>
    <n v="468.18281250000001"/>
  </r>
  <r>
    <n v="347353"/>
    <x v="10"/>
    <x v="1"/>
    <x v="1"/>
    <x v="2"/>
    <x v="6"/>
    <x v="29"/>
    <n v="615.28312499999993"/>
  </r>
  <r>
    <n v="347355"/>
    <x v="11"/>
    <x v="1"/>
    <x v="1"/>
    <x v="2"/>
    <x v="6"/>
    <x v="29"/>
    <n v="835.4609999999999"/>
  </r>
  <r>
    <n v="347353"/>
    <x v="10"/>
    <x v="1"/>
    <x v="1"/>
    <x v="2"/>
    <x v="7"/>
    <x v="29"/>
    <n v="612.11156249999999"/>
  </r>
  <r>
    <n v="347355"/>
    <x v="11"/>
    <x v="1"/>
    <x v="1"/>
    <x v="2"/>
    <x v="7"/>
    <x v="29"/>
    <n v="831.15449999999998"/>
  </r>
  <r>
    <n v="347353"/>
    <x v="10"/>
    <x v="1"/>
    <x v="1"/>
    <x v="2"/>
    <x v="8"/>
    <x v="29"/>
    <n v="727.37982499999998"/>
  </r>
  <r>
    <n v="347355"/>
    <x v="11"/>
    <x v="1"/>
    <x v="1"/>
    <x v="2"/>
    <x v="8"/>
    <x v="29"/>
    <n v="953.4393"/>
  </r>
  <r>
    <n v="347373"/>
    <x v="14"/>
    <x v="1"/>
    <x v="1"/>
    <x v="3"/>
    <x v="9"/>
    <x v="29"/>
    <n v="612.11156249999999"/>
  </r>
  <r>
    <n v="347375"/>
    <x v="15"/>
    <x v="1"/>
    <x v="1"/>
    <x v="3"/>
    <x v="9"/>
    <x v="29"/>
    <n v="863.91869999999994"/>
  </r>
  <r>
    <n v="347373"/>
    <x v="14"/>
    <x v="1"/>
    <x v="1"/>
    <x v="3"/>
    <x v="10"/>
    <x v="29"/>
    <n v="609.03562499999998"/>
  </r>
  <r>
    <n v="347375"/>
    <x v="15"/>
    <x v="1"/>
    <x v="1"/>
    <x v="3"/>
    <x v="10"/>
    <x v="29"/>
    <n v="859.57740000000001"/>
  </r>
  <r>
    <n v="347373"/>
    <x v="14"/>
    <x v="1"/>
    <x v="1"/>
    <x v="3"/>
    <x v="11"/>
    <x v="29"/>
    <n v="696.2595624999999"/>
  </r>
  <r>
    <n v="347375"/>
    <x v="15"/>
    <x v="1"/>
    <x v="1"/>
    <x v="3"/>
    <x v="11"/>
    <x v="29"/>
    <n v="948.62395000000004"/>
  </r>
  <r>
    <n v="347425"/>
    <x v="18"/>
    <x v="0"/>
    <x v="2"/>
    <x v="4"/>
    <x v="12"/>
    <x v="29"/>
    <n v="178.23749999999998"/>
  </r>
  <r>
    <n v="347427"/>
    <x v="19"/>
    <x v="0"/>
    <x v="2"/>
    <x v="4"/>
    <x v="12"/>
    <x v="29"/>
    <n v="184.41149999999999"/>
  </r>
  <r>
    <n v="347429"/>
    <x v="20"/>
    <x v="0"/>
    <x v="2"/>
    <x v="4"/>
    <x v="12"/>
    <x v="29"/>
    <n v="190.71780000000001"/>
  </r>
  <r>
    <n v="347431"/>
    <x v="21"/>
    <x v="0"/>
    <x v="2"/>
    <x v="4"/>
    <x v="12"/>
    <x v="29"/>
    <n v="190.14449999999999"/>
  </r>
  <r>
    <n v="347433"/>
    <x v="22"/>
    <x v="0"/>
    <x v="2"/>
    <x v="4"/>
    <x v="12"/>
    <x v="29"/>
    <n v="189.18900000000002"/>
  </r>
  <r>
    <n v="347435"/>
    <x v="23"/>
    <x v="0"/>
    <x v="2"/>
    <x v="4"/>
    <x v="12"/>
    <x v="29"/>
    <n v="383.70675"/>
  </r>
  <r>
    <n v="347437"/>
    <x v="24"/>
    <x v="0"/>
    <x v="2"/>
    <x v="4"/>
    <x v="12"/>
    <x v="29"/>
    <n v="374.55599999999998"/>
  </r>
  <r>
    <n v="347439"/>
    <x v="25"/>
    <x v="0"/>
    <x v="2"/>
    <x v="4"/>
    <x v="12"/>
    <x v="29"/>
    <n v="186.32249999999999"/>
  </r>
  <r>
    <n v="347425"/>
    <x v="18"/>
    <x v="0"/>
    <x v="2"/>
    <x v="4"/>
    <x v="13"/>
    <x v="29"/>
    <n v="177.328125"/>
  </r>
  <r>
    <n v="347427"/>
    <x v="19"/>
    <x v="0"/>
    <x v="2"/>
    <x v="4"/>
    <x v="13"/>
    <x v="29"/>
    <n v="183.47062499999998"/>
  </r>
  <r>
    <n v="347429"/>
    <x v="20"/>
    <x v="0"/>
    <x v="2"/>
    <x v="4"/>
    <x v="13"/>
    <x v="29"/>
    <n v="189.74475000000001"/>
  </r>
  <r>
    <n v="347431"/>
    <x v="21"/>
    <x v="0"/>
    <x v="2"/>
    <x v="4"/>
    <x v="13"/>
    <x v="29"/>
    <n v="189.174375"/>
  </r>
  <r>
    <n v="347433"/>
    <x v="22"/>
    <x v="0"/>
    <x v="2"/>
    <x v="4"/>
    <x v="13"/>
    <x v="29"/>
    <n v="188.22375"/>
  </r>
  <r>
    <n v="347435"/>
    <x v="23"/>
    <x v="0"/>
    <x v="2"/>
    <x v="4"/>
    <x v="13"/>
    <x v="29"/>
    <n v="444.17343749999998"/>
  </r>
  <r>
    <n v="347437"/>
    <x v="24"/>
    <x v="0"/>
    <x v="2"/>
    <x v="4"/>
    <x v="13"/>
    <x v="29"/>
    <n v="434.75249999999994"/>
  </r>
  <r>
    <n v="347439"/>
    <x v="25"/>
    <x v="0"/>
    <x v="2"/>
    <x v="4"/>
    <x v="13"/>
    <x v="29"/>
    <n v="185.37187499999999"/>
  </r>
  <r>
    <n v="347385"/>
    <x v="26"/>
    <x v="0"/>
    <x v="2"/>
    <x v="5"/>
    <x v="14"/>
    <x v="29"/>
    <n v="179.14687499999999"/>
  </r>
  <r>
    <n v="347387"/>
    <x v="27"/>
    <x v="0"/>
    <x v="2"/>
    <x v="5"/>
    <x v="14"/>
    <x v="29"/>
    <n v="185.36699999999999"/>
  </r>
  <r>
    <n v="347389"/>
    <x v="28"/>
    <x v="0"/>
    <x v="2"/>
    <x v="5"/>
    <x v="14"/>
    <x v="29"/>
    <n v="184.42124999999999"/>
  </r>
  <r>
    <n v="347391"/>
    <x v="29"/>
    <x v="0"/>
    <x v="2"/>
    <x v="5"/>
    <x v="14"/>
    <x v="29"/>
    <n v="183.47550000000001"/>
  </r>
  <r>
    <n v="347393"/>
    <x v="30"/>
    <x v="0"/>
    <x v="2"/>
    <x v="5"/>
    <x v="14"/>
    <x v="29"/>
    <n v="182.52974999999998"/>
  </r>
  <r>
    <n v="347395"/>
    <x v="31"/>
    <x v="0"/>
    <x v="2"/>
    <x v="5"/>
    <x v="14"/>
    <x v="29"/>
    <n v="384.80384999999995"/>
  </r>
  <r>
    <n v="347397"/>
    <x v="32"/>
    <x v="0"/>
    <x v="2"/>
    <x v="5"/>
    <x v="14"/>
    <x v="29"/>
    <n v="376.4085"/>
  </r>
  <r>
    <n v="347399"/>
    <x v="33"/>
    <x v="0"/>
    <x v="2"/>
    <x v="5"/>
    <x v="14"/>
    <x v="29"/>
    <n v="187.2585"/>
  </r>
  <r>
    <n v="347385"/>
    <x v="26"/>
    <x v="0"/>
    <x v="2"/>
    <x v="5"/>
    <x v="15"/>
    <x v="29"/>
    <n v="178.22343749999999"/>
  </r>
  <r>
    <n v="347387"/>
    <x v="27"/>
    <x v="0"/>
    <x v="2"/>
    <x v="5"/>
    <x v="15"/>
    <x v="29"/>
    <n v="184.41149999999999"/>
  </r>
  <r>
    <n v="347389"/>
    <x v="28"/>
    <x v="0"/>
    <x v="2"/>
    <x v="5"/>
    <x v="15"/>
    <x v="29"/>
    <n v="183.47062499999998"/>
  </r>
  <r>
    <n v="347391"/>
    <x v="29"/>
    <x v="0"/>
    <x v="2"/>
    <x v="5"/>
    <x v="15"/>
    <x v="29"/>
    <n v="182.52975000000001"/>
  </r>
  <r>
    <n v="347393"/>
    <x v="30"/>
    <x v="0"/>
    <x v="2"/>
    <x v="5"/>
    <x v="15"/>
    <x v="29"/>
    <n v="181.58887499999997"/>
  </r>
  <r>
    <n v="347395"/>
    <x v="31"/>
    <x v="0"/>
    <x v="2"/>
    <x v="5"/>
    <x v="15"/>
    <x v="29"/>
    <n v="445.41987499999999"/>
  </r>
  <r>
    <n v="347397"/>
    <x v="32"/>
    <x v="0"/>
    <x v="2"/>
    <x v="5"/>
    <x v="15"/>
    <x v="29"/>
    <n v="436.87962500000003"/>
  </r>
  <r>
    <n v="347399"/>
    <x v="33"/>
    <x v="0"/>
    <x v="2"/>
    <x v="5"/>
    <x v="15"/>
    <x v="29"/>
    <n v="186.29325"/>
  </r>
  <r>
    <n v="347385"/>
    <x v="26"/>
    <x v="0"/>
    <x v="2"/>
    <x v="5"/>
    <x v="16"/>
    <x v="29"/>
    <n v="184.31812500000001"/>
  </r>
  <r>
    <n v="347387"/>
    <x v="27"/>
    <x v="0"/>
    <x v="2"/>
    <x v="5"/>
    <x v="16"/>
    <x v="29"/>
    <n v="190.71779999999998"/>
  </r>
  <r>
    <n v="347389"/>
    <x v="28"/>
    <x v="0"/>
    <x v="2"/>
    <x v="5"/>
    <x v="16"/>
    <x v="29"/>
    <n v="189.74475000000001"/>
  </r>
  <r>
    <n v="347391"/>
    <x v="29"/>
    <x v="0"/>
    <x v="2"/>
    <x v="5"/>
    <x v="16"/>
    <x v="29"/>
    <n v="188.77170000000001"/>
  </r>
  <r>
    <n v="347393"/>
    <x v="30"/>
    <x v="0"/>
    <x v="2"/>
    <x v="5"/>
    <x v="16"/>
    <x v="29"/>
    <n v="187.79864999999998"/>
  </r>
  <r>
    <n v="347395"/>
    <x v="31"/>
    <x v="0"/>
    <x v="2"/>
    <x v="5"/>
    <x v="16"/>
    <x v="29"/>
    <n v="460.65184999999997"/>
  </r>
  <r>
    <n v="347397"/>
    <x v="32"/>
    <x v="0"/>
    <x v="2"/>
    <x v="5"/>
    <x v="16"/>
    <x v="29"/>
    <n v="451.81955000000005"/>
  </r>
  <r>
    <n v="347399"/>
    <x v="33"/>
    <x v="0"/>
    <x v="2"/>
    <x v="5"/>
    <x v="16"/>
    <x v="29"/>
    <n v="192.66390000000001"/>
  </r>
  <r>
    <n v="347331"/>
    <x v="0"/>
    <x v="0"/>
    <x v="0"/>
    <x v="0"/>
    <x v="17"/>
    <x v="29"/>
    <n v="144.06356249999999"/>
  </r>
  <r>
    <n v="347333"/>
    <x v="1"/>
    <x v="0"/>
    <x v="0"/>
    <x v="0"/>
    <x v="17"/>
    <x v="29"/>
    <n v="207.04084375000002"/>
  </r>
  <r>
    <n v="347335"/>
    <x v="2"/>
    <x v="0"/>
    <x v="0"/>
    <x v="0"/>
    <x v="17"/>
    <x v="29"/>
    <n v="205.98987500000001"/>
  </r>
  <r>
    <n v="347337"/>
    <x v="3"/>
    <x v="0"/>
    <x v="0"/>
    <x v="0"/>
    <x v="17"/>
    <x v="29"/>
    <n v="204.93890625"/>
  </r>
  <r>
    <n v="347339"/>
    <x v="4"/>
    <x v="0"/>
    <x v="0"/>
    <x v="0"/>
    <x v="17"/>
    <x v="29"/>
    <n v="203.88793749999999"/>
  </r>
  <r>
    <n v="347385"/>
    <x v="26"/>
    <x v="0"/>
    <x v="2"/>
    <x v="5"/>
    <x v="17"/>
    <x v="29"/>
    <n v="122.50937500000001"/>
  </r>
  <r>
    <n v="347387"/>
    <x v="27"/>
    <x v="0"/>
    <x v="2"/>
    <x v="5"/>
    <x v="17"/>
    <x v="29"/>
    <n v="126.76299999999999"/>
  </r>
  <r>
    <n v="347389"/>
    <x v="28"/>
    <x v="0"/>
    <x v="2"/>
    <x v="5"/>
    <x v="17"/>
    <x v="29"/>
    <n v="126.11624999999999"/>
  </r>
  <r>
    <n v="347391"/>
    <x v="29"/>
    <x v="0"/>
    <x v="2"/>
    <x v="5"/>
    <x v="17"/>
    <x v="29"/>
    <n v="125.4695"/>
  </r>
  <r>
    <n v="347393"/>
    <x v="30"/>
    <x v="0"/>
    <x v="2"/>
    <x v="5"/>
    <x v="17"/>
    <x v="29"/>
    <n v="124.82275"/>
  </r>
  <r>
    <n v="347395"/>
    <x v="31"/>
    <x v="0"/>
    <x v="2"/>
    <x v="5"/>
    <x v="17"/>
    <x v="29"/>
    <n v="198.602"/>
  </r>
  <r>
    <n v="347397"/>
    <x v="32"/>
    <x v="0"/>
    <x v="2"/>
    <x v="5"/>
    <x v="17"/>
    <x v="29"/>
    <n v="193.05487500000001"/>
  </r>
  <r>
    <n v="347399"/>
    <x v="33"/>
    <x v="0"/>
    <x v="2"/>
    <x v="5"/>
    <x v="17"/>
    <x v="29"/>
    <n v="128.0565"/>
  </r>
  <r>
    <n v="347331"/>
    <x v="0"/>
    <x v="0"/>
    <x v="0"/>
    <x v="0"/>
    <x v="18"/>
    <x v="29"/>
    <n v="143.33962499999998"/>
  </r>
  <r>
    <n v="347333"/>
    <x v="1"/>
    <x v="0"/>
    <x v="0"/>
    <x v="0"/>
    <x v="18"/>
    <x v="29"/>
    <n v="206.0004375"/>
  </r>
  <r>
    <n v="347335"/>
    <x v="2"/>
    <x v="0"/>
    <x v="0"/>
    <x v="0"/>
    <x v="18"/>
    <x v="29"/>
    <n v="204.95474999999999"/>
  </r>
  <r>
    <n v="347337"/>
    <x v="3"/>
    <x v="0"/>
    <x v="0"/>
    <x v="0"/>
    <x v="18"/>
    <x v="29"/>
    <n v="203.9090625"/>
  </r>
  <r>
    <n v="347339"/>
    <x v="4"/>
    <x v="0"/>
    <x v="0"/>
    <x v="0"/>
    <x v="18"/>
    <x v="29"/>
    <n v="202.86337499999999"/>
  </r>
  <r>
    <n v="347385"/>
    <x v="26"/>
    <x v="0"/>
    <x v="2"/>
    <x v="5"/>
    <x v="18"/>
    <x v="29"/>
    <n v="121.89375"/>
  </r>
  <r>
    <n v="347387"/>
    <x v="27"/>
    <x v="0"/>
    <x v="2"/>
    <x v="5"/>
    <x v="18"/>
    <x v="29"/>
    <n v="126.12599999999999"/>
  </r>
  <r>
    <n v="347389"/>
    <x v="28"/>
    <x v="0"/>
    <x v="2"/>
    <x v="5"/>
    <x v="18"/>
    <x v="29"/>
    <n v="125.4825"/>
  </r>
  <r>
    <n v="347391"/>
    <x v="29"/>
    <x v="0"/>
    <x v="2"/>
    <x v="5"/>
    <x v="18"/>
    <x v="29"/>
    <n v="124.839"/>
  </r>
  <r>
    <n v="347393"/>
    <x v="30"/>
    <x v="0"/>
    <x v="2"/>
    <x v="5"/>
    <x v="18"/>
    <x v="29"/>
    <n v="124.1955"/>
  </r>
  <r>
    <n v="347395"/>
    <x v="31"/>
    <x v="0"/>
    <x v="2"/>
    <x v="5"/>
    <x v="18"/>
    <x v="29"/>
    <n v="197.60399999999998"/>
  </r>
  <r>
    <n v="347397"/>
    <x v="32"/>
    <x v="0"/>
    <x v="2"/>
    <x v="5"/>
    <x v="18"/>
    <x v="29"/>
    <n v="192.08475000000001"/>
  </r>
  <r>
    <n v="347399"/>
    <x v="33"/>
    <x v="0"/>
    <x v="2"/>
    <x v="5"/>
    <x v="18"/>
    <x v="29"/>
    <n v="127.41299999999998"/>
  </r>
  <r>
    <n v="347353"/>
    <x v="10"/>
    <x v="1"/>
    <x v="1"/>
    <x v="2"/>
    <x v="19"/>
    <x v="29"/>
    <n v="323.42475000000002"/>
  </r>
  <r>
    <n v="347355"/>
    <x v="11"/>
    <x v="1"/>
    <x v="1"/>
    <x v="2"/>
    <x v="19"/>
    <x v="29"/>
    <n v="472.94774999999998"/>
  </r>
  <r>
    <n v="347373"/>
    <x v="14"/>
    <x v="1"/>
    <x v="1"/>
    <x v="3"/>
    <x v="19"/>
    <x v="29"/>
    <n v="313.67325"/>
  </r>
  <r>
    <n v="347375"/>
    <x v="15"/>
    <x v="1"/>
    <x v="1"/>
    <x v="3"/>
    <x v="19"/>
    <x v="29"/>
    <n v="476.76954999999998"/>
  </r>
  <r>
    <n v="347353"/>
    <x v="10"/>
    <x v="1"/>
    <x v="1"/>
    <x v="2"/>
    <x v="20"/>
    <x v="29"/>
    <n v="321.78300000000002"/>
  </r>
  <r>
    <n v="347355"/>
    <x v="11"/>
    <x v="1"/>
    <x v="1"/>
    <x v="2"/>
    <x v="20"/>
    <x v="29"/>
    <n v="470.54699999999997"/>
  </r>
  <r>
    <n v="347373"/>
    <x v="14"/>
    <x v="1"/>
    <x v="1"/>
    <x v="3"/>
    <x v="20"/>
    <x v="29"/>
    <n v="312.08099999999996"/>
  </r>
  <r>
    <n v="347375"/>
    <x v="15"/>
    <x v="1"/>
    <x v="1"/>
    <x v="3"/>
    <x v="20"/>
    <x v="29"/>
    <n v="474.34939999999995"/>
  </r>
  <r>
    <n v="347385"/>
    <x v="26"/>
    <x v="0"/>
    <x v="2"/>
    <x v="5"/>
    <x v="21"/>
    <x v="29"/>
    <n v="120.046875"/>
  </r>
  <r>
    <n v="347387"/>
    <x v="27"/>
    <x v="0"/>
    <x v="2"/>
    <x v="5"/>
    <x v="21"/>
    <x v="29"/>
    <n v="124.21499999999999"/>
  </r>
  <r>
    <n v="347389"/>
    <x v="28"/>
    <x v="0"/>
    <x v="2"/>
    <x v="5"/>
    <x v="21"/>
    <x v="29"/>
    <n v="123.58125"/>
  </r>
  <r>
    <n v="347391"/>
    <x v="29"/>
    <x v="0"/>
    <x v="2"/>
    <x v="5"/>
    <x v="21"/>
    <x v="29"/>
    <n v="122.94749999999999"/>
  </r>
  <r>
    <n v="347393"/>
    <x v="30"/>
    <x v="0"/>
    <x v="2"/>
    <x v="5"/>
    <x v="21"/>
    <x v="29"/>
    <n v="122.31375"/>
  </r>
  <r>
    <n v="347395"/>
    <x v="31"/>
    <x v="0"/>
    <x v="2"/>
    <x v="5"/>
    <x v="21"/>
    <x v="29"/>
    <n v="194.60999999999999"/>
  </r>
  <r>
    <n v="347397"/>
    <x v="32"/>
    <x v="0"/>
    <x v="2"/>
    <x v="5"/>
    <x v="21"/>
    <x v="29"/>
    <n v="189.174375"/>
  </r>
  <r>
    <n v="347399"/>
    <x v="33"/>
    <x v="0"/>
    <x v="2"/>
    <x v="5"/>
    <x v="21"/>
    <x v="29"/>
    <n v="125.48249999999999"/>
  </r>
  <r>
    <n v="347425"/>
    <x v="18"/>
    <x v="0"/>
    <x v="2"/>
    <x v="4"/>
    <x v="21"/>
    <x v="29"/>
    <n v="118.21875"/>
  </r>
  <r>
    <n v="347427"/>
    <x v="19"/>
    <x v="0"/>
    <x v="2"/>
    <x v="4"/>
    <x v="21"/>
    <x v="29"/>
    <n v="122.31375"/>
  </r>
  <r>
    <n v="347429"/>
    <x v="20"/>
    <x v="0"/>
    <x v="2"/>
    <x v="4"/>
    <x v="21"/>
    <x v="29"/>
    <n v="126.49650000000001"/>
  </r>
  <r>
    <n v="347431"/>
    <x v="21"/>
    <x v="0"/>
    <x v="2"/>
    <x v="4"/>
    <x v="21"/>
    <x v="29"/>
    <n v="126.11624999999999"/>
  </r>
  <r>
    <n v="347433"/>
    <x v="22"/>
    <x v="0"/>
    <x v="2"/>
    <x v="4"/>
    <x v="21"/>
    <x v="29"/>
    <n v="125.48249999999999"/>
  </r>
  <r>
    <n v="347435"/>
    <x v="23"/>
    <x v="0"/>
    <x v="2"/>
    <x v="4"/>
    <x v="21"/>
    <x v="29"/>
    <n v="192.07499999999999"/>
  </r>
  <r>
    <n v="347437"/>
    <x v="24"/>
    <x v="0"/>
    <x v="2"/>
    <x v="4"/>
    <x v="21"/>
    <x v="29"/>
    <n v="186.32249999999999"/>
  </r>
  <r>
    <n v="347439"/>
    <x v="25"/>
    <x v="0"/>
    <x v="2"/>
    <x v="4"/>
    <x v="21"/>
    <x v="29"/>
    <n v="123.58125"/>
  </r>
  <r>
    <n v="347385"/>
    <x v="26"/>
    <x v="0"/>
    <x v="2"/>
    <x v="5"/>
    <x v="22"/>
    <x v="29"/>
    <n v="119.43124999999999"/>
  </r>
  <r>
    <n v="347387"/>
    <x v="27"/>
    <x v="0"/>
    <x v="2"/>
    <x v="5"/>
    <x v="22"/>
    <x v="29"/>
    <n v="123.57799999999999"/>
  </r>
  <r>
    <n v="347389"/>
    <x v="28"/>
    <x v="0"/>
    <x v="2"/>
    <x v="5"/>
    <x v="22"/>
    <x v="29"/>
    <n v="122.94749999999999"/>
  </r>
  <r>
    <n v="347391"/>
    <x v="29"/>
    <x v="0"/>
    <x v="2"/>
    <x v="5"/>
    <x v="22"/>
    <x v="29"/>
    <n v="122.31699999999999"/>
  </r>
  <r>
    <n v="347393"/>
    <x v="30"/>
    <x v="0"/>
    <x v="2"/>
    <x v="5"/>
    <x v="22"/>
    <x v="29"/>
    <n v="121.6865"/>
  </r>
  <r>
    <n v="347395"/>
    <x v="31"/>
    <x v="0"/>
    <x v="2"/>
    <x v="5"/>
    <x v="22"/>
    <x v="29"/>
    <n v="193.61199999999999"/>
  </r>
  <r>
    <n v="347397"/>
    <x v="32"/>
    <x v="0"/>
    <x v="2"/>
    <x v="5"/>
    <x v="22"/>
    <x v="29"/>
    <n v="188.20425"/>
  </r>
  <r>
    <n v="347399"/>
    <x v="33"/>
    <x v="0"/>
    <x v="2"/>
    <x v="5"/>
    <x v="22"/>
    <x v="29"/>
    <n v="124.83899999999998"/>
  </r>
  <r>
    <n v="347425"/>
    <x v="18"/>
    <x v="0"/>
    <x v="2"/>
    <x v="4"/>
    <x v="22"/>
    <x v="29"/>
    <n v="117.6125"/>
  </r>
  <r>
    <n v="347427"/>
    <x v="19"/>
    <x v="0"/>
    <x v="2"/>
    <x v="4"/>
    <x v="22"/>
    <x v="29"/>
    <n v="121.6865"/>
  </r>
  <r>
    <n v="347429"/>
    <x v="20"/>
    <x v="0"/>
    <x v="2"/>
    <x v="4"/>
    <x v="22"/>
    <x v="29"/>
    <n v="125.84780000000001"/>
  </r>
  <r>
    <n v="347431"/>
    <x v="21"/>
    <x v="0"/>
    <x v="2"/>
    <x v="4"/>
    <x v="22"/>
    <x v="29"/>
    <n v="125.4695"/>
  </r>
  <r>
    <n v="347433"/>
    <x v="22"/>
    <x v="0"/>
    <x v="2"/>
    <x v="4"/>
    <x v="22"/>
    <x v="29"/>
    <n v="124.83899999999998"/>
  </r>
  <r>
    <n v="347435"/>
    <x v="23"/>
    <x v="0"/>
    <x v="2"/>
    <x v="4"/>
    <x v="22"/>
    <x v="29"/>
    <n v="191.09"/>
  </r>
  <r>
    <n v="347437"/>
    <x v="24"/>
    <x v="0"/>
    <x v="2"/>
    <x v="4"/>
    <x v="22"/>
    <x v="29"/>
    <n v="185.36699999999999"/>
  </r>
  <r>
    <n v="347439"/>
    <x v="25"/>
    <x v="0"/>
    <x v="2"/>
    <x v="4"/>
    <x v="22"/>
    <x v="29"/>
    <n v="122.94749999999999"/>
  </r>
  <r>
    <n v="347353"/>
    <x v="10"/>
    <x v="1"/>
    <x v="1"/>
    <x v="2"/>
    <x v="23"/>
    <x v="29"/>
    <n v="204.03718749999999"/>
  </r>
  <r>
    <n v="347355"/>
    <x v="11"/>
    <x v="1"/>
    <x v="1"/>
    <x v="2"/>
    <x v="23"/>
    <x v="29"/>
    <n v="277.05150000000003"/>
  </r>
  <r>
    <n v="347373"/>
    <x v="14"/>
    <x v="1"/>
    <x v="1"/>
    <x v="3"/>
    <x v="23"/>
    <x v="29"/>
    <n v="197.8853125"/>
  </r>
  <r>
    <n v="347375"/>
    <x v="15"/>
    <x v="1"/>
    <x v="1"/>
    <x v="3"/>
    <x v="23"/>
    <x v="29"/>
    <n v="279.2903"/>
  </r>
  <r>
    <n v="347411"/>
    <x v="5"/>
    <x v="1"/>
    <x v="0"/>
    <x v="1"/>
    <x v="23"/>
    <x v="29"/>
    <n v="90.794437499999987"/>
  </r>
  <r>
    <n v="347413"/>
    <x v="6"/>
    <x v="1"/>
    <x v="0"/>
    <x v="1"/>
    <x v="23"/>
    <x v="29"/>
    <n v="140.84898749999999"/>
  </r>
  <r>
    <n v="347415"/>
    <x v="7"/>
    <x v="1"/>
    <x v="0"/>
    <x v="1"/>
    <x v="23"/>
    <x v="29"/>
    <n v="140.42559375000002"/>
  </r>
  <r>
    <n v="347417"/>
    <x v="8"/>
    <x v="1"/>
    <x v="0"/>
    <x v="1"/>
    <x v="23"/>
    <x v="29"/>
    <n v="139.71993749999999"/>
  </r>
  <r>
    <n v="347419"/>
    <x v="9"/>
    <x v="1"/>
    <x v="0"/>
    <x v="1"/>
    <x v="23"/>
    <x v="29"/>
    <n v="139.01428125000001"/>
  </r>
  <r>
    <n v="347353"/>
    <x v="10"/>
    <x v="1"/>
    <x v="1"/>
    <x v="2"/>
    <x v="24"/>
    <x v="29"/>
    <n v="211.014625"/>
  </r>
  <r>
    <n v="347355"/>
    <x v="11"/>
    <x v="1"/>
    <x v="1"/>
    <x v="2"/>
    <x v="24"/>
    <x v="29"/>
    <n v="286.5258"/>
  </r>
  <r>
    <n v="347373"/>
    <x v="14"/>
    <x v="1"/>
    <x v="1"/>
    <x v="3"/>
    <x v="24"/>
    <x v="29"/>
    <n v="204.65237500000001"/>
  </r>
  <r>
    <n v="347375"/>
    <x v="15"/>
    <x v="1"/>
    <x v="1"/>
    <x v="3"/>
    <x v="24"/>
    <x v="29"/>
    <n v="288.84116"/>
  </r>
  <r>
    <n v="347411"/>
    <x v="5"/>
    <x v="1"/>
    <x v="0"/>
    <x v="1"/>
    <x v="24"/>
    <x v="29"/>
    <n v="93.89932499999999"/>
  </r>
  <r>
    <n v="347413"/>
    <x v="6"/>
    <x v="1"/>
    <x v="0"/>
    <x v="1"/>
    <x v="24"/>
    <x v="29"/>
    <n v="145.66558500000002"/>
  </r>
  <r>
    <n v="347415"/>
    <x v="7"/>
    <x v="1"/>
    <x v="0"/>
    <x v="1"/>
    <x v="24"/>
    <x v="29"/>
    <n v="145.22771250000002"/>
  </r>
  <r>
    <n v="347417"/>
    <x v="8"/>
    <x v="1"/>
    <x v="0"/>
    <x v="1"/>
    <x v="24"/>
    <x v="29"/>
    <n v="144.49792499999998"/>
  </r>
  <r>
    <n v="347419"/>
    <x v="9"/>
    <x v="1"/>
    <x v="0"/>
    <x v="1"/>
    <x v="24"/>
    <x v="29"/>
    <n v="143.76813749999999"/>
  </r>
  <r>
    <n v="347425"/>
    <x v="18"/>
    <x v="0"/>
    <x v="2"/>
    <x v="4"/>
    <x v="25"/>
    <x v="29"/>
    <n v="241.28749999999999"/>
  </r>
  <r>
    <n v="347427"/>
    <x v="19"/>
    <x v="0"/>
    <x v="2"/>
    <x v="4"/>
    <x v="25"/>
    <x v="29"/>
    <n v="249.6455"/>
  </r>
  <r>
    <n v="347429"/>
    <x v="20"/>
    <x v="0"/>
    <x v="2"/>
    <x v="4"/>
    <x v="25"/>
    <x v="29"/>
    <n v="258.18260000000004"/>
  </r>
  <r>
    <n v="347431"/>
    <x v="21"/>
    <x v="0"/>
    <x v="2"/>
    <x v="4"/>
    <x v="25"/>
    <x v="29"/>
    <n v="257.40649999999999"/>
  </r>
  <r>
    <n v="347433"/>
    <x v="22"/>
    <x v="0"/>
    <x v="2"/>
    <x v="4"/>
    <x v="25"/>
    <x v="29"/>
    <n v="256.113"/>
  </r>
  <r>
    <n v="347435"/>
    <x v="23"/>
    <x v="0"/>
    <x v="2"/>
    <x v="4"/>
    <x v="25"/>
    <x v="29"/>
    <n v="455.73487499999999"/>
  </r>
  <r>
    <n v="347437"/>
    <x v="24"/>
    <x v="0"/>
    <x v="2"/>
    <x v="4"/>
    <x v="25"/>
    <x v="29"/>
    <n v="443.67049999999995"/>
  </r>
  <r>
    <n v="347439"/>
    <x v="25"/>
    <x v="0"/>
    <x v="2"/>
    <x v="4"/>
    <x v="25"/>
    <x v="29"/>
    <n v="252.23249999999999"/>
  </r>
  <r>
    <n v="347331"/>
    <x v="0"/>
    <x v="0"/>
    <x v="0"/>
    <x v="0"/>
    <x v="26"/>
    <x v="29"/>
    <n v="238.89937499999999"/>
  </r>
  <r>
    <n v="347333"/>
    <x v="1"/>
    <x v="0"/>
    <x v="0"/>
    <x v="0"/>
    <x v="26"/>
    <x v="29"/>
    <n v="348.61612500000001"/>
  </r>
  <r>
    <n v="347335"/>
    <x v="2"/>
    <x v="0"/>
    <x v="0"/>
    <x v="0"/>
    <x v="26"/>
    <x v="29"/>
    <n v="346.84649999999993"/>
  </r>
  <r>
    <n v="347337"/>
    <x v="3"/>
    <x v="0"/>
    <x v="0"/>
    <x v="0"/>
    <x v="26"/>
    <x v="29"/>
    <n v="345.07687499999997"/>
  </r>
  <r>
    <n v="347339"/>
    <x v="4"/>
    <x v="0"/>
    <x v="0"/>
    <x v="0"/>
    <x v="26"/>
    <x v="29"/>
    <n v="343.30724999999995"/>
  </r>
  <r>
    <n v="347411"/>
    <x v="5"/>
    <x v="1"/>
    <x v="1"/>
    <x v="2"/>
    <x v="27"/>
    <x v="29"/>
    <n v="278.02856249999996"/>
  </r>
  <r>
    <n v="347413"/>
    <x v="6"/>
    <x v="1"/>
    <x v="1"/>
    <x v="2"/>
    <x v="27"/>
    <x v="29"/>
    <n v="399.35593749999998"/>
  </r>
  <r>
    <n v="347415"/>
    <x v="7"/>
    <x v="1"/>
    <x v="1"/>
    <x v="2"/>
    <x v="27"/>
    <x v="29"/>
    <n v="398.15546875000001"/>
  </r>
  <r>
    <n v="347417"/>
    <x v="8"/>
    <x v="1"/>
    <x v="1"/>
    <x v="2"/>
    <x v="27"/>
    <x v="29"/>
    <n v="396.15468750000002"/>
  </r>
  <r>
    <n v="347419"/>
    <x v="9"/>
    <x v="1"/>
    <x v="1"/>
    <x v="2"/>
    <x v="27"/>
    <x v="29"/>
    <n v="394.15390624999998"/>
  </r>
  <r>
    <n v="347373"/>
    <x v="14"/>
    <x v="1"/>
    <x v="1"/>
    <x v="3"/>
    <x v="28"/>
    <x v="29"/>
    <n v="602.88374999999996"/>
  </r>
  <r>
    <n v="347375"/>
    <x v="15"/>
    <x v="1"/>
    <x v="1"/>
    <x v="3"/>
    <x v="28"/>
    <x v="29"/>
    <n v="850.89480000000003"/>
  </r>
  <r>
    <n v="347385"/>
    <x v="26"/>
    <x v="0"/>
    <x v="2"/>
    <x v="5"/>
    <x v="29"/>
    <x v="29"/>
    <n v="180.0703125"/>
  </r>
  <r>
    <n v="347387"/>
    <x v="27"/>
    <x v="0"/>
    <x v="2"/>
    <x v="5"/>
    <x v="29"/>
    <x v="29"/>
    <n v="186.32249999999999"/>
  </r>
  <r>
    <n v="347389"/>
    <x v="28"/>
    <x v="0"/>
    <x v="2"/>
    <x v="5"/>
    <x v="29"/>
    <x v="29"/>
    <n v="185.37187499999999"/>
  </r>
  <r>
    <n v="347391"/>
    <x v="29"/>
    <x v="0"/>
    <x v="2"/>
    <x v="5"/>
    <x v="29"/>
    <x v="29"/>
    <n v="184.42125000000001"/>
  </r>
  <r>
    <n v="347393"/>
    <x v="30"/>
    <x v="0"/>
    <x v="2"/>
    <x v="5"/>
    <x v="29"/>
    <x v="29"/>
    <n v="183.47062499999998"/>
  </r>
  <r>
    <n v="347395"/>
    <x v="31"/>
    <x v="0"/>
    <x v="2"/>
    <x v="5"/>
    <x v="29"/>
    <x v="29"/>
    <n v="384.35474999999997"/>
  </r>
  <r>
    <n v="347397"/>
    <x v="32"/>
    <x v="0"/>
    <x v="2"/>
    <x v="5"/>
    <x v="29"/>
    <x v="29"/>
    <n v="378.34875"/>
  </r>
  <r>
    <n v="347399"/>
    <x v="33"/>
    <x v="0"/>
    <x v="2"/>
    <x v="5"/>
    <x v="29"/>
    <x v="29"/>
    <n v="188.22375"/>
  </r>
  <r>
    <n v="347411"/>
    <x v="5"/>
    <x v="1"/>
    <x v="0"/>
    <x v="1"/>
    <x v="30"/>
    <x v="29"/>
    <n v="273.794625"/>
  </r>
  <r>
    <n v="347413"/>
    <x v="6"/>
    <x v="1"/>
    <x v="0"/>
    <x v="1"/>
    <x v="30"/>
    <x v="29"/>
    <n v="393.27437499999996"/>
  </r>
  <r>
    <n v="347415"/>
    <x v="7"/>
    <x v="1"/>
    <x v="0"/>
    <x v="1"/>
    <x v="30"/>
    <x v="29"/>
    <n v="392.09218749999997"/>
  </r>
  <r>
    <n v="347417"/>
    <x v="8"/>
    <x v="1"/>
    <x v="0"/>
    <x v="1"/>
    <x v="30"/>
    <x v="29"/>
    <n v="390.12187499999999"/>
  </r>
  <r>
    <n v="347419"/>
    <x v="9"/>
    <x v="1"/>
    <x v="0"/>
    <x v="1"/>
    <x v="30"/>
    <x v="29"/>
    <n v="388.15156250000001"/>
  </r>
  <r>
    <n v="347425"/>
    <x v="18"/>
    <x v="0"/>
    <x v="2"/>
    <x v="4"/>
    <x v="31"/>
    <x v="29"/>
    <n v="175.50937500000001"/>
  </r>
  <r>
    <n v="347427"/>
    <x v="19"/>
    <x v="0"/>
    <x v="2"/>
    <x v="4"/>
    <x v="31"/>
    <x v="29"/>
    <n v="181.58887499999997"/>
  </r>
  <r>
    <n v="347429"/>
    <x v="20"/>
    <x v="0"/>
    <x v="2"/>
    <x v="4"/>
    <x v="31"/>
    <x v="29"/>
    <n v="187.79865000000001"/>
  </r>
  <r>
    <n v="347431"/>
    <x v="21"/>
    <x v="0"/>
    <x v="2"/>
    <x v="4"/>
    <x v="31"/>
    <x v="29"/>
    <n v="187.23412500000001"/>
  </r>
  <r>
    <n v="347433"/>
    <x v="22"/>
    <x v="0"/>
    <x v="2"/>
    <x v="4"/>
    <x v="31"/>
    <x v="29"/>
    <n v="186.29325"/>
  </r>
  <r>
    <n v="347435"/>
    <x v="23"/>
    <x v="0"/>
    <x v="2"/>
    <x v="4"/>
    <x v="31"/>
    <x v="29"/>
    <n v="377.8336875"/>
  </r>
  <r>
    <n v="347437"/>
    <x v="24"/>
    <x v="0"/>
    <x v="2"/>
    <x v="4"/>
    <x v="31"/>
    <x v="29"/>
    <n v="368.82299999999998"/>
  </r>
  <r>
    <n v="347439"/>
    <x v="25"/>
    <x v="0"/>
    <x v="2"/>
    <x v="4"/>
    <x v="31"/>
    <x v="29"/>
    <n v="183.47062499999998"/>
  </r>
  <r>
    <n v="347331"/>
    <x v="0"/>
    <x v="0"/>
    <x v="0"/>
    <x v="0"/>
    <x v="0"/>
    <x v="30"/>
    <n v="417.6"/>
  </r>
  <r>
    <n v="347333"/>
    <x v="1"/>
    <x v="0"/>
    <x v="0"/>
    <x v="0"/>
    <x v="0"/>
    <x v="30"/>
    <n v="522"/>
  </r>
  <r>
    <n v="347335"/>
    <x v="2"/>
    <x v="0"/>
    <x v="0"/>
    <x v="0"/>
    <x v="0"/>
    <x v="30"/>
    <n v="522"/>
  </r>
  <r>
    <n v="347337"/>
    <x v="3"/>
    <x v="0"/>
    <x v="0"/>
    <x v="0"/>
    <x v="0"/>
    <x v="30"/>
    <n v="522"/>
  </r>
  <r>
    <n v="347339"/>
    <x v="4"/>
    <x v="0"/>
    <x v="0"/>
    <x v="0"/>
    <x v="0"/>
    <x v="30"/>
    <n v="522"/>
  </r>
  <r>
    <n v="347331"/>
    <x v="0"/>
    <x v="0"/>
    <x v="0"/>
    <x v="0"/>
    <x v="1"/>
    <x v="30"/>
    <n v="417.6"/>
  </r>
  <r>
    <n v="347333"/>
    <x v="1"/>
    <x v="0"/>
    <x v="0"/>
    <x v="0"/>
    <x v="1"/>
    <x v="30"/>
    <n v="522"/>
  </r>
  <r>
    <n v="347335"/>
    <x v="2"/>
    <x v="0"/>
    <x v="0"/>
    <x v="0"/>
    <x v="1"/>
    <x v="30"/>
    <n v="522"/>
  </r>
  <r>
    <n v="347337"/>
    <x v="3"/>
    <x v="0"/>
    <x v="0"/>
    <x v="0"/>
    <x v="1"/>
    <x v="30"/>
    <n v="522"/>
  </r>
  <r>
    <n v="347339"/>
    <x v="4"/>
    <x v="0"/>
    <x v="0"/>
    <x v="0"/>
    <x v="1"/>
    <x v="30"/>
    <n v="522"/>
  </r>
  <r>
    <n v="347331"/>
    <x v="0"/>
    <x v="0"/>
    <x v="0"/>
    <x v="0"/>
    <x v="2"/>
    <x v="30"/>
    <n v="417.6"/>
  </r>
  <r>
    <n v="347333"/>
    <x v="1"/>
    <x v="0"/>
    <x v="0"/>
    <x v="0"/>
    <x v="2"/>
    <x v="30"/>
    <n v="522"/>
  </r>
  <r>
    <n v="347335"/>
    <x v="2"/>
    <x v="0"/>
    <x v="0"/>
    <x v="0"/>
    <x v="2"/>
    <x v="30"/>
    <n v="522"/>
  </r>
  <r>
    <n v="347337"/>
    <x v="3"/>
    <x v="0"/>
    <x v="0"/>
    <x v="0"/>
    <x v="2"/>
    <x v="30"/>
    <n v="522"/>
  </r>
  <r>
    <n v="347339"/>
    <x v="4"/>
    <x v="0"/>
    <x v="0"/>
    <x v="0"/>
    <x v="2"/>
    <x v="30"/>
    <n v="522"/>
  </r>
  <r>
    <n v="347411"/>
    <x v="5"/>
    <x v="1"/>
    <x v="0"/>
    <x v="1"/>
    <x v="3"/>
    <x v="30"/>
    <n v="417.6"/>
  </r>
  <r>
    <n v="347413"/>
    <x v="6"/>
    <x v="1"/>
    <x v="0"/>
    <x v="1"/>
    <x v="3"/>
    <x v="30"/>
    <n v="417.6"/>
  </r>
  <r>
    <n v="347415"/>
    <x v="7"/>
    <x v="1"/>
    <x v="0"/>
    <x v="1"/>
    <x v="3"/>
    <x v="30"/>
    <n v="417.6"/>
  </r>
  <r>
    <n v="347417"/>
    <x v="8"/>
    <x v="1"/>
    <x v="0"/>
    <x v="1"/>
    <x v="3"/>
    <x v="30"/>
    <n v="417.6"/>
  </r>
  <r>
    <n v="347419"/>
    <x v="9"/>
    <x v="1"/>
    <x v="0"/>
    <x v="1"/>
    <x v="3"/>
    <x v="30"/>
    <n v="417.6"/>
  </r>
  <r>
    <n v="347411"/>
    <x v="5"/>
    <x v="1"/>
    <x v="0"/>
    <x v="1"/>
    <x v="4"/>
    <x v="30"/>
    <n v="417.6"/>
  </r>
  <r>
    <n v="347413"/>
    <x v="6"/>
    <x v="1"/>
    <x v="0"/>
    <x v="1"/>
    <x v="4"/>
    <x v="30"/>
    <n v="417.6"/>
  </r>
  <r>
    <n v="347415"/>
    <x v="7"/>
    <x v="1"/>
    <x v="0"/>
    <x v="1"/>
    <x v="4"/>
    <x v="30"/>
    <n v="417.6"/>
  </r>
  <r>
    <n v="347417"/>
    <x v="8"/>
    <x v="1"/>
    <x v="0"/>
    <x v="1"/>
    <x v="4"/>
    <x v="30"/>
    <n v="417.6"/>
  </r>
  <r>
    <n v="347419"/>
    <x v="9"/>
    <x v="1"/>
    <x v="0"/>
    <x v="1"/>
    <x v="4"/>
    <x v="30"/>
    <n v="417.6"/>
  </r>
  <r>
    <n v="347411"/>
    <x v="5"/>
    <x v="1"/>
    <x v="0"/>
    <x v="1"/>
    <x v="5"/>
    <x v="30"/>
    <n v="417.6"/>
  </r>
  <r>
    <n v="347413"/>
    <x v="6"/>
    <x v="1"/>
    <x v="0"/>
    <x v="1"/>
    <x v="5"/>
    <x v="30"/>
    <n v="417.6"/>
  </r>
  <r>
    <n v="347415"/>
    <x v="7"/>
    <x v="1"/>
    <x v="0"/>
    <x v="1"/>
    <x v="5"/>
    <x v="30"/>
    <n v="417.6"/>
  </r>
  <r>
    <n v="347417"/>
    <x v="8"/>
    <x v="1"/>
    <x v="0"/>
    <x v="1"/>
    <x v="5"/>
    <x v="30"/>
    <n v="417.6"/>
  </r>
  <r>
    <n v="347419"/>
    <x v="9"/>
    <x v="1"/>
    <x v="0"/>
    <x v="1"/>
    <x v="5"/>
    <x v="30"/>
    <n v="417.6"/>
  </r>
  <r>
    <n v="347353"/>
    <x v="10"/>
    <x v="1"/>
    <x v="1"/>
    <x v="2"/>
    <x v="6"/>
    <x v="30"/>
    <n v="417.6"/>
  </r>
  <r>
    <n v="347355"/>
    <x v="11"/>
    <x v="1"/>
    <x v="1"/>
    <x v="2"/>
    <x v="6"/>
    <x v="30"/>
    <n v="626.4"/>
  </r>
  <r>
    <n v="347357"/>
    <x v="12"/>
    <x v="1"/>
    <x v="1"/>
    <x v="2"/>
    <x v="6"/>
    <x v="30"/>
    <n v="626.4"/>
  </r>
  <r>
    <n v="347359"/>
    <x v="13"/>
    <x v="1"/>
    <x v="1"/>
    <x v="2"/>
    <x v="6"/>
    <x v="30"/>
    <n v="417.6"/>
  </r>
  <r>
    <n v="347353"/>
    <x v="10"/>
    <x v="1"/>
    <x v="1"/>
    <x v="2"/>
    <x v="7"/>
    <x v="30"/>
    <n v="417.6"/>
  </r>
  <r>
    <n v="347355"/>
    <x v="11"/>
    <x v="1"/>
    <x v="1"/>
    <x v="2"/>
    <x v="7"/>
    <x v="30"/>
    <n v="626.4"/>
  </r>
  <r>
    <n v="347357"/>
    <x v="12"/>
    <x v="1"/>
    <x v="1"/>
    <x v="2"/>
    <x v="7"/>
    <x v="30"/>
    <n v="626.4"/>
  </r>
  <r>
    <n v="347359"/>
    <x v="13"/>
    <x v="1"/>
    <x v="1"/>
    <x v="2"/>
    <x v="7"/>
    <x v="30"/>
    <n v="417.6"/>
  </r>
  <r>
    <n v="347353"/>
    <x v="10"/>
    <x v="1"/>
    <x v="1"/>
    <x v="2"/>
    <x v="8"/>
    <x v="30"/>
    <n v="417.6"/>
  </r>
  <r>
    <n v="347355"/>
    <x v="11"/>
    <x v="1"/>
    <x v="1"/>
    <x v="2"/>
    <x v="8"/>
    <x v="30"/>
    <n v="626.4"/>
  </r>
  <r>
    <n v="347357"/>
    <x v="12"/>
    <x v="1"/>
    <x v="1"/>
    <x v="2"/>
    <x v="8"/>
    <x v="30"/>
    <n v="626.4"/>
  </r>
  <r>
    <n v="347359"/>
    <x v="13"/>
    <x v="1"/>
    <x v="1"/>
    <x v="2"/>
    <x v="8"/>
    <x v="30"/>
    <n v="417.6"/>
  </r>
  <r>
    <n v="347373"/>
    <x v="14"/>
    <x v="1"/>
    <x v="1"/>
    <x v="3"/>
    <x v="9"/>
    <x v="30"/>
    <n v="417.6"/>
  </r>
  <r>
    <n v="347375"/>
    <x v="15"/>
    <x v="1"/>
    <x v="1"/>
    <x v="3"/>
    <x v="9"/>
    <x v="30"/>
    <n v="626.4"/>
  </r>
  <r>
    <n v="347377"/>
    <x v="16"/>
    <x v="1"/>
    <x v="1"/>
    <x v="3"/>
    <x v="9"/>
    <x v="30"/>
    <n v="626.4"/>
  </r>
  <r>
    <n v="347379"/>
    <x v="17"/>
    <x v="1"/>
    <x v="1"/>
    <x v="3"/>
    <x v="9"/>
    <x v="30"/>
    <n v="417.6"/>
  </r>
  <r>
    <n v="347373"/>
    <x v="14"/>
    <x v="1"/>
    <x v="1"/>
    <x v="3"/>
    <x v="10"/>
    <x v="30"/>
    <n v="417.6"/>
  </r>
  <r>
    <n v="347375"/>
    <x v="15"/>
    <x v="1"/>
    <x v="1"/>
    <x v="3"/>
    <x v="10"/>
    <x v="30"/>
    <n v="626.4"/>
  </r>
  <r>
    <n v="347377"/>
    <x v="16"/>
    <x v="1"/>
    <x v="1"/>
    <x v="3"/>
    <x v="10"/>
    <x v="30"/>
    <n v="626.4"/>
  </r>
  <r>
    <n v="347379"/>
    <x v="17"/>
    <x v="1"/>
    <x v="1"/>
    <x v="3"/>
    <x v="10"/>
    <x v="30"/>
    <n v="417.6"/>
  </r>
  <r>
    <n v="347373"/>
    <x v="14"/>
    <x v="1"/>
    <x v="1"/>
    <x v="3"/>
    <x v="11"/>
    <x v="30"/>
    <n v="417.6"/>
  </r>
  <r>
    <n v="347375"/>
    <x v="15"/>
    <x v="1"/>
    <x v="1"/>
    <x v="3"/>
    <x v="11"/>
    <x v="30"/>
    <n v="626.4"/>
  </r>
  <r>
    <n v="347377"/>
    <x v="16"/>
    <x v="1"/>
    <x v="1"/>
    <x v="3"/>
    <x v="11"/>
    <x v="30"/>
    <n v="626.4"/>
  </r>
  <r>
    <n v="347379"/>
    <x v="17"/>
    <x v="1"/>
    <x v="1"/>
    <x v="3"/>
    <x v="11"/>
    <x v="30"/>
    <n v="417.6"/>
  </r>
  <r>
    <n v="347425"/>
    <x v="18"/>
    <x v="0"/>
    <x v="2"/>
    <x v="4"/>
    <x v="12"/>
    <x v="30"/>
    <n v="208.8"/>
  </r>
  <r>
    <n v="347427"/>
    <x v="19"/>
    <x v="0"/>
    <x v="2"/>
    <x v="4"/>
    <x v="12"/>
    <x v="30"/>
    <n v="208.8"/>
  </r>
  <r>
    <n v="347429"/>
    <x v="20"/>
    <x v="0"/>
    <x v="2"/>
    <x v="4"/>
    <x v="12"/>
    <x v="30"/>
    <n v="208.8"/>
  </r>
  <r>
    <n v="347431"/>
    <x v="21"/>
    <x v="0"/>
    <x v="2"/>
    <x v="4"/>
    <x v="12"/>
    <x v="30"/>
    <n v="208.8"/>
  </r>
  <r>
    <n v="347433"/>
    <x v="22"/>
    <x v="0"/>
    <x v="2"/>
    <x v="4"/>
    <x v="12"/>
    <x v="30"/>
    <n v="208.8"/>
  </r>
  <r>
    <n v="347435"/>
    <x v="23"/>
    <x v="0"/>
    <x v="2"/>
    <x v="4"/>
    <x v="12"/>
    <x v="30"/>
    <n v="417.6"/>
  </r>
  <r>
    <n v="347437"/>
    <x v="24"/>
    <x v="0"/>
    <x v="2"/>
    <x v="4"/>
    <x v="12"/>
    <x v="30"/>
    <n v="417.6"/>
  </r>
  <r>
    <n v="347439"/>
    <x v="25"/>
    <x v="0"/>
    <x v="2"/>
    <x v="4"/>
    <x v="12"/>
    <x v="30"/>
    <n v="208.8"/>
  </r>
  <r>
    <n v="347425"/>
    <x v="18"/>
    <x v="0"/>
    <x v="2"/>
    <x v="4"/>
    <x v="13"/>
    <x v="30"/>
    <n v="208.8"/>
  </r>
  <r>
    <n v="347427"/>
    <x v="19"/>
    <x v="0"/>
    <x v="2"/>
    <x v="4"/>
    <x v="13"/>
    <x v="30"/>
    <n v="208.8"/>
  </r>
  <r>
    <n v="347429"/>
    <x v="20"/>
    <x v="0"/>
    <x v="2"/>
    <x v="4"/>
    <x v="13"/>
    <x v="30"/>
    <n v="208.8"/>
  </r>
  <r>
    <n v="347431"/>
    <x v="21"/>
    <x v="0"/>
    <x v="2"/>
    <x v="4"/>
    <x v="13"/>
    <x v="30"/>
    <n v="208.8"/>
  </r>
  <r>
    <n v="347433"/>
    <x v="22"/>
    <x v="0"/>
    <x v="2"/>
    <x v="4"/>
    <x v="13"/>
    <x v="30"/>
    <n v="208.8"/>
  </r>
  <r>
    <n v="347435"/>
    <x v="23"/>
    <x v="0"/>
    <x v="2"/>
    <x v="4"/>
    <x v="13"/>
    <x v="30"/>
    <n v="417.6"/>
  </r>
  <r>
    <n v="347437"/>
    <x v="24"/>
    <x v="0"/>
    <x v="2"/>
    <x v="4"/>
    <x v="13"/>
    <x v="30"/>
    <n v="417.6"/>
  </r>
  <r>
    <n v="347439"/>
    <x v="25"/>
    <x v="0"/>
    <x v="2"/>
    <x v="4"/>
    <x v="13"/>
    <x v="30"/>
    <n v="208.8"/>
  </r>
  <r>
    <n v="347385"/>
    <x v="26"/>
    <x v="0"/>
    <x v="2"/>
    <x v="5"/>
    <x v="14"/>
    <x v="30"/>
    <n v="208.8"/>
  </r>
  <r>
    <n v="347387"/>
    <x v="27"/>
    <x v="0"/>
    <x v="2"/>
    <x v="5"/>
    <x v="14"/>
    <x v="30"/>
    <n v="208.8"/>
  </r>
  <r>
    <n v="347389"/>
    <x v="28"/>
    <x v="0"/>
    <x v="2"/>
    <x v="5"/>
    <x v="14"/>
    <x v="30"/>
    <n v="208.8"/>
  </r>
  <r>
    <n v="347391"/>
    <x v="29"/>
    <x v="0"/>
    <x v="2"/>
    <x v="5"/>
    <x v="14"/>
    <x v="30"/>
    <n v="208.8"/>
  </r>
  <r>
    <n v="347393"/>
    <x v="30"/>
    <x v="0"/>
    <x v="2"/>
    <x v="5"/>
    <x v="14"/>
    <x v="30"/>
    <n v="208.8"/>
  </r>
  <r>
    <n v="347395"/>
    <x v="31"/>
    <x v="0"/>
    <x v="2"/>
    <x v="5"/>
    <x v="14"/>
    <x v="30"/>
    <n v="417.6"/>
  </r>
  <r>
    <n v="347397"/>
    <x v="32"/>
    <x v="0"/>
    <x v="2"/>
    <x v="5"/>
    <x v="14"/>
    <x v="30"/>
    <n v="417.6"/>
  </r>
  <r>
    <n v="347399"/>
    <x v="33"/>
    <x v="0"/>
    <x v="2"/>
    <x v="5"/>
    <x v="14"/>
    <x v="30"/>
    <n v="208.8"/>
  </r>
  <r>
    <n v="347385"/>
    <x v="26"/>
    <x v="0"/>
    <x v="2"/>
    <x v="5"/>
    <x v="15"/>
    <x v="30"/>
    <n v="208.8"/>
  </r>
  <r>
    <n v="347387"/>
    <x v="27"/>
    <x v="0"/>
    <x v="2"/>
    <x v="5"/>
    <x v="15"/>
    <x v="30"/>
    <n v="208.8"/>
  </r>
  <r>
    <n v="347389"/>
    <x v="28"/>
    <x v="0"/>
    <x v="2"/>
    <x v="5"/>
    <x v="15"/>
    <x v="30"/>
    <n v="208.8"/>
  </r>
  <r>
    <n v="347391"/>
    <x v="29"/>
    <x v="0"/>
    <x v="2"/>
    <x v="5"/>
    <x v="15"/>
    <x v="30"/>
    <n v="208.8"/>
  </r>
  <r>
    <n v="347393"/>
    <x v="30"/>
    <x v="0"/>
    <x v="2"/>
    <x v="5"/>
    <x v="15"/>
    <x v="30"/>
    <n v="208.8"/>
  </r>
  <r>
    <n v="347395"/>
    <x v="31"/>
    <x v="0"/>
    <x v="2"/>
    <x v="5"/>
    <x v="15"/>
    <x v="30"/>
    <n v="417.6"/>
  </r>
  <r>
    <n v="347397"/>
    <x v="32"/>
    <x v="0"/>
    <x v="2"/>
    <x v="5"/>
    <x v="15"/>
    <x v="30"/>
    <n v="417.6"/>
  </r>
  <r>
    <n v="347399"/>
    <x v="33"/>
    <x v="0"/>
    <x v="2"/>
    <x v="5"/>
    <x v="15"/>
    <x v="30"/>
    <n v="208.8"/>
  </r>
  <r>
    <n v="347385"/>
    <x v="26"/>
    <x v="0"/>
    <x v="2"/>
    <x v="5"/>
    <x v="16"/>
    <x v="30"/>
    <n v="208.8"/>
  </r>
  <r>
    <n v="347387"/>
    <x v="27"/>
    <x v="0"/>
    <x v="2"/>
    <x v="5"/>
    <x v="16"/>
    <x v="30"/>
    <n v="208.8"/>
  </r>
  <r>
    <n v="347389"/>
    <x v="28"/>
    <x v="0"/>
    <x v="2"/>
    <x v="5"/>
    <x v="16"/>
    <x v="30"/>
    <n v="208.8"/>
  </r>
  <r>
    <n v="347391"/>
    <x v="29"/>
    <x v="0"/>
    <x v="2"/>
    <x v="5"/>
    <x v="16"/>
    <x v="30"/>
    <n v="208.8"/>
  </r>
  <r>
    <n v="347393"/>
    <x v="30"/>
    <x v="0"/>
    <x v="2"/>
    <x v="5"/>
    <x v="16"/>
    <x v="30"/>
    <n v="208.8"/>
  </r>
  <r>
    <n v="347395"/>
    <x v="31"/>
    <x v="0"/>
    <x v="2"/>
    <x v="5"/>
    <x v="16"/>
    <x v="30"/>
    <n v="417.6"/>
  </r>
  <r>
    <n v="347397"/>
    <x v="32"/>
    <x v="0"/>
    <x v="2"/>
    <x v="5"/>
    <x v="16"/>
    <x v="30"/>
    <n v="417.6"/>
  </r>
  <r>
    <n v="347399"/>
    <x v="33"/>
    <x v="0"/>
    <x v="2"/>
    <x v="5"/>
    <x v="16"/>
    <x v="30"/>
    <n v="208.8"/>
  </r>
  <r>
    <n v="347331"/>
    <x v="0"/>
    <x v="0"/>
    <x v="0"/>
    <x v="0"/>
    <x v="17"/>
    <x v="30"/>
    <n v="208.8"/>
  </r>
  <r>
    <n v="347333"/>
    <x v="1"/>
    <x v="0"/>
    <x v="0"/>
    <x v="0"/>
    <x v="17"/>
    <x v="30"/>
    <n v="261"/>
  </r>
  <r>
    <n v="347335"/>
    <x v="2"/>
    <x v="0"/>
    <x v="0"/>
    <x v="0"/>
    <x v="17"/>
    <x v="30"/>
    <n v="261"/>
  </r>
  <r>
    <n v="347337"/>
    <x v="3"/>
    <x v="0"/>
    <x v="0"/>
    <x v="0"/>
    <x v="17"/>
    <x v="30"/>
    <n v="261"/>
  </r>
  <r>
    <n v="347339"/>
    <x v="4"/>
    <x v="0"/>
    <x v="0"/>
    <x v="0"/>
    <x v="17"/>
    <x v="30"/>
    <n v="261"/>
  </r>
  <r>
    <n v="347385"/>
    <x v="26"/>
    <x v="0"/>
    <x v="2"/>
    <x v="5"/>
    <x v="17"/>
    <x v="30"/>
    <n v="104.4"/>
  </r>
  <r>
    <n v="347387"/>
    <x v="27"/>
    <x v="0"/>
    <x v="2"/>
    <x v="5"/>
    <x v="17"/>
    <x v="30"/>
    <n v="104.4"/>
  </r>
  <r>
    <n v="347389"/>
    <x v="28"/>
    <x v="0"/>
    <x v="2"/>
    <x v="5"/>
    <x v="17"/>
    <x v="30"/>
    <n v="104.4"/>
  </r>
  <r>
    <n v="347391"/>
    <x v="29"/>
    <x v="0"/>
    <x v="2"/>
    <x v="5"/>
    <x v="17"/>
    <x v="30"/>
    <n v="104.4"/>
  </r>
  <r>
    <n v="347393"/>
    <x v="30"/>
    <x v="0"/>
    <x v="2"/>
    <x v="5"/>
    <x v="17"/>
    <x v="30"/>
    <n v="104.4"/>
  </r>
  <r>
    <n v="347395"/>
    <x v="31"/>
    <x v="0"/>
    <x v="2"/>
    <x v="5"/>
    <x v="17"/>
    <x v="30"/>
    <n v="208.8"/>
  </r>
  <r>
    <n v="347397"/>
    <x v="32"/>
    <x v="0"/>
    <x v="2"/>
    <x v="5"/>
    <x v="17"/>
    <x v="30"/>
    <n v="208.8"/>
  </r>
  <r>
    <n v="347399"/>
    <x v="33"/>
    <x v="0"/>
    <x v="2"/>
    <x v="5"/>
    <x v="17"/>
    <x v="30"/>
    <n v="104.4"/>
  </r>
  <r>
    <n v="347331"/>
    <x v="0"/>
    <x v="0"/>
    <x v="0"/>
    <x v="0"/>
    <x v="18"/>
    <x v="30"/>
    <n v="208.8"/>
  </r>
  <r>
    <n v="347333"/>
    <x v="1"/>
    <x v="0"/>
    <x v="0"/>
    <x v="0"/>
    <x v="18"/>
    <x v="30"/>
    <n v="261"/>
  </r>
  <r>
    <n v="347335"/>
    <x v="2"/>
    <x v="0"/>
    <x v="0"/>
    <x v="0"/>
    <x v="18"/>
    <x v="30"/>
    <n v="261"/>
  </r>
  <r>
    <n v="347337"/>
    <x v="3"/>
    <x v="0"/>
    <x v="0"/>
    <x v="0"/>
    <x v="18"/>
    <x v="30"/>
    <n v="261"/>
  </r>
  <r>
    <n v="347339"/>
    <x v="4"/>
    <x v="0"/>
    <x v="0"/>
    <x v="0"/>
    <x v="18"/>
    <x v="30"/>
    <n v="261"/>
  </r>
  <r>
    <n v="347385"/>
    <x v="26"/>
    <x v="0"/>
    <x v="2"/>
    <x v="5"/>
    <x v="18"/>
    <x v="30"/>
    <n v="104.4"/>
  </r>
  <r>
    <n v="347387"/>
    <x v="27"/>
    <x v="0"/>
    <x v="2"/>
    <x v="5"/>
    <x v="18"/>
    <x v="30"/>
    <n v="104.4"/>
  </r>
  <r>
    <n v="347389"/>
    <x v="28"/>
    <x v="0"/>
    <x v="2"/>
    <x v="5"/>
    <x v="18"/>
    <x v="30"/>
    <n v="104.4"/>
  </r>
  <r>
    <n v="347391"/>
    <x v="29"/>
    <x v="0"/>
    <x v="2"/>
    <x v="5"/>
    <x v="18"/>
    <x v="30"/>
    <n v="104.4"/>
  </r>
  <r>
    <n v="347393"/>
    <x v="30"/>
    <x v="0"/>
    <x v="2"/>
    <x v="5"/>
    <x v="18"/>
    <x v="30"/>
    <n v="104.4"/>
  </r>
  <r>
    <n v="347395"/>
    <x v="31"/>
    <x v="0"/>
    <x v="2"/>
    <x v="5"/>
    <x v="18"/>
    <x v="30"/>
    <n v="208.8"/>
  </r>
  <r>
    <n v="347397"/>
    <x v="32"/>
    <x v="0"/>
    <x v="2"/>
    <x v="5"/>
    <x v="18"/>
    <x v="30"/>
    <n v="208.8"/>
  </r>
  <r>
    <n v="347399"/>
    <x v="33"/>
    <x v="0"/>
    <x v="2"/>
    <x v="5"/>
    <x v="18"/>
    <x v="30"/>
    <n v="104.4"/>
  </r>
  <r>
    <n v="347353"/>
    <x v="10"/>
    <x v="1"/>
    <x v="1"/>
    <x v="2"/>
    <x v="19"/>
    <x v="30"/>
    <n v="208.8"/>
  </r>
  <r>
    <n v="347355"/>
    <x v="11"/>
    <x v="1"/>
    <x v="1"/>
    <x v="2"/>
    <x v="19"/>
    <x v="30"/>
    <n v="313.2"/>
  </r>
  <r>
    <n v="347357"/>
    <x v="12"/>
    <x v="1"/>
    <x v="1"/>
    <x v="2"/>
    <x v="19"/>
    <x v="30"/>
    <n v="313.2"/>
  </r>
  <r>
    <n v="347359"/>
    <x v="13"/>
    <x v="1"/>
    <x v="1"/>
    <x v="2"/>
    <x v="19"/>
    <x v="30"/>
    <n v="208.8"/>
  </r>
  <r>
    <n v="347373"/>
    <x v="14"/>
    <x v="1"/>
    <x v="1"/>
    <x v="3"/>
    <x v="19"/>
    <x v="30"/>
    <n v="208.8"/>
  </r>
  <r>
    <n v="347375"/>
    <x v="15"/>
    <x v="1"/>
    <x v="1"/>
    <x v="3"/>
    <x v="19"/>
    <x v="30"/>
    <n v="313.2"/>
  </r>
  <r>
    <n v="347377"/>
    <x v="16"/>
    <x v="1"/>
    <x v="1"/>
    <x v="3"/>
    <x v="19"/>
    <x v="30"/>
    <n v="313.2"/>
  </r>
  <r>
    <n v="347379"/>
    <x v="17"/>
    <x v="1"/>
    <x v="1"/>
    <x v="3"/>
    <x v="19"/>
    <x v="30"/>
    <n v="208.8"/>
  </r>
  <r>
    <n v="347353"/>
    <x v="10"/>
    <x v="1"/>
    <x v="1"/>
    <x v="2"/>
    <x v="20"/>
    <x v="30"/>
    <n v="208.8"/>
  </r>
  <r>
    <n v="347355"/>
    <x v="11"/>
    <x v="1"/>
    <x v="1"/>
    <x v="2"/>
    <x v="20"/>
    <x v="30"/>
    <n v="313.2"/>
  </r>
  <r>
    <n v="347357"/>
    <x v="12"/>
    <x v="1"/>
    <x v="1"/>
    <x v="2"/>
    <x v="20"/>
    <x v="30"/>
    <n v="313.2"/>
  </r>
  <r>
    <n v="347359"/>
    <x v="13"/>
    <x v="1"/>
    <x v="1"/>
    <x v="2"/>
    <x v="20"/>
    <x v="30"/>
    <n v="208.8"/>
  </r>
  <r>
    <n v="347373"/>
    <x v="14"/>
    <x v="1"/>
    <x v="1"/>
    <x v="3"/>
    <x v="20"/>
    <x v="30"/>
    <n v="208.8"/>
  </r>
  <r>
    <n v="347375"/>
    <x v="15"/>
    <x v="1"/>
    <x v="1"/>
    <x v="3"/>
    <x v="20"/>
    <x v="30"/>
    <n v="313.2"/>
  </r>
  <r>
    <n v="347377"/>
    <x v="16"/>
    <x v="1"/>
    <x v="1"/>
    <x v="3"/>
    <x v="20"/>
    <x v="30"/>
    <n v="313.2"/>
  </r>
  <r>
    <n v="347379"/>
    <x v="17"/>
    <x v="1"/>
    <x v="1"/>
    <x v="3"/>
    <x v="20"/>
    <x v="30"/>
    <n v="208.8"/>
  </r>
  <r>
    <n v="347385"/>
    <x v="26"/>
    <x v="0"/>
    <x v="2"/>
    <x v="5"/>
    <x v="21"/>
    <x v="30"/>
    <n v="104.4"/>
  </r>
  <r>
    <n v="347387"/>
    <x v="27"/>
    <x v="0"/>
    <x v="2"/>
    <x v="5"/>
    <x v="21"/>
    <x v="30"/>
    <n v="104.4"/>
  </r>
  <r>
    <n v="347389"/>
    <x v="28"/>
    <x v="0"/>
    <x v="2"/>
    <x v="5"/>
    <x v="21"/>
    <x v="30"/>
    <n v="104.4"/>
  </r>
  <r>
    <n v="347391"/>
    <x v="29"/>
    <x v="0"/>
    <x v="2"/>
    <x v="5"/>
    <x v="21"/>
    <x v="30"/>
    <n v="104.4"/>
  </r>
  <r>
    <n v="347393"/>
    <x v="30"/>
    <x v="0"/>
    <x v="2"/>
    <x v="5"/>
    <x v="21"/>
    <x v="30"/>
    <n v="104.4"/>
  </r>
  <r>
    <n v="347395"/>
    <x v="31"/>
    <x v="0"/>
    <x v="2"/>
    <x v="5"/>
    <x v="21"/>
    <x v="30"/>
    <n v="208.8"/>
  </r>
  <r>
    <n v="347397"/>
    <x v="32"/>
    <x v="0"/>
    <x v="2"/>
    <x v="5"/>
    <x v="21"/>
    <x v="30"/>
    <n v="208.8"/>
  </r>
  <r>
    <n v="347399"/>
    <x v="33"/>
    <x v="0"/>
    <x v="2"/>
    <x v="5"/>
    <x v="21"/>
    <x v="30"/>
    <n v="104.4"/>
  </r>
  <r>
    <n v="347425"/>
    <x v="18"/>
    <x v="0"/>
    <x v="2"/>
    <x v="4"/>
    <x v="21"/>
    <x v="30"/>
    <n v="104.4"/>
  </r>
  <r>
    <n v="347427"/>
    <x v="19"/>
    <x v="0"/>
    <x v="2"/>
    <x v="4"/>
    <x v="21"/>
    <x v="30"/>
    <n v="104.4"/>
  </r>
  <r>
    <n v="347429"/>
    <x v="20"/>
    <x v="0"/>
    <x v="2"/>
    <x v="4"/>
    <x v="21"/>
    <x v="30"/>
    <n v="104.4"/>
  </r>
  <r>
    <n v="347431"/>
    <x v="21"/>
    <x v="0"/>
    <x v="2"/>
    <x v="4"/>
    <x v="21"/>
    <x v="30"/>
    <n v="104.4"/>
  </r>
  <r>
    <n v="347433"/>
    <x v="22"/>
    <x v="0"/>
    <x v="2"/>
    <x v="4"/>
    <x v="21"/>
    <x v="30"/>
    <n v="104.4"/>
  </r>
  <r>
    <n v="347435"/>
    <x v="23"/>
    <x v="0"/>
    <x v="2"/>
    <x v="4"/>
    <x v="21"/>
    <x v="30"/>
    <n v="208.8"/>
  </r>
  <r>
    <n v="347437"/>
    <x v="24"/>
    <x v="0"/>
    <x v="2"/>
    <x v="4"/>
    <x v="21"/>
    <x v="30"/>
    <n v="208.8"/>
  </r>
  <r>
    <n v="347439"/>
    <x v="25"/>
    <x v="0"/>
    <x v="2"/>
    <x v="4"/>
    <x v="21"/>
    <x v="30"/>
    <n v="104.4"/>
  </r>
  <r>
    <n v="347385"/>
    <x v="26"/>
    <x v="0"/>
    <x v="2"/>
    <x v="5"/>
    <x v="22"/>
    <x v="30"/>
    <n v="104.4"/>
  </r>
  <r>
    <n v="347387"/>
    <x v="27"/>
    <x v="0"/>
    <x v="2"/>
    <x v="5"/>
    <x v="22"/>
    <x v="30"/>
    <n v="104.4"/>
  </r>
  <r>
    <n v="347389"/>
    <x v="28"/>
    <x v="0"/>
    <x v="2"/>
    <x v="5"/>
    <x v="22"/>
    <x v="30"/>
    <n v="104.4"/>
  </r>
  <r>
    <n v="347391"/>
    <x v="29"/>
    <x v="0"/>
    <x v="2"/>
    <x v="5"/>
    <x v="22"/>
    <x v="30"/>
    <n v="104.4"/>
  </r>
  <r>
    <n v="347393"/>
    <x v="30"/>
    <x v="0"/>
    <x v="2"/>
    <x v="5"/>
    <x v="22"/>
    <x v="30"/>
    <n v="104.4"/>
  </r>
  <r>
    <n v="347395"/>
    <x v="31"/>
    <x v="0"/>
    <x v="2"/>
    <x v="5"/>
    <x v="22"/>
    <x v="30"/>
    <n v="208.8"/>
  </r>
  <r>
    <n v="347397"/>
    <x v="32"/>
    <x v="0"/>
    <x v="2"/>
    <x v="5"/>
    <x v="22"/>
    <x v="30"/>
    <n v="208.8"/>
  </r>
  <r>
    <n v="347399"/>
    <x v="33"/>
    <x v="0"/>
    <x v="2"/>
    <x v="5"/>
    <x v="22"/>
    <x v="30"/>
    <n v="104.4"/>
  </r>
  <r>
    <n v="347425"/>
    <x v="18"/>
    <x v="0"/>
    <x v="2"/>
    <x v="4"/>
    <x v="22"/>
    <x v="30"/>
    <n v="104.4"/>
  </r>
  <r>
    <n v="347427"/>
    <x v="19"/>
    <x v="0"/>
    <x v="2"/>
    <x v="4"/>
    <x v="22"/>
    <x v="30"/>
    <n v="104.4"/>
  </r>
  <r>
    <n v="347429"/>
    <x v="20"/>
    <x v="0"/>
    <x v="2"/>
    <x v="4"/>
    <x v="22"/>
    <x v="30"/>
    <n v="104.4"/>
  </r>
  <r>
    <n v="347431"/>
    <x v="21"/>
    <x v="0"/>
    <x v="2"/>
    <x v="4"/>
    <x v="22"/>
    <x v="30"/>
    <n v="104.4"/>
  </r>
  <r>
    <n v="347433"/>
    <x v="22"/>
    <x v="0"/>
    <x v="2"/>
    <x v="4"/>
    <x v="22"/>
    <x v="30"/>
    <n v="104.4"/>
  </r>
  <r>
    <n v="347435"/>
    <x v="23"/>
    <x v="0"/>
    <x v="2"/>
    <x v="4"/>
    <x v="22"/>
    <x v="30"/>
    <n v="208.8"/>
  </r>
  <r>
    <n v="347437"/>
    <x v="24"/>
    <x v="0"/>
    <x v="2"/>
    <x v="4"/>
    <x v="22"/>
    <x v="30"/>
    <n v="208.8"/>
  </r>
  <r>
    <n v="347439"/>
    <x v="25"/>
    <x v="0"/>
    <x v="2"/>
    <x v="4"/>
    <x v="22"/>
    <x v="30"/>
    <n v="104.4"/>
  </r>
  <r>
    <n v="347353"/>
    <x v="10"/>
    <x v="1"/>
    <x v="1"/>
    <x v="2"/>
    <x v="23"/>
    <x v="30"/>
    <n v="139.19999999998601"/>
  </r>
  <r>
    <n v="347355"/>
    <x v="11"/>
    <x v="1"/>
    <x v="1"/>
    <x v="2"/>
    <x v="23"/>
    <x v="30"/>
    <n v="208.79999999997901"/>
  </r>
  <r>
    <n v="347357"/>
    <x v="12"/>
    <x v="1"/>
    <x v="1"/>
    <x v="2"/>
    <x v="23"/>
    <x v="30"/>
    <n v="208.79999999997901"/>
  </r>
  <r>
    <n v="347359"/>
    <x v="13"/>
    <x v="1"/>
    <x v="1"/>
    <x v="2"/>
    <x v="23"/>
    <x v="30"/>
    <n v="139.19999999998601"/>
  </r>
  <r>
    <n v="347373"/>
    <x v="14"/>
    <x v="1"/>
    <x v="1"/>
    <x v="3"/>
    <x v="23"/>
    <x v="30"/>
    <n v="139.19999999998601"/>
  </r>
  <r>
    <n v="347375"/>
    <x v="15"/>
    <x v="1"/>
    <x v="1"/>
    <x v="3"/>
    <x v="23"/>
    <x v="30"/>
    <n v="208.79999999997901"/>
  </r>
  <r>
    <n v="347377"/>
    <x v="16"/>
    <x v="1"/>
    <x v="1"/>
    <x v="3"/>
    <x v="23"/>
    <x v="30"/>
    <n v="208.79999999997901"/>
  </r>
  <r>
    <n v="347379"/>
    <x v="17"/>
    <x v="1"/>
    <x v="1"/>
    <x v="3"/>
    <x v="23"/>
    <x v="30"/>
    <n v="139.19999999998601"/>
  </r>
  <r>
    <n v="347411"/>
    <x v="5"/>
    <x v="1"/>
    <x v="0"/>
    <x v="1"/>
    <x v="23"/>
    <x v="30"/>
    <n v="139.19999999998601"/>
  </r>
  <r>
    <n v="347413"/>
    <x v="6"/>
    <x v="1"/>
    <x v="0"/>
    <x v="1"/>
    <x v="23"/>
    <x v="30"/>
    <n v="139.19999999998601"/>
  </r>
  <r>
    <n v="347415"/>
    <x v="7"/>
    <x v="1"/>
    <x v="0"/>
    <x v="1"/>
    <x v="23"/>
    <x v="30"/>
    <n v="139.19999999998601"/>
  </r>
  <r>
    <n v="347417"/>
    <x v="8"/>
    <x v="1"/>
    <x v="0"/>
    <x v="1"/>
    <x v="23"/>
    <x v="30"/>
    <n v="139.19999999998601"/>
  </r>
  <r>
    <n v="347419"/>
    <x v="9"/>
    <x v="1"/>
    <x v="0"/>
    <x v="1"/>
    <x v="23"/>
    <x v="30"/>
    <n v="139.19999999998601"/>
  </r>
  <r>
    <n v="347353"/>
    <x v="10"/>
    <x v="1"/>
    <x v="1"/>
    <x v="2"/>
    <x v="24"/>
    <x v="30"/>
    <n v="139.19999999998601"/>
  </r>
  <r>
    <n v="347355"/>
    <x v="11"/>
    <x v="1"/>
    <x v="1"/>
    <x v="2"/>
    <x v="24"/>
    <x v="30"/>
    <n v="208.79999999997901"/>
  </r>
  <r>
    <n v="347357"/>
    <x v="12"/>
    <x v="1"/>
    <x v="1"/>
    <x v="2"/>
    <x v="24"/>
    <x v="30"/>
    <n v="208.79999999997901"/>
  </r>
  <r>
    <n v="347359"/>
    <x v="13"/>
    <x v="1"/>
    <x v="1"/>
    <x v="2"/>
    <x v="24"/>
    <x v="30"/>
    <n v="139.19999999998601"/>
  </r>
  <r>
    <n v="347373"/>
    <x v="14"/>
    <x v="1"/>
    <x v="1"/>
    <x v="3"/>
    <x v="24"/>
    <x v="30"/>
    <n v="139.19999999998601"/>
  </r>
  <r>
    <n v="347375"/>
    <x v="15"/>
    <x v="1"/>
    <x v="1"/>
    <x v="3"/>
    <x v="24"/>
    <x v="30"/>
    <n v="208.79999999997901"/>
  </r>
  <r>
    <n v="347377"/>
    <x v="16"/>
    <x v="1"/>
    <x v="1"/>
    <x v="3"/>
    <x v="24"/>
    <x v="30"/>
    <n v="208.79999999997901"/>
  </r>
  <r>
    <n v="347379"/>
    <x v="17"/>
    <x v="1"/>
    <x v="1"/>
    <x v="3"/>
    <x v="24"/>
    <x v="30"/>
    <n v="139.19999999998601"/>
  </r>
  <r>
    <n v="347411"/>
    <x v="5"/>
    <x v="1"/>
    <x v="0"/>
    <x v="1"/>
    <x v="24"/>
    <x v="30"/>
    <n v="139.19999999998601"/>
  </r>
  <r>
    <n v="347413"/>
    <x v="6"/>
    <x v="1"/>
    <x v="0"/>
    <x v="1"/>
    <x v="24"/>
    <x v="30"/>
    <n v="139.19999999998601"/>
  </r>
  <r>
    <n v="347415"/>
    <x v="7"/>
    <x v="1"/>
    <x v="0"/>
    <x v="1"/>
    <x v="24"/>
    <x v="30"/>
    <n v="139.19999999998601"/>
  </r>
  <r>
    <n v="347417"/>
    <x v="8"/>
    <x v="1"/>
    <x v="0"/>
    <x v="1"/>
    <x v="24"/>
    <x v="30"/>
    <n v="139.19999999998601"/>
  </r>
  <r>
    <n v="347419"/>
    <x v="9"/>
    <x v="1"/>
    <x v="0"/>
    <x v="1"/>
    <x v="24"/>
    <x v="30"/>
    <n v="139.19999999998601"/>
  </r>
  <r>
    <n v="347425"/>
    <x v="18"/>
    <x v="0"/>
    <x v="2"/>
    <x v="4"/>
    <x v="25"/>
    <x v="30"/>
    <n v="208.8"/>
  </r>
  <r>
    <n v="347427"/>
    <x v="19"/>
    <x v="0"/>
    <x v="2"/>
    <x v="4"/>
    <x v="25"/>
    <x v="30"/>
    <n v="208.8"/>
  </r>
  <r>
    <n v="347429"/>
    <x v="20"/>
    <x v="0"/>
    <x v="2"/>
    <x v="4"/>
    <x v="25"/>
    <x v="30"/>
    <n v="208.8"/>
  </r>
  <r>
    <n v="347431"/>
    <x v="21"/>
    <x v="0"/>
    <x v="2"/>
    <x v="4"/>
    <x v="25"/>
    <x v="30"/>
    <n v="208.8"/>
  </r>
  <r>
    <n v="347433"/>
    <x v="22"/>
    <x v="0"/>
    <x v="2"/>
    <x v="4"/>
    <x v="25"/>
    <x v="30"/>
    <n v="208.8"/>
  </r>
  <r>
    <n v="347435"/>
    <x v="23"/>
    <x v="0"/>
    <x v="2"/>
    <x v="4"/>
    <x v="25"/>
    <x v="30"/>
    <n v="417.6"/>
  </r>
  <r>
    <n v="347437"/>
    <x v="24"/>
    <x v="0"/>
    <x v="2"/>
    <x v="4"/>
    <x v="25"/>
    <x v="30"/>
    <n v="417.6"/>
  </r>
  <r>
    <n v="347439"/>
    <x v="25"/>
    <x v="0"/>
    <x v="2"/>
    <x v="4"/>
    <x v="25"/>
    <x v="30"/>
    <n v="208.8"/>
  </r>
  <r>
    <n v="347331"/>
    <x v="0"/>
    <x v="0"/>
    <x v="0"/>
    <x v="0"/>
    <x v="26"/>
    <x v="30"/>
    <n v="417.6"/>
  </r>
  <r>
    <n v="347333"/>
    <x v="1"/>
    <x v="0"/>
    <x v="0"/>
    <x v="0"/>
    <x v="26"/>
    <x v="30"/>
    <n v="522"/>
  </r>
  <r>
    <n v="347335"/>
    <x v="2"/>
    <x v="0"/>
    <x v="0"/>
    <x v="0"/>
    <x v="26"/>
    <x v="30"/>
    <n v="522"/>
  </r>
  <r>
    <n v="347337"/>
    <x v="3"/>
    <x v="0"/>
    <x v="0"/>
    <x v="0"/>
    <x v="26"/>
    <x v="30"/>
    <n v="522"/>
  </r>
  <r>
    <n v="347339"/>
    <x v="4"/>
    <x v="0"/>
    <x v="0"/>
    <x v="0"/>
    <x v="26"/>
    <x v="30"/>
    <n v="522"/>
  </r>
  <r>
    <n v="347411"/>
    <x v="5"/>
    <x v="1"/>
    <x v="1"/>
    <x v="2"/>
    <x v="27"/>
    <x v="30"/>
    <n v="417.6"/>
  </r>
  <r>
    <n v="347413"/>
    <x v="6"/>
    <x v="1"/>
    <x v="1"/>
    <x v="2"/>
    <x v="27"/>
    <x v="30"/>
    <n v="417.6"/>
  </r>
  <r>
    <n v="347415"/>
    <x v="7"/>
    <x v="1"/>
    <x v="1"/>
    <x v="2"/>
    <x v="27"/>
    <x v="30"/>
    <n v="417.6"/>
  </r>
  <r>
    <n v="347417"/>
    <x v="8"/>
    <x v="1"/>
    <x v="1"/>
    <x v="2"/>
    <x v="27"/>
    <x v="30"/>
    <n v="417.6"/>
  </r>
  <r>
    <n v="347419"/>
    <x v="9"/>
    <x v="1"/>
    <x v="1"/>
    <x v="2"/>
    <x v="27"/>
    <x v="30"/>
    <n v="417.6"/>
  </r>
  <r>
    <n v="347373"/>
    <x v="14"/>
    <x v="1"/>
    <x v="1"/>
    <x v="3"/>
    <x v="28"/>
    <x v="30"/>
    <n v="417.6"/>
  </r>
  <r>
    <n v="347375"/>
    <x v="15"/>
    <x v="1"/>
    <x v="1"/>
    <x v="3"/>
    <x v="28"/>
    <x v="30"/>
    <n v="626.4"/>
  </r>
  <r>
    <n v="347377"/>
    <x v="16"/>
    <x v="1"/>
    <x v="1"/>
    <x v="3"/>
    <x v="28"/>
    <x v="30"/>
    <n v="626.4"/>
  </r>
  <r>
    <n v="347379"/>
    <x v="17"/>
    <x v="1"/>
    <x v="1"/>
    <x v="3"/>
    <x v="28"/>
    <x v="30"/>
    <n v="417.6"/>
  </r>
  <r>
    <n v="347385"/>
    <x v="26"/>
    <x v="0"/>
    <x v="2"/>
    <x v="5"/>
    <x v="29"/>
    <x v="30"/>
    <n v="208.8"/>
  </r>
  <r>
    <n v="347387"/>
    <x v="27"/>
    <x v="0"/>
    <x v="2"/>
    <x v="5"/>
    <x v="29"/>
    <x v="30"/>
    <n v="208.8"/>
  </r>
  <r>
    <n v="347389"/>
    <x v="28"/>
    <x v="0"/>
    <x v="2"/>
    <x v="5"/>
    <x v="29"/>
    <x v="30"/>
    <n v="208.8"/>
  </r>
  <r>
    <n v="347391"/>
    <x v="29"/>
    <x v="0"/>
    <x v="2"/>
    <x v="5"/>
    <x v="29"/>
    <x v="30"/>
    <n v="208.8"/>
  </r>
  <r>
    <n v="347393"/>
    <x v="30"/>
    <x v="0"/>
    <x v="2"/>
    <x v="5"/>
    <x v="29"/>
    <x v="30"/>
    <n v="208.8"/>
  </r>
  <r>
    <n v="347395"/>
    <x v="31"/>
    <x v="0"/>
    <x v="2"/>
    <x v="5"/>
    <x v="29"/>
    <x v="30"/>
    <n v="417.6"/>
  </r>
  <r>
    <n v="347397"/>
    <x v="32"/>
    <x v="0"/>
    <x v="2"/>
    <x v="5"/>
    <x v="29"/>
    <x v="30"/>
    <n v="417.6"/>
  </r>
  <r>
    <n v="347399"/>
    <x v="33"/>
    <x v="0"/>
    <x v="2"/>
    <x v="5"/>
    <x v="29"/>
    <x v="30"/>
    <n v="208.8"/>
  </r>
  <r>
    <n v="347411"/>
    <x v="5"/>
    <x v="1"/>
    <x v="0"/>
    <x v="1"/>
    <x v="30"/>
    <x v="30"/>
    <n v="417.6"/>
  </r>
  <r>
    <n v="347413"/>
    <x v="6"/>
    <x v="1"/>
    <x v="0"/>
    <x v="1"/>
    <x v="30"/>
    <x v="30"/>
    <n v="417.6"/>
  </r>
  <r>
    <n v="347415"/>
    <x v="7"/>
    <x v="1"/>
    <x v="0"/>
    <x v="1"/>
    <x v="30"/>
    <x v="30"/>
    <n v="417.6"/>
  </r>
  <r>
    <n v="347417"/>
    <x v="8"/>
    <x v="1"/>
    <x v="0"/>
    <x v="1"/>
    <x v="30"/>
    <x v="30"/>
    <n v="417.6"/>
  </r>
  <r>
    <n v="347419"/>
    <x v="9"/>
    <x v="1"/>
    <x v="0"/>
    <x v="1"/>
    <x v="30"/>
    <x v="30"/>
    <n v="417.6"/>
  </r>
  <r>
    <n v="347425"/>
    <x v="18"/>
    <x v="0"/>
    <x v="2"/>
    <x v="4"/>
    <x v="31"/>
    <x v="30"/>
    <n v="208.8"/>
  </r>
  <r>
    <n v="347427"/>
    <x v="19"/>
    <x v="0"/>
    <x v="2"/>
    <x v="4"/>
    <x v="31"/>
    <x v="30"/>
    <n v="208.8"/>
  </r>
  <r>
    <n v="347429"/>
    <x v="20"/>
    <x v="0"/>
    <x v="2"/>
    <x v="4"/>
    <x v="31"/>
    <x v="30"/>
    <n v="208.8"/>
  </r>
  <r>
    <n v="347431"/>
    <x v="21"/>
    <x v="0"/>
    <x v="2"/>
    <x v="4"/>
    <x v="31"/>
    <x v="30"/>
    <n v="208.8"/>
  </r>
  <r>
    <n v="347433"/>
    <x v="22"/>
    <x v="0"/>
    <x v="2"/>
    <x v="4"/>
    <x v="31"/>
    <x v="30"/>
    <n v="208.8"/>
  </r>
  <r>
    <n v="347435"/>
    <x v="23"/>
    <x v="0"/>
    <x v="2"/>
    <x v="4"/>
    <x v="31"/>
    <x v="30"/>
    <n v="417.6"/>
  </r>
  <r>
    <n v="347437"/>
    <x v="24"/>
    <x v="0"/>
    <x v="2"/>
    <x v="4"/>
    <x v="31"/>
    <x v="30"/>
    <n v="417.6"/>
  </r>
  <r>
    <n v="347439"/>
    <x v="25"/>
    <x v="0"/>
    <x v="2"/>
    <x v="4"/>
    <x v="31"/>
    <x v="30"/>
    <n v="208.8"/>
  </r>
  <r>
    <n v="347331"/>
    <x v="0"/>
    <x v="0"/>
    <x v="0"/>
    <x v="0"/>
    <x v="0"/>
    <x v="31"/>
    <n v="381.95201014656897"/>
  </r>
  <r>
    <n v="347333"/>
    <x v="1"/>
    <x v="0"/>
    <x v="0"/>
    <x v="0"/>
    <x v="0"/>
    <x v="31"/>
    <n v="465.68999635243176"/>
  </r>
  <r>
    <n v="347335"/>
    <x v="2"/>
    <x v="0"/>
    <x v="0"/>
    <x v="0"/>
    <x v="0"/>
    <x v="31"/>
    <n v="463.32608774150566"/>
  </r>
  <r>
    <n v="347337"/>
    <x v="3"/>
    <x v="0"/>
    <x v="0"/>
    <x v="0"/>
    <x v="0"/>
    <x v="31"/>
    <n v="460.96217913057961"/>
  </r>
  <r>
    <n v="347339"/>
    <x v="4"/>
    <x v="0"/>
    <x v="0"/>
    <x v="0"/>
    <x v="0"/>
    <x v="31"/>
    <n v="458.59827051965357"/>
  </r>
  <r>
    <n v="347331"/>
    <x v="0"/>
    <x v="0"/>
    <x v="0"/>
    <x v="0"/>
    <x v="1"/>
    <x v="31"/>
    <n v="374.15876033449553"/>
  </r>
  <r>
    <n v="347333"/>
    <x v="1"/>
    <x v="0"/>
    <x v="0"/>
    <x v="0"/>
    <x v="1"/>
    <x v="31"/>
    <n v="466.6780669685661"/>
  </r>
  <r>
    <n v="347335"/>
    <x v="2"/>
    <x v="0"/>
    <x v="0"/>
    <x v="0"/>
    <x v="1"/>
    <x v="31"/>
    <n v="464.30914277075613"/>
  </r>
  <r>
    <n v="347337"/>
    <x v="3"/>
    <x v="0"/>
    <x v="0"/>
    <x v="0"/>
    <x v="1"/>
    <x v="31"/>
    <n v="461.94021857294615"/>
  </r>
  <r>
    <n v="347339"/>
    <x v="4"/>
    <x v="0"/>
    <x v="0"/>
    <x v="0"/>
    <x v="1"/>
    <x v="31"/>
    <n v="459.57129437513618"/>
  </r>
  <r>
    <n v="347331"/>
    <x v="0"/>
    <x v="0"/>
    <x v="0"/>
    <x v="0"/>
    <x v="2"/>
    <x v="31"/>
    <n v="372.1156071148398"/>
  </r>
  <r>
    <n v="347333"/>
    <x v="1"/>
    <x v="0"/>
    <x v="0"/>
    <x v="0"/>
    <x v="2"/>
    <x v="31"/>
    <n v="464.1296974095664"/>
  </r>
  <r>
    <n v="347335"/>
    <x v="2"/>
    <x v="0"/>
    <x v="0"/>
    <x v="0"/>
    <x v="2"/>
    <x v="31"/>
    <n v="461.7737090978427"/>
  </r>
  <r>
    <n v="347337"/>
    <x v="3"/>
    <x v="0"/>
    <x v="0"/>
    <x v="0"/>
    <x v="2"/>
    <x v="31"/>
    <n v="459.41772078611899"/>
  </r>
  <r>
    <n v="347339"/>
    <x v="4"/>
    <x v="0"/>
    <x v="0"/>
    <x v="0"/>
    <x v="2"/>
    <x v="31"/>
    <n v="457.06173247439528"/>
  </r>
  <r>
    <n v="347411"/>
    <x v="5"/>
    <x v="1"/>
    <x v="0"/>
    <x v="1"/>
    <x v="3"/>
    <x v="31"/>
    <n v="308.93695539413847"/>
  </r>
  <r>
    <n v="347413"/>
    <x v="6"/>
    <x v="1"/>
    <x v="0"/>
    <x v="1"/>
    <x v="3"/>
    <x v="31"/>
    <n v="403.52959278928751"/>
  </r>
  <r>
    <n v="347415"/>
    <x v="7"/>
    <x v="1"/>
    <x v="0"/>
    <x v="1"/>
    <x v="3"/>
    <x v="31"/>
    <n v="402.31657798130368"/>
  </r>
  <r>
    <n v="347417"/>
    <x v="8"/>
    <x v="1"/>
    <x v="0"/>
    <x v="1"/>
    <x v="3"/>
    <x v="31"/>
    <n v="400.29488663466395"/>
  </r>
  <r>
    <n v="347419"/>
    <x v="9"/>
    <x v="1"/>
    <x v="0"/>
    <x v="1"/>
    <x v="3"/>
    <x v="31"/>
    <n v="398.27319528802423"/>
  </r>
  <r>
    <n v="347411"/>
    <x v="5"/>
    <x v="1"/>
    <x v="0"/>
    <x v="1"/>
    <x v="4"/>
    <x v="31"/>
    <n v="363.02793605374194"/>
  </r>
  <r>
    <n v="347413"/>
    <x v="6"/>
    <x v="1"/>
    <x v="0"/>
    <x v="1"/>
    <x v="4"/>
    <x v="31"/>
    <n v="460.07681427936933"/>
  </r>
  <r>
    <n v="347415"/>
    <x v="7"/>
    <x v="1"/>
    <x v="0"/>
    <x v="1"/>
    <x v="4"/>
    <x v="31"/>
    <n v="458.69381784365982"/>
  </r>
  <r>
    <n v="347417"/>
    <x v="8"/>
    <x v="1"/>
    <x v="0"/>
    <x v="1"/>
    <x v="4"/>
    <x v="31"/>
    <n v="456.38882378414394"/>
  </r>
  <r>
    <n v="347419"/>
    <x v="9"/>
    <x v="1"/>
    <x v="0"/>
    <x v="1"/>
    <x v="4"/>
    <x v="31"/>
    <n v="454.08382972462806"/>
  </r>
  <r>
    <n v="347411"/>
    <x v="5"/>
    <x v="1"/>
    <x v="0"/>
    <x v="1"/>
    <x v="5"/>
    <x v="31"/>
    <n v="361.75967156515583"/>
  </r>
  <r>
    <n v="347413"/>
    <x v="6"/>
    <x v="1"/>
    <x v="0"/>
    <x v="1"/>
    <x v="5"/>
    <x v="31"/>
    <n v="469.01184932719548"/>
  </r>
  <r>
    <n v="347415"/>
    <x v="7"/>
    <x v="1"/>
    <x v="0"/>
    <x v="1"/>
    <x v="5"/>
    <x v="31"/>
    <n v="467.60199406869685"/>
  </r>
  <r>
    <n v="347417"/>
    <x v="8"/>
    <x v="1"/>
    <x v="0"/>
    <x v="1"/>
    <x v="5"/>
    <x v="31"/>
    <n v="465.25223530453258"/>
  </r>
  <r>
    <n v="347419"/>
    <x v="9"/>
    <x v="1"/>
    <x v="0"/>
    <x v="1"/>
    <x v="5"/>
    <x v="31"/>
    <n v="462.90247654036824"/>
  </r>
  <r>
    <n v="347353"/>
    <x v="10"/>
    <x v="1"/>
    <x v="1"/>
    <x v="2"/>
    <x v="6"/>
    <x v="31"/>
    <n v="374.14927244252874"/>
  </r>
  <r>
    <n v="347355"/>
    <x v="11"/>
    <x v="1"/>
    <x v="1"/>
    <x v="2"/>
    <x v="6"/>
    <x v="31"/>
    <n v="561.63145499999996"/>
  </r>
  <r>
    <n v="347357"/>
    <x v="12"/>
    <x v="1"/>
    <x v="1"/>
    <x v="2"/>
    <x v="6"/>
    <x v="31"/>
    <n v="558.79493250000007"/>
  </r>
  <r>
    <n v="347359"/>
    <x v="13"/>
    <x v="1"/>
    <x v="1"/>
    <x v="2"/>
    <x v="6"/>
    <x v="31"/>
    <n v="372.76904885057468"/>
  </r>
  <r>
    <n v="347353"/>
    <x v="10"/>
    <x v="1"/>
    <x v="1"/>
    <x v="2"/>
    <x v="7"/>
    <x v="31"/>
    <n v="369.9294917385057"/>
  </r>
  <r>
    <n v="347355"/>
    <x v="11"/>
    <x v="1"/>
    <x v="1"/>
    <x v="2"/>
    <x v="7"/>
    <x v="31"/>
    <n v="555.29718749999995"/>
  </r>
  <r>
    <n v="347357"/>
    <x v="12"/>
    <x v="1"/>
    <x v="1"/>
    <x v="2"/>
    <x v="7"/>
    <x v="31"/>
    <n v="552.49265624999998"/>
  </r>
  <r>
    <n v="347359"/>
    <x v="13"/>
    <x v="1"/>
    <x v="1"/>
    <x v="2"/>
    <x v="7"/>
    <x v="31"/>
    <n v="368.56483477011494"/>
  </r>
  <r>
    <n v="347353"/>
    <x v="10"/>
    <x v="1"/>
    <x v="1"/>
    <x v="2"/>
    <x v="8"/>
    <x v="31"/>
    <n v="458.70505178812988"/>
  </r>
  <r>
    <n v="347355"/>
    <x v="11"/>
    <x v="1"/>
    <x v="1"/>
    <x v="2"/>
    <x v="8"/>
    <x v="31"/>
    <n v="656.3107456374704"/>
  </r>
  <r>
    <n v="347357"/>
    <x v="12"/>
    <x v="1"/>
    <x v="1"/>
    <x v="2"/>
    <x v="8"/>
    <x v="31"/>
    <n v="652.99604490192758"/>
  </r>
  <r>
    <n v="347359"/>
    <x v="13"/>
    <x v="1"/>
    <x v="1"/>
    <x v="2"/>
    <x v="8"/>
    <x v="31"/>
    <n v="457.01722141359483"/>
  </r>
  <r>
    <n v="347373"/>
    <x v="14"/>
    <x v="1"/>
    <x v="1"/>
    <x v="3"/>
    <x v="9"/>
    <x v="31"/>
    <n v="377.7576771120689"/>
  </r>
  <r>
    <n v="347375"/>
    <x v="15"/>
    <x v="1"/>
    <x v="1"/>
    <x v="3"/>
    <x v="9"/>
    <x v="31"/>
    <n v="589.40108550000002"/>
  </r>
  <r>
    <n v="347377"/>
    <x v="16"/>
    <x v="1"/>
    <x v="1"/>
    <x v="3"/>
    <x v="9"/>
    <x v="31"/>
    <n v="587.62933874999987"/>
  </r>
  <r>
    <n v="347379"/>
    <x v="17"/>
    <x v="1"/>
    <x v="1"/>
    <x v="3"/>
    <x v="9"/>
    <x v="31"/>
    <n v="392.02442456896551"/>
  </r>
  <r>
    <n v="347373"/>
    <x v="14"/>
    <x v="1"/>
    <x v="1"/>
    <x v="3"/>
    <x v="10"/>
    <x v="31"/>
    <n v="376.42931301724138"/>
  </r>
  <r>
    <n v="347375"/>
    <x v="15"/>
    <x v="1"/>
    <x v="1"/>
    <x v="3"/>
    <x v="10"/>
    <x v="31"/>
    <n v="587.32848899999999"/>
  </r>
  <r>
    <n v="347377"/>
    <x v="16"/>
    <x v="1"/>
    <x v="1"/>
    <x v="3"/>
    <x v="10"/>
    <x v="31"/>
    <n v="585.56297249999989"/>
  </r>
  <r>
    <n v="347379"/>
    <x v="17"/>
    <x v="1"/>
    <x v="1"/>
    <x v="3"/>
    <x v="10"/>
    <x v="31"/>
    <n v="390.64589224137933"/>
  </r>
  <r>
    <n v="347373"/>
    <x v="14"/>
    <x v="1"/>
    <x v="1"/>
    <x v="3"/>
    <x v="11"/>
    <x v="31"/>
    <n v="433.43996253593167"/>
  </r>
  <r>
    <n v="347375"/>
    <x v="15"/>
    <x v="1"/>
    <x v="1"/>
    <x v="3"/>
    <x v="11"/>
    <x v="31"/>
    <n v="644.60854172303016"/>
  </r>
  <r>
    <n v="347377"/>
    <x v="16"/>
    <x v="1"/>
    <x v="1"/>
    <x v="3"/>
    <x v="11"/>
    <x v="31"/>
    <n v="642.67084069580653"/>
  </r>
  <r>
    <n v="347379"/>
    <x v="17"/>
    <x v="1"/>
    <x v="1"/>
    <x v="3"/>
    <x v="11"/>
    <x v="31"/>
    <n v="449.81390742306388"/>
  </r>
  <r>
    <n v="347425"/>
    <x v="18"/>
    <x v="0"/>
    <x v="2"/>
    <x v="4"/>
    <x v="12"/>
    <x v="31"/>
    <n v="161.72219080459769"/>
  </r>
  <r>
    <n v="347427"/>
    <x v="19"/>
    <x v="0"/>
    <x v="2"/>
    <x v="4"/>
    <x v="12"/>
    <x v="31"/>
    <n v="182.05812011494251"/>
  </r>
  <r>
    <n v="347429"/>
    <x v="20"/>
    <x v="0"/>
    <x v="2"/>
    <x v="4"/>
    <x v="12"/>
    <x v="31"/>
    <n v="188.28394183908046"/>
  </r>
  <r>
    <n v="347431"/>
    <x v="21"/>
    <x v="0"/>
    <x v="2"/>
    <x v="4"/>
    <x v="12"/>
    <x v="31"/>
    <n v="189.90072499999999"/>
  </r>
  <r>
    <n v="347433"/>
    <x v="22"/>
    <x v="0"/>
    <x v="2"/>
    <x v="4"/>
    <x v="12"/>
    <x v="31"/>
    <n v="188.94645"/>
  </r>
  <r>
    <n v="347435"/>
    <x v="23"/>
    <x v="0"/>
    <x v="2"/>
    <x v="4"/>
    <x v="12"/>
    <x v="31"/>
    <n v="399.75347557471264"/>
  </r>
  <r>
    <n v="347437"/>
    <x v="24"/>
    <x v="0"/>
    <x v="2"/>
    <x v="4"/>
    <x v="12"/>
    <x v="31"/>
    <n v="374.07579999999996"/>
  </r>
  <r>
    <n v="347439"/>
    <x v="25"/>
    <x v="0"/>
    <x v="2"/>
    <x v="4"/>
    <x v="12"/>
    <x v="31"/>
    <n v="190.36140948275863"/>
  </r>
  <r>
    <n v="347425"/>
    <x v="18"/>
    <x v="0"/>
    <x v="2"/>
    <x v="4"/>
    <x v="13"/>
    <x v="31"/>
    <n v="164.04602558348293"/>
  </r>
  <r>
    <n v="347427"/>
    <x v="19"/>
    <x v="0"/>
    <x v="2"/>
    <x v="4"/>
    <x v="13"/>
    <x v="31"/>
    <n v="184.674167975763"/>
  </r>
  <r>
    <n v="347429"/>
    <x v="20"/>
    <x v="0"/>
    <x v="2"/>
    <x v="4"/>
    <x v="13"/>
    <x v="31"/>
    <n v="190.98945040394969"/>
  </r>
  <r>
    <n v="347431"/>
    <x v="21"/>
    <x v="0"/>
    <x v="2"/>
    <x v="4"/>
    <x v="13"/>
    <x v="31"/>
    <n v="192.62946560816877"/>
  </r>
  <r>
    <n v="347433"/>
    <x v="22"/>
    <x v="0"/>
    <x v="2"/>
    <x v="4"/>
    <x v="13"/>
    <x v="31"/>
    <n v="191.66147834380612"/>
  </r>
  <r>
    <n v="347435"/>
    <x v="23"/>
    <x v="0"/>
    <x v="2"/>
    <x v="4"/>
    <x v="13"/>
    <x v="31"/>
    <n v="469.06215047127466"/>
  </r>
  <r>
    <n v="347437"/>
    <x v="24"/>
    <x v="0"/>
    <x v="2"/>
    <x v="4"/>
    <x v="13"/>
    <x v="31"/>
    <n v="442.69284223518849"/>
  </r>
  <r>
    <n v="347439"/>
    <x v="25"/>
    <x v="0"/>
    <x v="2"/>
    <x v="4"/>
    <x v="13"/>
    <x v="31"/>
    <n v="193.81997868043089"/>
  </r>
  <r>
    <n v="347385"/>
    <x v="26"/>
    <x v="0"/>
    <x v="2"/>
    <x v="5"/>
    <x v="14"/>
    <x v="31"/>
    <n v="166.47014011494252"/>
  </r>
  <r>
    <n v="347387"/>
    <x v="27"/>
    <x v="0"/>
    <x v="2"/>
    <x v="5"/>
    <x v="14"/>
    <x v="31"/>
    <n v="187.41789218390801"/>
  </r>
  <r>
    <n v="347389"/>
    <x v="28"/>
    <x v="0"/>
    <x v="2"/>
    <x v="5"/>
    <x v="14"/>
    <x v="31"/>
    <n v="186.46167844827585"/>
  </r>
  <r>
    <n v="347391"/>
    <x v="29"/>
    <x v="0"/>
    <x v="2"/>
    <x v="5"/>
    <x v="14"/>
    <x v="31"/>
    <n v="187.66250500000001"/>
  </r>
  <r>
    <n v="347393"/>
    <x v="30"/>
    <x v="0"/>
    <x v="2"/>
    <x v="5"/>
    <x v="14"/>
    <x v="31"/>
    <n v="186.69517250000001"/>
  </r>
  <r>
    <n v="347395"/>
    <x v="31"/>
    <x v="0"/>
    <x v="2"/>
    <x v="5"/>
    <x v="14"/>
    <x v="31"/>
    <n v="410.57149304597698"/>
  </r>
  <r>
    <n v="347397"/>
    <x v="32"/>
    <x v="0"/>
    <x v="2"/>
    <x v="5"/>
    <x v="14"/>
    <x v="31"/>
    <n v="384.998335"/>
  </r>
  <r>
    <n v="347399"/>
    <x v="33"/>
    <x v="0"/>
    <x v="2"/>
    <x v="5"/>
    <x v="14"/>
    <x v="31"/>
    <n v="195.93486568965517"/>
  </r>
  <r>
    <n v="347385"/>
    <x v="26"/>
    <x v="0"/>
    <x v="2"/>
    <x v="5"/>
    <x v="15"/>
    <x v="31"/>
    <n v="163.31794268402155"/>
  </r>
  <r>
    <n v="347387"/>
    <x v="27"/>
    <x v="0"/>
    <x v="2"/>
    <x v="5"/>
    <x v="15"/>
    <x v="31"/>
    <n v="183.86903833034111"/>
  </r>
  <r>
    <n v="347389"/>
    <x v="28"/>
    <x v="0"/>
    <x v="2"/>
    <x v="5"/>
    <x v="15"/>
    <x v="31"/>
    <n v="182.930930991921"/>
  </r>
  <r>
    <n v="347391"/>
    <x v="29"/>
    <x v="0"/>
    <x v="2"/>
    <x v="5"/>
    <x v="15"/>
    <x v="31"/>
    <n v="184.10901927737882"/>
  </r>
  <r>
    <n v="347393"/>
    <x v="30"/>
    <x v="0"/>
    <x v="2"/>
    <x v="5"/>
    <x v="15"/>
    <x v="31"/>
    <n v="183.16000371409336"/>
  </r>
  <r>
    <n v="347395"/>
    <x v="31"/>
    <x v="0"/>
    <x v="2"/>
    <x v="5"/>
    <x v="15"/>
    <x v="31"/>
    <n v="465.93828018850991"/>
  </r>
  <r>
    <n v="347397"/>
    <x v="32"/>
    <x v="0"/>
    <x v="2"/>
    <x v="5"/>
    <x v="15"/>
    <x v="31"/>
    <n v="440.65955988554759"/>
  </r>
  <r>
    <n v="347399"/>
    <x v="33"/>
    <x v="0"/>
    <x v="2"/>
    <x v="5"/>
    <x v="15"/>
    <x v="31"/>
    <n v="192.9446814183124"/>
  </r>
  <r>
    <n v="347385"/>
    <x v="26"/>
    <x v="0"/>
    <x v="2"/>
    <x v="5"/>
    <x v="16"/>
    <x v="31"/>
    <n v="169.70768719928185"/>
  </r>
  <r>
    <n v="347387"/>
    <x v="27"/>
    <x v="0"/>
    <x v="2"/>
    <x v="5"/>
    <x v="16"/>
    <x v="31"/>
    <n v="191.06283565529623"/>
  </r>
  <r>
    <n v="347389"/>
    <x v="28"/>
    <x v="0"/>
    <x v="2"/>
    <x v="5"/>
    <x v="16"/>
    <x v="31"/>
    <n v="190.08802526929978"/>
  </r>
  <r>
    <n v="347391"/>
    <x v="29"/>
    <x v="0"/>
    <x v="2"/>
    <x v="5"/>
    <x v="16"/>
    <x v="31"/>
    <n v="191.3122057540395"/>
  </r>
  <r>
    <n v="347393"/>
    <x v="30"/>
    <x v="0"/>
    <x v="2"/>
    <x v="5"/>
    <x v="16"/>
    <x v="31"/>
    <n v="190.32606036355475"/>
  </r>
  <r>
    <n v="347395"/>
    <x v="31"/>
    <x v="0"/>
    <x v="2"/>
    <x v="5"/>
    <x v="16"/>
    <x v="31"/>
    <n v="484.16791571633746"/>
  </r>
  <r>
    <n v="347397"/>
    <x v="32"/>
    <x v="0"/>
    <x v="2"/>
    <x v="5"/>
    <x v="16"/>
    <x v="31"/>
    <n v="457.90017631508084"/>
  </r>
  <r>
    <n v="347399"/>
    <x v="33"/>
    <x v="0"/>
    <x v="2"/>
    <x v="5"/>
    <x v="16"/>
    <x v="31"/>
    <n v="200.49355938958709"/>
  </r>
  <r>
    <n v="347331"/>
    <x v="0"/>
    <x v="0"/>
    <x v="0"/>
    <x v="0"/>
    <x v="17"/>
    <x v="31"/>
    <n v="162.17243687449439"/>
  </r>
  <r>
    <n v="347333"/>
    <x v="1"/>
    <x v="0"/>
    <x v="0"/>
    <x v="0"/>
    <x v="17"/>
    <x v="31"/>
    <n v="203.78883076245233"/>
  </r>
  <r>
    <n v="347335"/>
    <x v="2"/>
    <x v="0"/>
    <x v="0"/>
    <x v="0"/>
    <x v="17"/>
    <x v="31"/>
    <n v="202.75436969259218"/>
  </r>
  <r>
    <n v="347337"/>
    <x v="3"/>
    <x v="0"/>
    <x v="0"/>
    <x v="0"/>
    <x v="17"/>
    <x v="31"/>
    <n v="201.71990862273199"/>
  </r>
  <r>
    <n v="347339"/>
    <x v="4"/>
    <x v="0"/>
    <x v="0"/>
    <x v="0"/>
    <x v="17"/>
    <x v="31"/>
    <n v="200.68544755287184"/>
  </r>
  <r>
    <n v="347385"/>
    <x v="26"/>
    <x v="0"/>
    <x v="2"/>
    <x v="5"/>
    <x v="17"/>
    <x v="31"/>
    <n v="112.50327703108749"/>
  </r>
  <r>
    <n v="347387"/>
    <x v="27"/>
    <x v="0"/>
    <x v="2"/>
    <x v="5"/>
    <x v="17"/>
    <x v="31"/>
    <n v="126.66011472321736"/>
  </r>
  <r>
    <n v="347389"/>
    <x v="28"/>
    <x v="0"/>
    <x v="2"/>
    <x v="5"/>
    <x v="17"/>
    <x v="31"/>
    <n v="126.01388964809891"/>
  </r>
  <r>
    <n v="347391"/>
    <x v="29"/>
    <x v="0"/>
    <x v="2"/>
    <x v="5"/>
    <x v="17"/>
    <x v="31"/>
    <n v="126.82542811452674"/>
  </r>
  <r>
    <n v="347393"/>
    <x v="30"/>
    <x v="0"/>
    <x v="2"/>
    <x v="5"/>
    <x v="17"/>
    <x v="31"/>
    <n v="126.17168879434877"/>
  </r>
  <r>
    <n v="347395"/>
    <x v="31"/>
    <x v="0"/>
    <x v="2"/>
    <x v="5"/>
    <x v="17"/>
    <x v="31"/>
    <n v="212.22782891396051"/>
  </r>
  <r>
    <n v="347397"/>
    <x v="32"/>
    <x v="0"/>
    <x v="2"/>
    <x v="5"/>
    <x v="17"/>
    <x v="31"/>
    <n v="195.14118707312491"/>
  </r>
  <r>
    <n v="347399"/>
    <x v="33"/>
    <x v="0"/>
    <x v="2"/>
    <x v="5"/>
    <x v="17"/>
    <x v="31"/>
    <n v="131.67211617791517"/>
  </r>
  <r>
    <n v="347331"/>
    <x v="0"/>
    <x v="0"/>
    <x v="0"/>
    <x v="0"/>
    <x v="18"/>
    <x v="31"/>
    <n v="161.72788334103777"/>
  </r>
  <r>
    <n v="347333"/>
    <x v="1"/>
    <x v="0"/>
    <x v="0"/>
    <x v="0"/>
    <x v="18"/>
    <x v="31"/>
    <n v="203.23019671501211"/>
  </r>
  <r>
    <n v="347335"/>
    <x v="2"/>
    <x v="0"/>
    <x v="0"/>
    <x v="0"/>
    <x v="18"/>
    <x v="31"/>
    <n v="202.19857135097655"/>
  </r>
  <r>
    <n v="347337"/>
    <x v="3"/>
    <x v="0"/>
    <x v="0"/>
    <x v="0"/>
    <x v="18"/>
    <x v="31"/>
    <n v="201.16694598694093"/>
  </r>
  <r>
    <n v="347339"/>
    <x v="4"/>
    <x v="0"/>
    <x v="0"/>
    <x v="0"/>
    <x v="18"/>
    <x v="31"/>
    <n v="200.13532062290531"/>
  </r>
  <r>
    <n v="347385"/>
    <x v="26"/>
    <x v="0"/>
    <x v="2"/>
    <x v="5"/>
    <x v="18"/>
    <x v="31"/>
    <n v="112.194878573905"/>
  </r>
  <r>
    <n v="347387"/>
    <x v="27"/>
    <x v="0"/>
    <x v="2"/>
    <x v="5"/>
    <x v="18"/>
    <x v="31"/>
    <n v="126.31290897954466"/>
  </r>
  <r>
    <n v="347389"/>
    <x v="28"/>
    <x v="0"/>
    <x v="2"/>
    <x v="5"/>
    <x v="18"/>
    <x v="31"/>
    <n v="125.66845536230207"/>
  </r>
  <r>
    <n v="347391"/>
    <x v="29"/>
    <x v="0"/>
    <x v="2"/>
    <x v="5"/>
    <x v="18"/>
    <x v="31"/>
    <n v="126.47776920721137"/>
  </r>
  <r>
    <n v="347393"/>
    <x v="30"/>
    <x v="0"/>
    <x v="2"/>
    <x v="5"/>
    <x v="18"/>
    <x v="31"/>
    <n v="125.82582194325667"/>
  </r>
  <r>
    <n v="347395"/>
    <x v="31"/>
    <x v="0"/>
    <x v="2"/>
    <x v="5"/>
    <x v="18"/>
    <x v="31"/>
    <n v="211.64606154917371"/>
  </r>
  <r>
    <n v="347397"/>
    <x v="32"/>
    <x v="0"/>
    <x v="2"/>
    <x v="5"/>
    <x v="18"/>
    <x v="31"/>
    <n v="194.60625829047729"/>
  </r>
  <r>
    <n v="347399"/>
    <x v="33"/>
    <x v="0"/>
    <x v="2"/>
    <x v="5"/>
    <x v="18"/>
    <x v="31"/>
    <n v="131.31117133653066"/>
  </r>
  <r>
    <n v="347353"/>
    <x v="10"/>
    <x v="1"/>
    <x v="1"/>
    <x v="2"/>
    <x v="19"/>
    <x v="31"/>
    <n v="193.21830357142858"/>
  </r>
  <r>
    <n v="347355"/>
    <x v="11"/>
    <x v="1"/>
    <x v="1"/>
    <x v="2"/>
    <x v="19"/>
    <x v="31"/>
    <n v="321.64461705850681"/>
  </r>
  <r>
    <n v="347357"/>
    <x v="12"/>
    <x v="1"/>
    <x v="1"/>
    <x v="2"/>
    <x v="19"/>
    <x v="31"/>
    <n v="320.0201492955851"/>
  </r>
  <r>
    <n v="347359"/>
    <x v="13"/>
    <x v="1"/>
    <x v="1"/>
    <x v="2"/>
    <x v="19"/>
    <x v="31"/>
    <n v="192.50129711055277"/>
  </r>
  <r>
    <n v="347373"/>
    <x v="14"/>
    <x v="1"/>
    <x v="1"/>
    <x v="3"/>
    <x v="19"/>
    <x v="31"/>
    <n v="187.39262607681263"/>
  </r>
  <r>
    <n v="347375"/>
    <x v="15"/>
    <x v="1"/>
    <x v="1"/>
    <x v="3"/>
    <x v="19"/>
    <x v="31"/>
    <n v="324.2437654791816"/>
  </r>
  <r>
    <n v="347377"/>
    <x v="16"/>
    <x v="1"/>
    <x v="1"/>
    <x v="3"/>
    <x v="19"/>
    <x v="31"/>
    <n v="323.26908482142858"/>
  </r>
  <r>
    <n v="347379"/>
    <x v="17"/>
    <x v="1"/>
    <x v="1"/>
    <x v="3"/>
    <x v="19"/>
    <x v="31"/>
    <n v="194.46559606066046"/>
  </r>
  <r>
    <n v="347353"/>
    <x v="10"/>
    <x v="1"/>
    <x v="1"/>
    <x v="2"/>
    <x v="20"/>
    <x v="31"/>
    <n v="188.77950000000001"/>
  </r>
  <r>
    <n v="347355"/>
    <x v="11"/>
    <x v="1"/>
    <x v="1"/>
    <x v="2"/>
    <x v="20"/>
    <x v="31"/>
    <n v="314.25547613065328"/>
  </r>
  <r>
    <n v="347357"/>
    <x v="12"/>
    <x v="1"/>
    <x v="1"/>
    <x v="2"/>
    <x v="20"/>
    <x v="31"/>
    <n v="312.6683272613065"/>
  </r>
  <r>
    <n v="347359"/>
    <x v="13"/>
    <x v="1"/>
    <x v="1"/>
    <x v="2"/>
    <x v="20"/>
    <x v="31"/>
    <n v="188.07896532663318"/>
  </r>
  <r>
    <n v="347373"/>
    <x v="14"/>
    <x v="1"/>
    <x v="1"/>
    <x v="3"/>
    <x v="20"/>
    <x v="31"/>
    <n v="183.08765577889449"/>
  </r>
  <r>
    <n v="347375"/>
    <x v="15"/>
    <x v="1"/>
    <x v="1"/>
    <x v="3"/>
    <x v="20"/>
    <x v="31"/>
    <n v="316.79491432160802"/>
  </r>
  <r>
    <n v="347377"/>
    <x v="16"/>
    <x v="1"/>
    <x v="1"/>
    <x v="3"/>
    <x v="20"/>
    <x v="31"/>
    <n v="315.842625"/>
  </r>
  <r>
    <n v="347379"/>
    <x v="17"/>
    <x v="1"/>
    <x v="1"/>
    <x v="3"/>
    <x v="20"/>
    <x v="31"/>
    <n v="189.99813844221106"/>
  </r>
  <r>
    <n v="347385"/>
    <x v="26"/>
    <x v="0"/>
    <x v="2"/>
    <x v="5"/>
    <x v="21"/>
    <x v="31"/>
    <n v="109.01636980830671"/>
  </r>
  <r>
    <n v="347387"/>
    <x v="27"/>
    <x v="0"/>
    <x v="2"/>
    <x v="5"/>
    <x v="21"/>
    <x v="31"/>
    <n v="122.73443290734824"/>
  </r>
  <r>
    <n v="347389"/>
    <x v="28"/>
    <x v="0"/>
    <x v="2"/>
    <x v="5"/>
    <x v="21"/>
    <x v="31"/>
    <n v="122.10823682108627"/>
  </r>
  <r>
    <n v="347391"/>
    <x v="29"/>
    <x v="0"/>
    <x v="2"/>
    <x v="5"/>
    <x v="21"/>
    <x v="31"/>
    <n v="122.89462260383385"/>
  </r>
  <r>
    <n v="347393"/>
    <x v="30"/>
    <x v="0"/>
    <x v="2"/>
    <x v="5"/>
    <x v="21"/>
    <x v="31"/>
    <n v="122.2611451677316"/>
  </r>
  <r>
    <n v="347395"/>
    <x v="31"/>
    <x v="0"/>
    <x v="2"/>
    <x v="5"/>
    <x v="21"/>
    <x v="31"/>
    <n v="205.65007607827476"/>
  </r>
  <r>
    <n v="347397"/>
    <x v="32"/>
    <x v="0"/>
    <x v="2"/>
    <x v="5"/>
    <x v="21"/>
    <x v="31"/>
    <n v="189.09301467651756"/>
  </r>
  <r>
    <n v="347399"/>
    <x v="33"/>
    <x v="0"/>
    <x v="2"/>
    <x v="5"/>
    <x v="21"/>
    <x v="31"/>
    <n v="127.59109325079872"/>
  </r>
  <r>
    <n v="347425"/>
    <x v="18"/>
    <x v="0"/>
    <x v="2"/>
    <x v="4"/>
    <x v="21"/>
    <x v="31"/>
    <n v="107.35622204472843"/>
  </r>
  <r>
    <n v="347427"/>
    <x v="19"/>
    <x v="0"/>
    <x v="2"/>
    <x v="4"/>
    <x v="21"/>
    <x v="31"/>
    <n v="120.8558446485623"/>
  </r>
  <r>
    <n v="347429"/>
    <x v="20"/>
    <x v="0"/>
    <x v="2"/>
    <x v="4"/>
    <x v="21"/>
    <x v="31"/>
    <n v="124.98873881789139"/>
  </r>
  <r>
    <n v="347431"/>
    <x v="21"/>
    <x v="0"/>
    <x v="2"/>
    <x v="4"/>
    <x v="21"/>
    <x v="31"/>
    <n v="126.06200978434502"/>
  </r>
  <r>
    <n v="347433"/>
    <x v="22"/>
    <x v="0"/>
    <x v="2"/>
    <x v="4"/>
    <x v="21"/>
    <x v="31"/>
    <n v="125.42853234824278"/>
  </r>
  <r>
    <n v="347435"/>
    <x v="23"/>
    <x v="0"/>
    <x v="2"/>
    <x v="4"/>
    <x v="21"/>
    <x v="31"/>
    <n v="202.97126747204473"/>
  </r>
  <r>
    <n v="347437"/>
    <x v="24"/>
    <x v="0"/>
    <x v="2"/>
    <x v="4"/>
    <x v="21"/>
    <x v="31"/>
    <n v="186.24236621405745"/>
  </r>
  <r>
    <n v="347439"/>
    <x v="25"/>
    <x v="0"/>
    <x v="2"/>
    <x v="4"/>
    <x v="21"/>
    <x v="31"/>
    <n v="125.65789486821086"/>
  </r>
  <r>
    <n v="347385"/>
    <x v="26"/>
    <x v="0"/>
    <x v="2"/>
    <x v="5"/>
    <x v="22"/>
    <x v="31"/>
    <n v="107.99332300319489"/>
  </r>
  <r>
    <n v="347387"/>
    <x v="27"/>
    <x v="0"/>
    <x v="2"/>
    <x v="5"/>
    <x v="22"/>
    <x v="31"/>
    <n v="121.58265111821086"/>
  </r>
  <r>
    <n v="347389"/>
    <x v="28"/>
    <x v="0"/>
    <x v="2"/>
    <x v="5"/>
    <x v="22"/>
    <x v="31"/>
    <n v="120.96233146964855"/>
  </r>
  <r>
    <n v="347391"/>
    <x v="29"/>
    <x v="0"/>
    <x v="2"/>
    <x v="5"/>
    <x v="22"/>
    <x v="31"/>
    <n v="121.74133753993608"/>
  </r>
  <r>
    <n v="347393"/>
    <x v="30"/>
    <x v="0"/>
    <x v="2"/>
    <x v="5"/>
    <x v="22"/>
    <x v="31"/>
    <n v="121.11380487220447"/>
  </r>
  <r>
    <n v="347395"/>
    <x v="31"/>
    <x v="0"/>
    <x v="2"/>
    <x v="5"/>
    <x v="22"/>
    <x v="31"/>
    <n v="203.72018560702875"/>
  </r>
  <r>
    <n v="347397"/>
    <x v="32"/>
    <x v="0"/>
    <x v="2"/>
    <x v="5"/>
    <x v="22"/>
    <x v="31"/>
    <n v="187.31850131789136"/>
  </r>
  <r>
    <n v="347399"/>
    <x v="33"/>
    <x v="0"/>
    <x v="2"/>
    <x v="5"/>
    <x v="22"/>
    <x v="31"/>
    <n v="126.39373490415336"/>
  </r>
  <r>
    <n v="347425"/>
    <x v="18"/>
    <x v="0"/>
    <x v="2"/>
    <x v="4"/>
    <x v="22"/>
    <x v="31"/>
    <n v="106.34875463258786"/>
  </r>
  <r>
    <n v="347427"/>
    <x v="19"/>
    <x v="0"/>
    <x v="2"/>
    <x v="4"/>
    <x v="22"/>
    <x v="31"/>
    <n v="119.72169217252396"/>
  </r>
  <r>
    <n v="347429"/>
    <x v="20"/>
    <x v="0"/>
    <x v="2"/>
    <x v="4"/>
    <x v="22"/>
    <x v="31"/>
    <n v="123.81580185303514"/>
  </r>
  <r>
    <n v="347431"/>
    <x v="21"/>
    <x v="0"/>
    <x v="2"/>
    <x v="4"/>
    <x v="22"/>
    <x v="31"/>
    <n v="124.87900087859423"/>
  </r>
  <r>
    <n v="347433"/>
    <x v="22"/>
    <x v="0"/>
    <x v="2"/>
    <x v="4"/>
    <x v="22"/>
    <x v="31"/>
    <n v="124.25146821086263"/>
  </r>
  <r>
    <n v="347435"/>
    <x v="23"/>
    <x v="0"/>
    <x v="2"/>
    <x v="4"/>
    <x v="22"/>
    <x v="31"/>
    <n v="201.0665158546326"/>
  </r>
  <r>
    <n v="347437"/>
    <x v="24"/>
    <x v="0"/>
    <x v="2"/>
    <x v="4"/>
    <x v="22"/>
    <x v="31"/>
    <n v="184.49460431309902"/>
  </r>
  <r>
    <n v="347439"/>
    <x v="25"/>
    <x v="0"/>
    <x v="2"/>
    <x v="4"/>
    <x v="22"/>
    <x v="31"/>
    <n v="124.47867831469648"/>
  </r>
  <r>
    <n v="347353"/>
    <x v="10"/>
    <x v="1"/>
    <x v="1"/>
    <x v="2"/>
    <x v="23"/>
    <x v="31"/>
    <n v="125.71584860093481"/>
  </r>
  <r>
    <n v="347355"/>
    <x v="11"/>
    <x v="1"/>
    <x v="1"/>
    <x v="2"/>
    <x v="23"/>
    <x v="31"/>
    <n v="188.71071031455278"/>
  </r>
  <r>
    <n v="347357"/>
    <x v="12"/>
    <x v="1"/>
    <x v="1"/>
    <x v="2"/>
    <x v="23"/>
    <x v="31"/>
    <n v="187.75762591902475"/>
  </r>
  <r>
    <n v="347359"/>
    <x v="13"/>
    <x v="1"/>
    <x v="1"/>
    <x v="2"/>
    <x v="23"/>
    <x v="31"/>
    <n v="125.25208722839817"/>
  </r>
  <r>
    <n v="347373"/>
    <x v="14"/>
    <x v="1"/>
    <x v="1"/>
    <x v="3"/>
    <x v="23"/>
    <x v="31"/>
    <n v="121.92542100492673"/>
  </r>
  <r>
    <n v="347375"/>
    <x v="15"/>
    <x v="1"/>
    <x v="1"/>
    <x v="3"/>
    <x v="23"/>
    <x v="31"/>
    <n v="190.23564534739765"/>
  </r>
  <r>
    <n v="347377"/>
    <x v="16"/>
    <x v="1"/>
    <x v="1"/>
    <x v="3"/>
    <x v="23"/>
    <x v="31"/>
    <n v="189.66379471008082"/>
  </r>
  <r>
    <n v="347379"/>
    <x v="17"/>
    <x v="1"/>
    <x v="1"/>
    <x v="3"/>
    <x v="23"/>
    <x v="31"/>
    <n v="126.53016975113691"/>
  </r>
  <r>
    <n v="347411"/>
    <x v="5"/>
    <x v="1"/>
    <x v="0"/>
    <x v="1"/>
    <x v="23"/>
    <x v="31"/>
    <n v="102.42675059373418"/>
  </r>
  <r>
    <n v="347413"/>
    <x v="6"/>
    <x v="1"/>
    <x v="0"/>
    <x v="1"/>
    <x v="23"/>
    <x v="31"/>
    <n v="137.2709318279434"/>
  </r>
  <r>
    <n v="347415"/>
    <x v="7"/>
    <x v="1"/>
    <x v="0"/>
    <x v="1"/>
    <x v="23"/>
    <x v="31"/>
    <n v="136.8582937563163"/>
  </r>
  <r>
    <n v="347417"/>
    <x v="8"/>
    <x v="1"/>
    <x v="0"/>
    <x v="1"/>
    <x v="23"/>
    <x v="31"/>
    <n v="136.17056363693783"/>
  </r>
  <r>
    <n v="347419"/>
    <x v="9"/>
    <x v="1"/>
    <x v="0"/>
    <x v="1"/>
    <x v="23"/>
    <x v="31"/>
    <n v="135.48283351755936"/>
  </r>
  <r>
    <n v="347353"/>
    <x v="10"/>
    <x v="1"/>
    <x v="1"/>
    <x v="2"/>
    <x v="24"/>
    <x v="31"/>
    <n v="130.08004492420415"/>
  </r>
  <r>
    <n v="347355"/>
    <x v="11"/>
    <x v="1"/>
    <x v="1"/>
    <x v="2"/>
    <x v="24"/>
    <x v="31"/>
    <n v="195.26175854977262"/>
  </r>
  <r>
    <n v="347357"/>
    <x v="12"/>
    <x v="1"/>
    <x v="1"/>
    <x v="2"/>
    <x v="24"/>
    <x v="31"/>
    <n v="194.27558805204649"/>
  </r>
  <r>
    <n v="347359"/>
    <x v="13"/>
    <x v="1"/>
    <x v="1"/>
    <x v="2"/>
    <x v="24"/>
    <x v="31"/>
    <n v="129.60018418393128"/>
  </r>
  <r>
    <n v="347373"/>
    <x v="14"/>
    <x v="1"/>
    <x v="1"/>
    <x v="3"/>
    <x v="24"/>
    <x v="31"/>
    <n v="126.15803351945426"/>
  </r>
  <r>
    <n v="347375"/>
    <x v="15"/>
    <x v="1"/>
    <x v="1"/>
    <x v="3"/>
    <x v="24"/>
    <x v="31"/>
    <n v="196.83963134613441"/>
  </r>
  <r>
    <n v="347377"/>
    <x v="16"/>
    <x v="1"/>
    <x v="1"/>
    <x v="3"/>
    <x v="24"/>
    <x v="31"/>
    <n v="196.24792904749876"/>
  </r>
  <r>
    <n v="347379"/>
    <x v="17"/>
    <x v="1"/>
    <x v="1"/>
    <x v="3"/>
    <x v="24"/>
    <x v="31"/>
    <n v="130.92263504295099"/>
  </r>
  <r>
    <n v="347411"/>
    <x v="5"/>
    <x v="1"/>
    <x v="0"/>
    <x v="1"/>
    <x v="24"/>
    <x v="31"/>
    <n v="105.98247131884789"/>
  </r>
  <r>
    <n v="347413"/>
    <x v="6"/>
    <x v="1"/>
    <x v="0"/>
    <x v="1"/>
    <x v="24"/>
    <x v="31"/>
    <n v="142.03626016675085"/>
  </r>
  <r>
    <n v="347415"/>
    <x v="7"/>
    <x v="1"/>
    <x v="0"/>
    <x v="1"/>
    <x v="24"/>
    <x v="31"/>
    <n v="141.6092974608388"/>
  </r>
  <r>
    <n v="347417"/>
    <x v="8"/>
    <x v="1"/>
    <x v="0"/>
    <x v="1"/>
    <x v="24"/>
    <x v="31"/>
    <n v="140.89769295098532"/>
  </r>
  <r>
    <n v="347419"/>
    <x v="9"/>
    <x v="1"/>
    <x v="0"/>
    <x v="1"/>
    <x v="24"/>
    <x v="31"/>
    <n v="140.18608844113186"/>
  </r>
  <r>
    <n v="347425"/>
    <x v="18"/>
    <x v="0"/>
    <x v="2"/>
    <x v="4"/>
    <x v="25"/>
    <x v="31"/>
    <n v="221.03073906202721"/>
  </r>
  <r>
    <n v="347427"/>
    <x v="19"/>
    <x v="0"/>
    <x v="2"/>
    <x v="4"/>
    <x v="25"/>
    <x v="31"/>
    <n v="248.82448500756428"/>
  </r>
  <r>
    <n v="347429"/>
    <x v="20"/>
    <x v="0"/>
    <x v="2"/>
    <x v="4"/>
    <x v="25"/>
    <x v="31"/>
    <n v="257.33350884720119"/>
  </r>
  <r>
    <n v="347431"/>
    <x v="21"/>
    <x v="0"/>
    <x v="2"/>
    <x v="4"/>
    <x v="25"/>
    <x v="31"/>
    <n v="259.54321658850228"/>
  </r>
  <r>
    <n v="347433"/>
    <x v="22"/>
    <x v="0"/>
    <x v="2"/>
    <x v="4"/>
    <x v="25"/>
    <x v="31"/>
    <n v="258.23897931921329"/>
  </r>
  <r>
    <n v="347435"/>
    <x v="23"/>
    <x v="0"/>
    <x v="2"/>
    <x v="4"/>
    <x v="25"/>
    <x v="31"/>
    <n v="482.12180045574888"/>
  </r>
  <r>
    <n v="347437"/>
    <x v="24"/>
    <x v="0"/>
    <x v="2"/>
    <x v="4"/>
    <x v="25"/>
    <x v="31"/>
    <n v="447.35338336611193"/>
  </r>
  <r>
    <n v="347439"/>
    <x v="25"/>
    <x v="0"/>
    <x v="2"/>
    <x v="4"/>
    <x v="25"/>
    <x v="31"/>
    <n v="259.44202576588503"/>
  </r>
  <r>
    <n v="347331"/>
    <x v="0"/>
    <x v="0"/>
    <x v="0"/>
    <x v="0"/>
    <x v="26"/>
    <x v="31"/>
    <n v="267.07724999999999"/>
  </r>
  <r>
    <n v="347333"/>
    <x v="1"/>
    <x v="0"/>
    <x v="0"/>
    <x v="0"/>
    <x v="26"/>
    <x v="31"/>
    <n v="339.10841249999999"/>
  </r>
  <r>
    <n v="347335"/>
    <x v="2"/>
    <x v="0"/>
    <x v="0"/>
    <x v="0"/>
    <x v="26"/>
    <x v="31"/>
    <n v="337.38704999999999"/>
  </r>
  <r>
    <n v="347337"/>
    <x v="3"/>
    <x v="0"/>
    <x v="0"/>
    <x v="0"/>
    <x v="26"/>
    <x v="31"/>
    <n v="335.66568749999999"/>
  </r>
  <r>
    <n v="347339"/>
    <x v="4"/>
    <x v="0"/>
    <x v="0"/>
    <x v="0"/>
    <x v="26"/>
    <x v="31"/>
    <n v="333.94432499999999"/>
  </r>
  <r>
    <n v="347411"/>
    <x v="5"/>
    <x v="1"/>
    <x v="1"/>
    <x v="2"/>
    <x v="27"/>
    <x v="31"/>
    <n v="310.82167500000003"/>
  </r>
  <r>
    <n v="347413"/>
    <x v="6"/>
    <x v="1"/>
    <x v="1"/>
    <x v="2"/>
    <x v="27"/>
    <x v="31"/>
    <n v="395.42381749999998"/>
  </r>
  <r>
    <n v="347415"/>
    <x v="7"/>
    <x v="1"/>
    <x v="1"/>
    <x v="2"/>
    <x v="27"/>
    <x v="31"/>
    <n v="394.23516874999996"/>
  </r>
  <r>
    <n v="347417"/>
    <x v="8"/>
    <x v="1"/>
    <x v="1"/>
    <x v="2"/>
    <x v="27"/>
    <x v="31"/>
    <n v="392.25408750000003"/>
  </r>
  <r>
    <n v="347419"/>
    <x v="9"/>
    <x v="1"/>
    <x v="1"/>
    <x v="2"/>
    <x v="27"/>
    <x v="31"/>
    <n v="390.27300624999998"/>
  </r>
  <r>
    <n v="347373"/>
    <x v="14"/>
    <x v="1"/>
    <x v="1"/>
    <x v="3"/>
    <x v="28"/>
    <x v="31"/>
    <n v="368.11372499999999"/>
  </r>
  <r>
    <n v="347375"/>
    <x v="15"/>
    <x v="1"/>
    <x v="1"/>
    <x v="3"/>
    <x v="28"/>
    <x v="31"/>
    <n v="574.35399000000007"/>
  </r>
  <r>
    <n v="347377"/>
    <x v="16"/>
    <x v="1"/>
    <x v="1"/>
    <x v="3"/>
    <x v="28"/>
    <x v="31"/>
    <n v="572.627475"/>
  </r>
  <r>
    <n v="347379"/>
    <x v="17"/>
    <x v="1"/>
    <x v="1"/>
    <x v="3"/>
    <x v="28"/>
    <x v="31"/>
    <n v="382.01625000000001"/>
  </r>
  <r>
    <n v="347385"/>
    <x v="26"/>
    <x v="0"/>
    <x v="2"/>
    <x v="5"/>
    <x v="29"/>
    <x v="31"/>
    <n v="164.22412499999999"/>
  </r>
  <r>
    <n v="347387"/>
    <x v="27"/>
    <x v="0"/>
    <x v="2"/>
    <x v="5"/>
    <x v="29"/>
    <x v="31"/>
    <n v="184.88925"/>
  </r>
  <r>
    <n v="347389"/>
    <x v="28"/>
    <x v="0"/>
    <x v="2"/>
    <x v="5"/>
    <x v="29"/>
    <x v="31"/>
    <n v="183.94593749999999"/>
  </r>
  <r>
    <n v="347391"/>
    <x v="29"/>
    <x v="0"/>
    <x v="2"/>
    <x v="5"/>
    <x v="29"/>
    <x v="31"/>
    <n v="185.1305625"/>
  </r>
  <r>
    <n v="347393"/>
    <x v="30"/>
    <x v="0"/>
    <x v="2"/>
    <x v="5"/>
    <x v="29"/>
    <x v="31"/>
    <n v="184.17628125000002"/>
  </r>
  <r>
    <n v="347395"/>
    <x v="31"/>
    <x v="0"/>
    <x v="2"/>
    <x v="5"/>
    <x v="29"/>
    <x v="31"/>
    <n v="397.00440000000003"/>
  </r>
  <r>
    <n v="347397"/>
    <x v="32"/>
    <x v="0"/>
    <x v="2"/>
    <x v="5"/>
    <x v="29"/>
    <x v="31"/>
    <n v="379.80393750000002"/>
  </r>
  <r>
    <n v="347399"/>
    <x v="33"/>
    <x v="0"/>
    <x v="2"/>
    <x v="5"/>
    <x v="29"/>
    <x v="31"/>
    <n v="192.567375"/>
  </r>
  <r>
    <n v="347411"/>
    <x v="5"/>
    <x v="1"/>
    <x v="0"/>
    <x v="1"/>
    <x v="30"/>
    <x v="31"/>
    <n v="306.08834999999999"/>
  </r>
  <r>
    <n v="347413"/>
    <x v="6"/>
    <x v="1"/>
    <x v="0"/>
    <x v="1"/>
    <x v="30"/>
    <x v="31"/>
    <n v="389.40213499999999"/>
  </r>
  <r>
    <n v="347415"/>
    <x v="7"/>
    <x v="1"/>
    <x v="0"/>
    <x v="1"/>
    <x v="30"/>
    <x v="31"/>
    <n v="388.23158749999999"/>
  </r>
  <r>
    <n v="347417"/>
    <x v="8"/>
    <x v="1"/>
    <x v="0"/>
    <x v="1"/>
    <x v="30"/>
    <x v="31"/>
    <n v="386.28067500000003"/>
  </r>
  <r>
    <n v="347419"/>
    <x v="9"/>
    <x v="1"/>
    <x v="0"/>
    <x v="1"/>
    <x v="30"/>
    <x v="31"/>
    <n v="384.32976250000002"/>
  </r>
  <r>
    <n v="347425"/>
    <x v="18"/>
    <x v="0"/>
    <x v="2"/>
    <x v="4"/>
    <x v="31"/>
    <x v="31"/>
    <n v="160.06455"/>
  </r>
  <r>
    <n v="347427"/>
    <x v="19"/>
    <x v="0"/>
    <x v="2"/>
    <x v="4"/>
    <x v="31"/>
    <x v="31"/>
    <n v="180.1920375"/>
  </r>
  <r>
    <n v="347429"/>
    <x v="20"/>
    <x v="0"/>
    <x v="2"/>
    <x v="4"/>
    <x v="31"/>
    <x v="31"/>
    <n v="186.35404499999999"/>
  </r>
  <r>
    <n v="347431"/>
    <x v="21"/>
    <x v="0"/>
    <x v="2"/>
    <x v="4"/>
    <x v="31"/>
    <x v="31"/>
    <n v="187.95425625000001"/>
  </r>
  <r>
    <n v="347433"/>
    <x v="22"/>
    <x v="0"/>
    <x v="2"/>
    <x v="4"/>
    <x v="31"/>
    <x v="31"/>
    <n v="187.00976249999999"/>
  </r>
  <r>
    <n v="347435"/>
    <x v="23"/>
    <x v="0"/>
    <x v="2"/>
    <x v="4"/>
    <x v="31"/>
    <x v="31"/>
    <n v="395.65603125000001"/>
  </r>
  <r>
    <n v="347437"/>
    <x v="24"/>
    <x v="0"/>
    <x v="2"/>
    <x v="4"/>
    <x v="31"/>
    <x v="31"/>
    <n v="370.24155000000002"/>
  </r>
  <r>
    <n v="347439"/>
    <x v="25"/>
    <x v="0"/>
    <x v="2"/>
    <x v="4"/>
    <x v="31"/>
    <x v="31"/>
    <n v="188.41021875000001"/>
  </r>
  <r>
    <n v="347331"/>
    <x v="0"/>
    <x v="0"/>
    <x v="0"/>
    <x v="0"/>
    <x v="26"/>
    <x v="32"/>
    <n v="231.54862499999999"/>
  </r>
  <r>
    <n v="347333"/>
    <x v="1"/>
    <x v="0"/>
    <x v="0"/>
    <x v="0"/>
    <x v="26"/>
    <x v="32"/>
    <n v="332.76993750000003"/>
  </r>
  <r>
    <n v="347335"/>
    <x v="2"/>
    <x v="0"/>
    <x v="0"/>
    <x v="0"/>
    <x v="26"/>
    <x v="32"/>
    <n v="331.08075000000002"/>
  </r>
  <r>
    <n v="347337"/>
    <x v="3"/>
    <x v="0"/>
    <x v="0"/>
    <x v="0"/>
    <x v="26"/>
    <x v="32"/>
    <n v="329.39156250000002"/>
  </r>
  <r>
    <n v="347339"/>
    <x v="4"/>
    <x v="0"/>
    <x v="0"/>
    <x v="0"/>
    <x v="26"/>
    <x v="32"/>
    <n v="327.70237499999996"/>
  </r>
  <r>
    <n v="347353"/>
    <x v="10"/>
    <x v="1"/>
    <x v="1"/>
    <x v="2"/>
    <x v="27"/>
    <x v="32"/>
    <n v="5351.2094999999999"/>
  </r>
  <r>
    <n v="347355"/>
    <x v="11"/>
    <x v="1"/>
    <x v="1"/>
    <x v="2"/>
    <x v="27"/>
    <x v="32"/>
    <n v="24393.377249999998"/>
  </r>
  <r>
    <n v="347373"/>
    <x v="14"/>
    <x v="1"/>
    <x v="1"/>
    <x v="3"/>
    <x v="28"/>
    <x v="32"/>
    <n v="2184.567"/>
  </r>
  <r>
    <n v="347375"/>
    <x v="15"/>
    <x v="1"/>
    <x v="1"/>
    <x v="3"/>
    <x v="28"/>
    <x v="32"/>
    <n v="9575.0115999999998"/>
  </r>
  <r>
    <n v="347385"/>
    <x v="26"/>
    <x v="0"/>
    <x v="2"/>
    <x v="5"/>
    <x v="29"/>
    <x v="32"/>
    <n v="201.67874999999998"/>
  </r>
  <r>
    <n v="347387"/>
    <x v="27"/>
    <x v="0"/>
    <x v="2"/>
    <x v="5"/>
    <x v="29"/>
    <x v="32"/>
    <n v="200.65499999999997"/>
  </r>
  <r>
    <n v="347389"/>
    <x v="28"/>
    <x v="0"/>
    <x v="2"/>
    <x v="5"/>
    <x v="29"/>
    <x v="32"/>
    <n v="199.63124999999999"/>
  </r>
  <r>
    <n v="347391"/>
    <x v="29"/>
    <x v="0"/>
    <x v="2"/>
    <x v="5"/>
    <x v="29"/>
    <x v="32"/>
    <n v="198.60749999999999"/>
  </r>
  <r>
    <n v="347393"/>
    <x v="30"/>
    <x v="0"/>
    <x v="2"/>
    <x v="5"/>
    <x v="29"/>
    <x v="32"/>
    <n v="197.58375000000001"/>
  </r>
  <r>
    <n v="347395"/>
    <x v="31"/>
    <x v="0"/>
    <x v="2"/>
    <x v="5"/>
    <x v="29"/>
    <x v="32"/>
    <n v="323.53912499999996"/>
  </r>
  <r>
    <n v="347397"/>
    <x v="32"/>
    <x v="0"/>
    <x v="2"/>
    <x v="5"/>
    <x v="29"/>
    <x v="32"/>
    <n v="305.58937500000002"/>
  </r>
  <r>
    <n v="347399"/>
    <x v="33"/>
    <x v="0"/>
    <x v="2"/>
    <x v="5"/>
    <x v="29"/>
    <x v="32"/>
    <n v="202.70250000000001"/>
  </r>
  <r>
    <n v="347411"/>
    <x v="5"/>
    <x v="1"/>
    <x v="0"/>
    <x v="1"/>
    <x v="30"/>
    <x v="32"/>
    <n v="463.34474999999998"/>
  </r>
  <r>
    <n v="347413"/>
    <x v="6"/>
    <x v="1"/>
    <x v="0"/>
    <x v="1"/>
    <x v="30"/>
    <x v="32"/>
    <n v="718.78454999999997"/>
  </r>
  <r>
    <n v="347415"/>
    <x v="7"/>
    <x v="1"/>
    <x v="0"/>
    <x v="1"/>
    <x v="30"/>
    <x v="32"/>
    <n v="716.623875"/>
  </r>
  <r>
    <n v="347417"/>
    <x v="8"/>
    <x v="1"/>
    <x v="0"/>
    <x v="1"/>
    <x v="30"/>
    <x v="32"/>
    <n v="713.02274999999997"/>
  </r>
  <r>
    <n v="347419"/>
    <x v="9"/>
    <x v="1"/>
    <x v="0"/>
    <x v="1"/>
    <x v="30"/>
    <x v="32"/>
    <n v="709.42162499999995"/>
  </r>
  <r>
    <n v="347425"/>
    <x v="18"/>
    <x v="0"/>
    <x v="2"/>
    <x v="4"/>
    <x v="31"/>
    <x v="33"/>
    <n v="294.85575"/>
  </r>
  <r>
    <n v="347427"/>
    <x v="19"/>
    <x v="0"/>
    <x v="2"/>
    <x v="4"/>
    <x v="31"/>
    <x v="33"/>
    <n v="293.33587499999993"/>
  </r>
  <r>
    <n v="347429"/>
    <x v="20"/>
    <x v="0"/>
    <x v="2"/>
    <x v="4"/>
    <x v="31"/>
    <x v="33"/>
    <n v="303.36705000000001"/>
  </r>
  <r>
    <n v="347431"/>
    <x v="21"/>
    <x v="0"/>
    <x v="2"/>
    <x v="4"/>
    <x v="31"/>
    <x v="33"/>
    <n v="302.45512500000001"/>
  </r>
  <r>
    <n v="347433"/>
    <x v="22"/>
    <x v="0"/>
    <x v="2"/>
    <x v="4"/>
    <x v="31"/>
    <x v="33"/>
    <n v="300.93525"/>
  </r>
  <r>
    <n v="347435"/>
    <x v="23"/>
    <x v="0"/>
    <x v="2"/>
    <x v="4"/>
    <x v="31"/>
    <x v="33"/>
    <n v="632.09912499999996"/>
  </r>
  <r>
    <n v="347437"/>
    <x v="24"/>
    <x v="0"/>
    <x v="2"/>
    <x v="4"/>
    <x v="31"/>
    <x v="33"/>
    <n v="595.79099999999994"/>
  </r>
  <r>
    <n v="347439"/>
    <x v="25"/>
    <x v="0"/>
    <x v="2"/>
    <x v="4"/>
    <x v="31"/>
    <x v="33"/>
    <n v="296.37562500000001"/>
  </r>
  <r>
    <n v="347331"/>
    <x v="0"/>
    <x v="0"/>
    <x v="0"/>
    <x v="0"/>
    <x v="26"/>
    <x v="34"/>
    <n v="257.27625"/>
  </r>
  <r>
    <n v="347333"/>
    <x v="1"/>
    <x v="0"/>
    <x v="0"/>
    <x v="0"/>
    <x v="26"/>
    <x v="34"/>
    <n v="324.23737499999999"/>
  </r>
  <r>
    <n v="347335"/>
    <x v="2"/>
    <x v="0"/>
    <x v="0"/>
    <x v="0"/>
    <x v="26"/>
    <x v="34"/>
    <n v="322.59149999999994"/>
  </r>
  <r>
    <n v="347337"/>
    <x v="3"/>
    <x v="0"/>
    <x v="0"/>
    <x v="0"/>
    <x v="26"/>
    <x v="34"/>
    <n v="320.94562500000001"/>
  </r>
  <r>
    <n v="347339"/>
    <x v="4"/>
    <x v="0"/>
    <x v="0"/>
    <x v="0"/>
    <x v="26"/>
    <x v="34"/>
    <n v="319.29974999999996"/>
  </r>
  <r>
    <n v="347353"/>
    <x v="10"/>
    <x v="1"/>
    <x v="1"/>
    <x v="2"/>
    <x v="27"/>
    <x v="34"/>
    <n v="1528.9169999999999"/>
  </r>
  <r>
    <n v="347355"/>
    <x v="11"/>
    <x v="1"/>
    <x v="1"/>
    <x v="2"/>
    <x v="27"/>
    <x v="34"/>
    <n v="2501.2597499999997"/>
  </r>
  <r>
    <n v="347357"/>
    <x v="12"/>
    <x v="1"/>
    <x v="1"/>
    <x v="2"/>
    <x v="27"/>
    <x v="34"/>
    <n v="2488.627125"/>
  </r>
  <r>
    <n v="347359"/>
    <x v="13"/>
    <x v="1"/>
    <x v="1"/>
    <x v="2"/>
    <x v="27"/>
    <x v="34"/>
    <n v="1505.8679999999999"/>
  </r>
  <r>
    <n v="347373"/>
    <x v="14"/>
    <x v="1"/>
    <x v="1"/>
    <x v="3"/>
    <x v="28"/>
    <x v="34"/>
    <n v="624.16199999999992"/>
  </r>
  <r>
    <n v="347375"/>
    <x v="15"/>
    <x v="1"/>
    <x v="1"/>
    <x v="3"/>
    <x v="28"/>
    <x v="34"/>
    <n v="968.25959999999998"/>
  </r>
  <r>
    <n v="347377"/>
    <x v="16"/>
    <x v="1"/>
    <x v="1"/>
    <x v="3"/>
    <x v="28"/>
    <x v="34"/>
    <n v="965.34899999999993"/>
  </r>
  <r>
    <n v="347379"/>
    <x v="17"/>
    <x v="1"/>
    <x v="1"/>
    <x v="3"/>
    <x v="28"/>
    <x v="34"/>
    <n v="640.33199999999999"/>
  </r>
  <r>
    <n v="347385"/>
    <x v="26"/>
    <x v="0"/>
    <x v="2"/>
    <x v="5"/>
    <x v="29"/>
    <x v="34"/>
    <n v="184.8721875"/>
  </r>
  <r>
    <n v="347387"/>
    <x v="27"/>
    <x v="0"/>
    <x v="2"/>
    <x v="5"/>
    <x v="29"/>
    <x v="34"/>
    <n v="200.65499999999997"/>
  </r>
  <r>
    <n v="347389"/>
    <x v="28"/>
    <x v="0"/>
    <x v="2"/>
    <x v="5"/>
    <x v="29"/>
    <x v="34"/>
    <n v="199.63124999999999"/>
  </r>
  <r>
    <n v="347391"/>
    <x v="29"/>
    <x v="0"/>
    <x v="2"/>
    <x v="5"/>
    <x v="29"/>
    <x v="34"/>
    <n v="198.60749999999999"/>
  </r>
  <r>
    <n v="347393"/>
    <x v="30"/>
    <x v="0"/>
    <x v="2"/>
    <x v="5"/>
    <x v="29"/>
    <x v="34"/>
    <n v="197.58375000000001"/>
  </r>
  <r>
    <n v="347395"/>
    <x v="31"/>
    <x v="0"/>
    <x v="2"/>
    <x v="5"/>
    <x v="29"/>
    <x v="34"/>
    <n v="340.5675"/>
  </r>
  <r>
    <n v="347397"/>
    <x v="32"/>
    <x v="0"/>
    <x v="2"/>
    <x v="5"/>
    <x v="29"/>
    <x v="34"/>
    <n v="305.58937500000002"/>
  </r>
  <r>
    <n v="347399"/>
    <x v="33"/>
    <x v="0"/>
    <x v="2"/>
    <x v="5"/>
    <x v="29"/>
    <x v="34"/>
    <n v="202.70250000000001"/>
  </r>
  <r>
    <n v="347411"/>
    <x v="5"/>
    <x v="1"/>
    <x v="0"/>
    <x v="1"/>
    <x v="30"/>
    <x v="34"/>
    <n v="514.82749999999999"/>
  </r>
  <r>
    <n v="347413"/>
    <x v="6"/>
    <x v="1"/>
    <x v="0"/>
    <x v="1"/>
    <x v="30"/>
    <x v="34"/>
    <n v="692.16290000000004"/>
  </r>
  <r>
    <n v="347415"/>
    <x v="7"/>
    <x v="1"/>
    <x v="0"/>
    <x v="1"/>
    <x v="30"/>
    <x v="34"/>
    <n v="690.08224999999993"/>
  </r>
  <r>
    <n v="347417"/>
    <x v="8"/>
    <x v="1"/>
    <x v="0"/>
    <x v="1"/>
    <x v="30"/>
    <x v="34"/>
    <n v="686.61450000000002"/>
  </r>
  <r>
    <n v="347419"/>
    <x v="9"/>
    <x v="1"/>
    <x v="0"/>
    <x v="1"/>
    <x v="30"/>
    <x v="34"/>
    <n v="683.14675"/>
  </r>
  <r>
    <n v="347425"/>
    <x v="18"/>
    <x v="0"/>
    <x v="2"/>
    <x v="4"/>
    <x v="31"/>
    <x v="34"/>
    <n v="270.28443749999997"/>
  </r>
  <r>
    <n v="347427"/>
    <x v="19"/>
    <x v="0"/>
    <x v="2"/>
    <x v="4"/>
    <x v="31"/>
    <x v="34"/>
    <n v="293.33587499999993"/>
  </r>
  <r>
    <n v="347429"/>
    <x v="20"/>
    <x v="0"/>
    <x v="2"/>
    <x v="4"/>
    <x v="31"/>
    <x v="34"/>
    <n v="303.36705000000001"/>
  </r>
  <r>
    <n v="347431"/>
    <x v="21"/>
    <x v="0"/>
    <x v="2"/>
    <x v="4"/>
    <x v="31"/>
    <x v="34"/>
    <n v="302.45512500000001"/>
  </r>
  <r>
    <n v="347433"/>
    <x v="22"/>
    <x v="0"/>
    <x v="2"/>
    <x v="4"/>
    <x v="31"/>
    <x v="34"/>
    <n v="300.93525"/>
  </r>
  <r>
    <n v="347435"/>
    <x v="23"/>
    <x v="0"/>
    <x v="2"/>
    <x v="4"/>
    <x v="31"/>
    <x v="34"/>
    <n v="665.36749999999995"/>
  </r>
  <r>
    <n v="347437"/>
    <x v="24"/>
    <x v="0"/>
    <x v="2"/>
    <x v="4"/>
    <x v="31"/>
    <x v="34"/>
    <n v="595.79099999999994"/>
  </r>
  <r>
    <n v="347439"/>
    <x v="25"/>
    <x v="0"/>
    <x v="2"/>
    <x v="4"/>
    <x v="31"/>
    <x v="34"/>
    <n v="296.37562500000001"/>
  </r>
  <r>
    <n v="347327"/>
    <x v="42"/>
    <x v="0"/>
    <x v="0"/>
    <x v="0"/>
    <x v="26"/>
    <x v="35"/>
    <n v="34.5807"/>
  </r>
  <r>
    <n v="347329"/>
    <x v="43"/>
    <x v="0"/>
    <x v="0"/>
    <x v="0"/>
    <x v="26"/>
    <x v="35"/>
    <n v="68.953500000000005"/>
  </r>
  <r>
    <n v="347331"/>
    <x v="0"/>
    <x v="0"/>
    <x v="0"/>
    <x v="0"/>
    <x v="26"/>
    <x v="35"/>
    <n v="343.03500000000003"/>
  </r>
  <r>
    <n v="347333"/>
    <x v="1"/>
    <x v="0"/>
    <x v="0"/>
    <x v="0"/>
    <x v="26"/>
    <x v="35"/>
    <n v="477.82349999999997"/>
  </r>
  <r>
    <n v="347335"/>
    <x v="2"/>
    <x v="0"/>
    <x v="0"/>
    <x v="0"/>
    <x v="26"/>
    <x v="35"/>
    <n v="475.39799999999997"/>
  </r>
  <r>
    <n v="347337"/>
    <x v="3"/>
    <x v="0"/>
    <x v="0"/>
    <x v="0"/>
    <x v="26"/>
    <x v="35"/>
    <n v="439.18874999999997"/>
  </r>
  <r>
    <n v="347339"/>
    <x v="4"/>
    <x v="0"/>
    <x v="0"/>
    <x v="0"/>
    <x v="26"/>
    <x v="35"/>
    <n v="336.10500000000002"/>
  </r>
  <r>
    <n v="347351"/>
    <x v="44"/>
    <x v="1"/>
    <x v="1"/>
    <x v="2"/>
    <x v="27"/>
    <x v="35"/>
    <n v="931.42092500000001"/>
  </r>
  <r>
    <n v="347353"/>
    <x v="10"/>
    <x v="1"/>
    <x v="1"/>
    <x v="2"/>
    <x v="27"/>
    <x v="35"/>
    <n v="2548.1950000000002"/>
  </r>
  <r>
    <n v="347355"/>
    <x v="11"/>
    <x v="1"/>
    <x v="1"/>
    <x v="2"/>
    <x v="27"/>
    <x v="35"/>
    <n v="3778.7062499999997"/>
  </r>
  <r>
    <n v="347371"/>
    <x v="45"/>
    <x v="1"/>
    <x v="1"/>
    <x v="3"/>
    <x v="28"/>
    <x v="35"/>
    <n v="365.98099999999999"/>
  </r>
  <r>
    <n v="347373"/>
    <x v="14"/>
    <x v="1"/>
    <x v="1"/>
    <x v="3"/>
    <x v="28"/>
    <x v="35"/>
    <n v="1040.27"/>
  </r>
  <r>
    <n v="347375"/>
    <x v="15"/>
    <x v="1"/>
    <x v="1"/>
    <x v="3"/>
    <x v="28"/>
    <x v="35"/>
    <n v="1479.2855"/>
  </r>
  <r>
    <n v="347385"/>
    <x v="26"/>
    <x v="0"/>
    <x v="2"/>
    <x v="5"/>
    <x v="29"/>
    <x v="35"/>
    <n v="218.48531249999999"/>
  </r>
  <r>
    <n v="347387"/>
    <x v="27"/>
    <x v="0"/>
    <x v="2"/>
    <x v="5"/>
    <x v="29"/>
    <x v="35"/>
    <n v="217.37624999999997"/>
  </r>
  <r>
    <n v="347389"/>
    <x v="28"/>
    <x v="0"/>
    <x v="2"/>
    <x v="5"/>
    <x v="29"/>
    <x v="35"/>
    <n v="216.26718750000001"/>
  </r>
  <r>
    <n v="347391"/>
    <x v="29"/>
    <x v="0"/>
    <x v="2"/>
    <x v="5"/>
    <x v="29"/>
    <x v="35"/>
    <n v="215.15812499999998"/>
  </r>
  <r>
    <n v="347393"/>
    <x v="30"/>
    <x v="0"/>
    <x v="2"/>
    <x v="5"/>
    <x v="29"/>
    <x v="35"/>
    <n v="214.04906249999999"/>
  </r>
  <r>
    <n v="347395"/>
    <x v="31"/>
    <x v="0"/>
    <x v="2"/>
    <x v="5"/>
    <x v="29"/>
    <x v="35"/>
    <n v="332.0533125"/>
  </r>
  <r>
    <n v="347397"/>
    <x v="32"/>
    <x v="0"/>
    <x v="2"/>
    <x v="5"/>
    <x v="29"/>
    <x v="35"/>
    <n v="331.05515624999998"/>
  </r>
  <r>
    <n v="347399"/>
    <x v="33"/>
    <x v="0"/>
    <x v="2"/>
    <x v="5"/>
    <x v="29"/>
    <x v="35"/>
    <n v="219.59437499999999"/>
  </r>
  <r>
    <n v="347403"/>
    <x v="38"/>
    <x v="1"/>
    <x v="0"/>
    <x v="1"/>
    <x v="30"/>
    <x v="35"/>
    <n v="157.64924999999999"/>
  </r>
  <r>
    <n v="347405"/>
    <x v="39"/>
    <x v="1"/>
    <x v="0"/>
    <x v="1"/>
    <x v="30"/>
    <x v="35"/>
    <n v="235.27349999999998"/>
  </r>
  <r>
    <n v="347407"/>
    <x v="40"/>
    <x v="1"/>
    <x v="0"/>
    <x v="1"/>
    <x v="30"/>
    <x v="35"/>
    <n v="312.09749999999997"/>
  </r>
  <r>
    <n v="347409"/>
    <x v="41"/>
    <x v="1"/>
    <x v="0"/>
    <x v="1"/>
    <x v="30"/>
    <x v="35"/>
    <n v="388.12124999999997"/>
  </r>
  <r>
    <n v="347411"/>
    <x v="5"/>
    <x v="1"/>
    <x v="0"/>
    <x v="1"/>
    <x v="30"/>
    <x v="35"/>
    <n v="978.17224999999996"/>
  </r>
  <r>
    <n v="347413"/>
    <x v="6"/>
    <x v="1"/>
    <x v="0"/>
    <x v="1"/>
    <x v="30"/>
    <x v="35"/>
    <n v="1251.2175499999998"/>
  </r>
  <r>
    <n v="347415"/>
    <x v="7"/>
    <x v="1"/>
    <x v="0"/>
    <x v="1"/>
    <x v="30"/>
    <x v="35"/>
    <n v="1167.8315"/>
  </r>
  <r>
    <n v="347417"/>
    <x v="8"/>
    <x v="1"/>
    <x v="0"/>
    <x v="1"/>
    <x v="30"/>
    <x v="35"/>
    <n v="1082.7382499999999"/>
  </r>
  <r>
    <n v="347419"/>
    <x v="9"/>
    <x v="1"/>
    <x v="0"/>
    <x v="1"/>
    <x v="30"/>
    <x v="35"/>
    <n v="840.79599999999994"/>
  </r>
  <r>
    <n v="347331"/>
    <x v="0"/>
    <x v="0"/>
    <x v="0"/>
    <x v="0"/>
    <x v="26"/>
    <x v="36"/>
    <n v="231.54862499999999"/>
  </r>
  <r>
    <n v="347333"/>
    <x v="1"/>
    <x v="0"/>
    <x v="0"/>
    <x v="0"/>
    <x v="26"/>
    <x v="36"/>
    <n v="332.76993750000003"/>
  </r>
  <r>
    <n v="347335"/>
    <x v="2"/>
    <x v="0"/>
    <x v="0"/>
    <x v="0"/>
    <x v="26"/>
    <x v="36"/>
    <n v="331.08075000000002"/>
  </r>
  <r>
    <n v="347337"/>
    <x v="3"/>
    <x v="0"/>
    <x v="0"/>
    <x v="0"/>
    <x v="26"/>
    <x v="36"/>
    <n v="329.39156250000002"/>
  </r>
  <r>
    <n v="347339"/>
    <x v="4"/>
    <x v="0"/>
    <x v="0"/>
    <x v="0"/>
    <x v="26"/>
    <x v="36"/>
    <n v="327.70237499999996"/>
  </r>
  <r>
    <n v="347353"/>
    <x v="10"/>
    <x v="1"/>
    <x v="1"/>
    <x v="2"/>
    <x v="27"/>
    <x v="36"/>
    <n v="5351.2094999999999"/>
  </r>
  <r>
    <n v="347355"/>
    <x v="11"/>
    <x v="1"/>
    <x v="1"/>
    <x v="2"/>
    <x v="27"/>
    <x v="36"/>
    <n v="24393.377249999998"/>
  </r>
  <r>
    <n v="347373"/>
    <x v="14"/>
    <x v="1"/>
    <x v="1"/>
    <x v="3"/>
    <x v="28"/>
    <x v="36"/>
    <n v="2184.567"/>
  </r>
  <r>
    <n v="347375"/>
    <x v="15"/>
    <x v="1"/>
    <x v="1"/>
    <x v="3"/>
    <x v="28"/>
    <x v="36"/>
    <n v="9575.0115999999998"/>
  </r>
  <r>
    <n v="347385"/>
    <x v="26"/>
    <x v="0"/>
    <x v="2"/>
    <x v="5"/>
    <x v="29"/>
    <x v="36"/>
    <n v="201.67874999999998"/>
  </r>
  <r>
    <n v="347387"/>
    <x v="27"/>
    <x v="0"/>
    <x v="2"/>
    <x v="5"/>
    <x v="29"/>
    <x v="36"/>
    <n v="200.65499999999997"/>
  </r>
  <r>
    <n v="347389"/>
    <x v="28"/>
    <x v="0"/>
    <x v="2"/>
    <x v="5"/>
    <x v="29"/>
    <x v="36"/>
    <n v="199.63124999999999"/>
  </r>
  <r>
    <n v="347391"/>
    <x v="29"/>
    <x v="0"/>
    <x v="2"/>
    <x v="5"/>
    <x v="29"/>
    <x v="36"/>
    <n v="198.60749999999999"/>
  </r>
  <r>
    <n v="347393"/>
    <x v="30"/>
    <x v="0"/>
    <x v="2"/>
    <x v="5"/>
    <x v="29"/>
    <x v="36"/>
    <n v="197.58375000000001"/>
  </r>
  <r>
    <n v="347395"/>
    <x v="31"/>
    <x v="0"/>
    <x v="2"/>
    <x v="5"/>
    <x v="29"/>
    <x v="36"/>
    <n v="323.53912499999996"/>
  </r>
  <r>
    <n v="347397"/>
    <x v="32"/>
    <x v="0"/>
    <x v="2"/>
    <x v="5"/>
    <x v="29"/>
    <x v="36"/>
    <n v="305.58937500000002"/>
  </r>
  <r>
    <n v="347399"/>
    <x v="33"/>
    <x v="0"/>
    <x v="2"/>
    <x v="5"/>
    <x v="29"/>
    <x v="36"/>
    <n v="202.70250000000001"/>
  </r>
  <r>
    <n v="347411"/>
    <x v="5"/>
    <x v="1"/>
    <x v="0"/>
    <x v="1"/>
    <x v="30"/>
    <x v="36"/>
    <n v="463.34474999999998"/>
  </r>
  <r>
    <n v="347413"/>
    <x v="6"/>
    <x v="1"/>
    <x v="0"/>
    <x v="1"/>
    <x v="30"/>
    <x v="36"/>
    <n v="718.78454999999997"/>
  </r>
  <r>
    <n v="347415"/>
    <x v="7"/>
    <x v="1"/>
    <x v="0"/>
    <x v="1"/>
    <x v="30"/>
    <x v="36"/>
    <n v="716.623875"/>
  </r>
  <r>
    <n v="347417"/>
    <x v="8"/>
    <x v="1"/>
    <x v="0"/>
    <x v="1"/>
    <x v="30"/>
    <x v="36"/>
    <n v="713.02274999999997"/>
  </r>
  <r>
    <n v="347419"/>
    <x v="9"/>
    <x v="1"/>
    <x v="0"/>
    <x v="1"/>
    <x v="30"/>
    <x v="36"/>
    <n v="709.42162499999995"/>
  </r>
  <r>
    <n v="347425"/>
    <x v="18"/>
    <x v="0"/>
    <x v="2"/>
    <x v="4"/>
    <x v="31"/>
    <x v="36"/>
    <n v="294.85575"/>
  </r>
  <r>
    <n v="347427"/>
    <x v="19"/>
    <x v="0"/>
    <x v="2"/>
    <x v="4"/>
    <x v="31"/>
    <x v="36"/>
    <n v="293.33587499999993"/>
  </r>
  <r>
    <n v="347429"/>
    <x v="20"/>
    <x v="0"/>
    <x v="2"/>
    <x v="4"/>
    <x v="31"/>
    <x v="36"/>
    <n v="303.36705000000001"/>
  </r>
  <r>
    <n v="347431"/>
    <x v="21"/>
    <x v="0"/>
    <x v="2"/>
    <x v="4"/>
    <x v="31"/>
    <x v="36"/>
    <n v="302.45512500000001"/>
  </r>
  <r>
    <n v="347433"/>
    <x v="22"/>
    <x v="0"/>
    <x v="2"/>
    <x v="4"/>
    <x v="31"/>
    <x v="36"/>
    <n v="300.93525"/>
  </r>
  <r>
    <n v="347435"/>
    <x v="23"/>
    <x v="0"/>
    <x v="2"/>
    <x v="4"/>
    <x v="31"/>
    <x v="36"/>
    <n v="632.09912499999996"/>
  </r>
  <r>
    <n v="347437"/>
    <x v="24"/>
    <x v="0"/>
    <x v="2"/>
    <x v="4"/>
    <x v="31"/>
    <x v="36"/>
    <n v="595.79099999999994"/>
  </r>
  <r>
    <n v="347439"/>
    <x v="25"/>
    <x v="0"/>
    <x v="2"/>
    <x v="4"/>
    <x v="31"/>
    <x v="36"/>
    <n v="296.37562500000001"/>
  </r>
  <r>
    <n v="347331"/>
    <x v="0"/>
    <x v="0"/>
    <x v="0"/>
    <x v="0"/>
    <x v="26"/>
    <x v="37"/>
    <n v="9.8047696153845632"/>
  </r>
  <r>
    <n v="347333"/>
    <x v="1"/>
    <x v="0"/>
    <x v="0"/>
    <x v="0"/>
    <x v="26"/>
    <x v="37"/>
    <n v="15.111074423076879"/>
  </r>
  <r>
    <n v="347335"/>
    <x v="2"/>
    <x v="0"/>
    <x v="0"/>
    <x v="0"/>
    <x v="26"/>
    <x v="37"/>
    <n v="15.034368461538419"/>
  </r>
  <r>
    <n v="347337"/>
    <x v="3"/>
    <x v="0"/>
    <x v="0"/>
    <x v="0"/>
    <x v="26"/>
    <x v="37"/>
    <n v="14.957662499999957"/>
  </r>
  <r>
    <n v="347339"/>
    <x v="4"/>
    <x v="0"/>
    <x v="0"/>
    <x v="0"/>
    <x v="26"/>
    <x v="37"/>
    <n v="14.880956538461495"/>
  </r>
  <r>
    <n v="347345"/>
    <x v="34"/>
    <x v="1"/>
    <x v="1"/>
    <x v="2"/>
    <x v="27"/>
    <x v="37"/>
    <n v="75.808024615384554"/>
  </r>
  <r>
    <n v="347353"/>
    <x v="10"/>
    <x v="1"/>
    <x v="1"/>
    <x v="2"/>
    <x v="27"/>
    <x v="37"/>
    <n v="40.529870769230712"/>
  </r>
  <r>
    <n v="347355"/>
    <x v="11"/>
    <x v="1"/>
    <x v="1"/>
    <x v="2"/>
    <x v="27"/>
    <x v="37"/>
    <n v="211.2624969230761"/>
  </r>
  <r>
    <n v="347357"/>
    <x v="12"/>
    <x v="1"/>
    <x v="1"/>
    <x v="2"/>
    <x v="27"/>
    <x v="37"/>
    <n v="301.12052365384568"/>
  </r>
  <r>
    <n v="347359"/>
    <x v="13"/>
    <x v="1"/>
    <x v="1"/>
    <x v="2"/>
    <x v="27"/>
    <x v="37"/>
    <n v="205.29703384615377"/>
  </r>
  <r>
    <n v="347365"/>
    <x v="35"/>
    <x v="1"/>
    <x v="1"/>
    <x v="3"/>
    <x v="28"/>
    <x v="37"/>
    <n v="580.6646999999997"/>
  </r>
  <r>
    <n v="347373"/>
    <x v="14"/>
    <x v="1"/>
    <x v="1"/>
    <x v="3"/>
    <x v="28"/>
    <x v="37"/>
    <n v="297.76455692307644"/>
  </r>
  <r>
    <n v="347375"/>
    <x v="15"/>
    <x v="1"/>
    <x v="1"/>
    <x v="3"/>
    <x v="28"/>
    <x v="37"/>
    <n v="1621.3495716923017"/>
  </r>
  <r>
    <n v="347377"/>
    <x v="16"/>
    <x v="1"/>
    <x v="1"/>
    <x v="3"/>
    <x v="28"/>
    <x v="37"/>
    <n v="2315.6224753846095"/>
  </r>
  <r>
    <n v="347379"/>
    <x v="17"/>
    <x v="1"/>
    <x v="1"/>
    <x v="3"/>
    <x v="28"/>
    <x v="37"/>
    <n v="1570.9179876923067"/>
  </r>
  <r>
    <n v="347385"/>
    <x v="26"/>
    <x v="0"/>
    <x v="2"/>
    <x v="5"/>
    <x v="29"/>
    <x v="37"/>
    <n v="23.702793749999969"/>
  </r>
  <r>
    <n v="347387"/>
    <x v="27"/>
    <x v="0"/>
    <x v="2"/>
    <x v="5"/>
    <x v="29"/>
    <x v="37"/>
    <n v="23.58247499999997"/>
  </r>
  <r>
    <n v="347389"/>
    <x v="28"/>
    <x v="0"/>
    <x v="2"/>
    <x v="5"/>
    <x v="29"/>
    <x v="37"/>
    <n v="23.462156249999971"/>
  </r>
  <r>
    <n v="347391"/>
    <x v="29"/>
    <x v="0"/>
    <x v="2"/>
    <x v="5"/>
    <x v="29"/>
    <x v="37"/>
    <n v="23.341837499999972"/>
  </r>
  <r>
    <n v="347393"/>
    <x v="30"/>
    <x v="0"/>
    <x v="2"/>
    <x v="5"/>
    <x v="29"/>
    <x v="37"/>
    <n v="23.221518749999973"/>
  </r>
  <r>
    <n v="347395"/>
    <x v="31"/>
    <x v="0"/>
    <x v="2"/>
    <x v="5"/>
    <x v="29"/>
    <x v="37"/>
    <n v="39.891307499999954"/>
  </r>
  <r>
    <n v="347397"/>
    <x v="32"/>
    <x v="0"/>
    <x v="2"/>
    <x v="5"/>
    <x v="29"/>
    <x v="37"/>
    <n v="39.390806249999947"/>
  </r>
  <r>
    <n v="347399"/>
    <x v="33"/>
    <x v="0"/>
    <x v="2"/>
    <x v="5"/>
    <x v="29"/>
    <x v="37"/>
    <n v="23.823112499999972"/>
  </r>
  <r>
    <n v="347403"/>
    <x v="38"/>
    <x v="1"/>
    <x v="0"/>
    <x v="1"/>
    <x v="30"/>
    <x v="37"/>
    <n v="102.02001115384607"/>
  </r>
  <r>
    <n v="347405"/>
    <x v="39"/>
    <x v="1"/>
    <x v="0"/>
    <x v="1"/>
    <x v="30"/>
    <x v="37"/>
    <n v="159.50336769230702"/>
  </r>
  <r>
    <n v="347407"/>
    <x v="40"/>
    <x v="1"/>
    <x v="0"/>
    <x v="1"/>
    <x v="30"/>
    <x v="37"/>
    <n v="216.3948749999997"/>
  </r>
  <r>
    <n v="347409"/>
    <x v="41"/>
    <x v="1"/>
    <x v="0"/>
    <x v="1"/>
    <x v="30"/>
    <x v="37"/>
    <n v="272.6945330769222"/>
  </r>
  <r>
    <n v="347411"/>
    <x v="5"/>
    <x v="1"/>
    <x v="0"/>
    <x v="1"/>
    <x v="30"/>
    <x v="37"/>
    <n v="342.68070461538395"/>
  </r>
  <r>
    <n v="347413"/>
    <x v="6"/>
    <x v="1"/>
    <x v="0"/>
    <x v="1"/>
    <x v="30"/>
    <x v="37"/>
    <n v="354.39931938461467"/>
  </r>
  <r>
    <n v="347415"/>
    <x v="7"/>
    <x v="1"/>
    <x v="0"/>
    <x v="1"/>
    <x v="30"/>
    <x v="37"/>
    <n v="294.44499230769219"/>
  </r>
  <r>
    <n v="347417"/>
    <x v="8"/>
    <x v="1"/>
    <x v="0"/>
    <x v="1"/>
    <x v="30"/>
    <x v="37"/>
    <n v="234.37229538461494"/>
  </r>
  <r>
    <n v="347419"/>
    <x v="9"/>
    <x v="1"/>
    <x v="0"/>
    <x v="1"/>
    <x v="30"/>
    <x v="37"/>
    <n v="58.297149230769215"/>
  </r>
  <r>
    <n v="347421"/>
    <x v="36"/>
    <x v="0"/>
    <x v="2"/>
    <x v="4"/>
    <x v="31"/>
    <x v="37"/>
    <n v="5.4996092307692255"/>
  </r>
  <r>
    <n v="347423"/>
    <x v="37"/>
    <x v="0"/>
    <x v="2"/>
    <x v="4"/>
    <x v="31"/>
    <x v="37"/>
    <n v="10.943099999999971"/>
  </r>
  <r>
    <n v="347425"/>
    <x v="18"/>
    <x v="0"/>
    <x v="2"/>
    <x v="4"/>
    <x v="31"/>
    <x v="37"/>
    <n v="49.833861923076888"/>
  </r>
  <r>
    <n v="347427"/>
    <x v="19"/>
    <x v="0"/>
    <x v="2"/>
    <x v="4"/>
    <x v="31"/>
    <x v="37"/>
    <n v="49.576986346153809"/>
  </r>
  <r>
    <n v="347429"/>
    <x v="20"/>
    <x v="0"/>
    <x v="2"/>
    <x v="4"/>
    <x v="31"/>
    <x v="37"/>
    <n v="48.472053923076892"/>
  </r>
  <r>
    <n v="347431"/>
    <x v="21"/>
    <x v="0"/>
    <x v="2"/>
    <x v="4"/>
    <x v="31"/>
    <x v="37"/>
    <n v="48.326346346153819"/>
  </r>
  <r>
    <n v="347433"/>
    <x v="22"/>
    <x v="0"/>
    <x v="2"/>
    <x v="4"/>
    <x v="31"/>
    <x v="37"/>
    <n v="45.305636538461513"/>
  </r>
  <r>
    <n v="347435"/>
    <x v="23"/>
    <x v="0"/>
    <x v="2"/>
    <x v="4"/>
    <x v="31"/>
    <x v="37"/>
    <n v="101.20897730769224"/>
  </r>
  <r>
    <n v="347437"/>
    <x v="24"/>
    <x v="0"/>
    <x v="2"/>
    <x v="4"/>
    <x v="31"/>
    <x v="37"/>
    <n v="100.17145384615297"/>
  </r>
  <r>
    <n v="347439"/>
    <x v="25"/>
    <x v="0"/>
    <x v="2"/>
    <x v="4"/>
    <x v="31"/>
    <x v="37"/>
    <n v="52.826512499999957"/>
  </r>
  <r>
    <n v="347331"/>
    <x v="0"/>
    <x v="0"/>
    <x v="0"/>
    <x v="0"/>
    <x v="0"/>
    <x v="38"/>
    <n v="59003.319374999999"/>
  </r>
  <r>
    <n v="347333"/>
    <x v="1"/>
    <x v="0"/>
    <x v="0"/>
    <x v="0"/>
    <x v="0"/>
    <x v="38"/>
    <n v="81069.255312499998"/>
  </r>
  <r>
    <n v="347335"/>
    <x v="2"/>
    <x v="0"/>
    <x v="0"/>
    <x v="0"/>
    <x v="0"/>
    <x v="38"/>
    <n v="80657.736250000002"/>
  </r>
  <r>
    <n v="347337"/>
    <x v="3"/>
    <x v="0"/>
    <x v="0"/>
    <x v="0"/>
    <x v="0"/>
    <x v="38"/>
    <n v="80246.217187500006"/>
  </r>
  <r>
    <n v="347339"/>
    <x v="4"/>
    <x v="0"/>
    <x v="0"/>
    <x v="0"/>
    <x v="0"/>
    <x v="38"/>
    <n v="79834.698124999995"/>
  </r>
  <r>
    <n v="347331"/>
    <x v="0"/>
    <x v="0"/>
    <x v="0"/>
    <x v="0"/>
    <x v="1"/>
    <x v="38"/>
    <n v="50422.246874999997"/>
  </r>
  <r>
    <n v="347333"/>
    <x v="1"/>
    <x v="0"/>
    <x v="0"/>
    <x v="0"/>
    <x v="1"/>
    <x v="38"/>
    <n v="71667.984375"/>
  </r>
  <r>
    <n v="347335"/>
    <x v="2"/>
    <x v="0"/>
    <x v="0"/>
    <x v="0"/>
    <x v="1"/>
    <x v="38"/>
    <n v="71304.1875"/>
  </r>
  <r>
    <n v="347337"/>
    <x v="3"/>
    <x v="0"/>
    <x v="0"/>
    <x v="0"/>
    <x v="1"/>
    <x v="38"/>
    <n v="70940.390625"/>
  </r>
  <r>
    <n v="347339"/>
    <x v="4"/>
    <x v="0"/>
    <x v="0"/>
    <x v="0"/>
    <x v="1"/>
    <x v="38"/>
    <n v="70576.59375"/>
  </r>
  <r>
    <n v="347331"/>
    <x v="0"/>
    <x v="0"/>
    <x v="0"/>
    <x v="0"/>
    <x v="2"/>
    <x v="38"/>
    <n v="50168.868750000001"/>
  </r>
  <r>
    <n v="347333"/>
    <x v="1"/>
    <x v="0"/>
    <x v="0"/>
    <x v="0"/>
    <x v="2"/>
    <x v="38"/>
    <n v="71307.84375"/>
  </r>
  <r>
    <n v="347335"/>
    <x v="2"/>
    <x v="0"/>
    <x v="0"/>
    <x v="0"/>
    <x v="2"/>
    <x v="38"/>
    <n v="70945.875"/>
  </r>
  <r>
    <n v="347337"/>
    <x v="3"/>
    <x v="0"/>
    <x v="0"/>
    <x v="0"/>
    <x v="2"/>
    <x v="38"/>
    <n v="70583.90625"/>
  </r>
  <r>
    <n v="347339"/>
    <x v="4"/>
    <x v="0"/>
    <x v="0"/>
    <x v="0"/>
    <x v="2"/>
    <x v="38"/>
    <n v="70221.9375"/>
  </r>
  <r>
    <n v="347411"/>
    <x v="5"/>
    <x v="1"/>
    <x v="0"/>
    <x v="1"/>
    <x v="3"/>
    <x v="38"/>
    <n v="55605.712500000001"/>
  </r>
  <r>
    <n v="347413"/>
    <x v="6"/>
    <x v="1"/>
    <x v="0"/>
    <x v="1"/>
    <x v="3"/>
    <x v="38"/>
    <n v="83066.035000000003"/>
  </r>
  <r>
    <n v="347415"/>
    <x v="7"/>
    <x v="1"/>
    <x v="0"/>
    <x v="1"/>
    <x v="3"/>
    <x v="38"/>
    <n v="82816.337499999994"/>
  </r>
  <r>
    <n v="347417"/>
    <x v="8"/>
    <x v="1"/>
    <x v="0"/>
    <x v="1"/>
    <x v="3"/>
    <x v="38"/>
    <n v="82400.175000000003"/>
  </r>
  <r>
    <n v="347419"/>
    <x v="9"/>
    <x v="1"/>
    <x v="0"/>
    <x v="1"/>
    <x v="3"/>
    <x v="38"/>
    <n v="81984.012499999997"/>
  </r>
  <r>
    <n v="347411"/>
    <x v="5"/>
    <x v="1"/>
    <x v="0"/>
    <x v="1"/>
    <x v="4"/>
    <x v="38"/>
    <n v="56476.021874999999"/>
  </r>
  <r>
    <n v="347413"/>
    <x v="6"/>
    <x v="1"/>
    <x v="0"/>
    <x v="1"/>
    <x v="4"/>
    <x v="38"/>
    <n v="80657.736250000002"/>
  </r>
  <r>
    <n v="347415"/>
    <x v="7"/>
    <x v="1"/>
    <x v="0"/>
    <x v="1"/>
    <x v="4"/>
    <x v="38"/>
    <n v="80415.278124999997"/>
  </r>
  <r>
    <n v="347417"/>
    <x v="8"/>
    <x v="1"/>
    <x v="0"/>
    <x v="1"/>
    <x v="4"/>
    <x v="38"/>
    <n v="80011.181249999994"/>
  </r>
  <r>
    <n v="347419"/>
    <x v="9"/>
    <x v="1"/>
    <x v="0"/>
    <x v="1"/>
    <x v="4"/>
    <x v="38"/>
    <n v="79607.084375000006"/>
  </r>
  <r>
    <n v="347411"/>
    <x v="5"/>
    <x v="1"/>
    <x v="0"/>
    <x v="1"/>
    <x v="5"/>
    <x v="38"/>
    <n v="54582.510937499996"/>
  </r>
  <r>
    <n v="347413"/>
    <x v="6"/>
    <x v="1"/>
    <x v="0"/>
    <x v="1"/>
    <x v="5"/>
    <x v="38"/>
    <n v="80641.518750000003"/>
  </r>
  <r>
    <n v="347415"/>
    <x v="7"/>
    <x v="1"/>
    <x v="0"/>
    <x v="1"/>
    <x v="5"/>
    <x v="38"/>
    <n v="80399.109375"/>
  </r>
  <r>
    <n v="347417"/>
    <x v="8"/>
    <x v="1"/>
    <x v="0"/>
    <x v="1"/>
    <x v="5"/>
    <x v="38"/>
    <n v="79995.09375"/>
  </r>
  <r>
    <n v="347419"/>
    <x v="9"/>
    <x v="1"/>
    <x v="0"/>
    <x v="1"/>
    <x v="5"/>
    <x v="38"/>
    <n v="79591.078125"/>
  </r>
  <r>
    <n v="347353"/>
    <x v="10"/>
    <x v="1"/>
    <x v="1"/>
    <x v="2"/>
    <x v="6"/>
    <x v="38"/>
    <n v="138438.703125"/>
  </r>
  <r>
    <n v="347355"/>
    <x v="11"/>
    <x v="1"/>
    <x v="1"/>
    <x v="2"/>
    <x v="6"/>
    <x v="38"/>
    <n v="187978.72500000001"/>
  </r>
  <r>
    <n v="347353"/>
    <x v="10"/>
    <x v="1"/>
    <x v="1"/>
    <x v="2"/>
    <x v="7"/>
    <x v="38"/>
    <n v="122422.3125"/>
  </r>
  <r>
    <n v="347355"/>
    <x v="11"/>
    <x v="1"/>
    <x v="1"/>
    <x v="2"/>
    <x v="7"/>
    <x v="38"/>
    <n v="166230.9"/>
  </r>
  <r>
    <n v="347353"/>
    <x v="10"/>
    <x v="1"/>
    <x v="1"/>
    <x v="2"/>
    <x v="8"/>
    <x v="38"/>
    <n v="130928.3685"/>
  </r>
  <r>
    <n v="347355"/>
    <x v="11"/>
    <x v="1"/>
    <x v="1"/>
    <x v="2"/>
    <x v="8"/>
    <x v="38"/>
    <n v="171619.07399999999"/>
  </r>
  <r>
    <n v="347373"/>
    <x v="14"/>
    <x v="1"/>
    <x v="1"/>
    <x v="3"/>
    <x v="9"/>
    <x v="38"/>
    <n v="137725.1015625"/>
  </r>
  <r>
    <n v="347375"/>
    <x v="15"/>
    <x v="1"/>
    <x v="1"/>
    <x v="3"/>
    <x v="9"/>
    <x v="38"/>
    <n v="194381.70749999999"/>
  </r>
  <r>
    <n v="347373"/>
    <x v="14"/>
    <x v="1"/>
    <x v="1"/>
    <x v="3"/>
    <x v="10"/>
    <x v="38"/>
    <n v="121807.125"/>
  </r>
  <r>
    <n v="347375"/>
    <x v="15"/>
    <x v="1"/>
    <x v="1"/>
    <x v="3"/>
    <x v="10"/>
    <x v="38"/>
    <n v="171915.48"/>
  </r>
  <r>
    <n v="347373"/>
    <x v="14"/>
    <x v="1"/>
    <x v="1"/>
    <x v="3"/>
    <x v="11"/>
    <x v="38"/>
    <n v="125326.72125"/>
  </r>
  <r>
    <n v="347375"/>
    <x v="15"/>
    <x v="1"/>
    <x v="1"/>
    <x v="3"/>
    <x v="11"/>
    <x v="38"/>
    <n v="170752.31100000002"/>
  </r>
  <r>
    <n v="347425"/>
    <x v="18"/>
    <x v="0"/>
    <x v="2"/>
    <x v="4"/>
    <x v="12"/>
    <x v="38"/>
    <n v="35077.14"/>
  </r>
  <r>
    <n v="347427"/>
    <x v="19"/>
    <x v="0"/>
    <x v="2"/>
    <x v="4"/>
    <x v="12"/>
    <x v="38"/>
    <n v="36314.879999999997"/>
  </r>
  <r>
    <n v="347429"/>
    <x v="20"/>
    <x v="0"/>
    <x v="2"/>
    <x v="4"/>
    <x v="12"/>
    <x v="38"/>
    <n v="37556.735999999997"/>
  </r>
  <r>
    <n v="347431"/>
    <x v="21"/>
    <x v="0"/>
    <x v="2"/>
    <x v="4"/>
    <x v="12"/>
    <x v="38"/>
    <n v="37443.839999999997"/>
  </r>
  <r>
    <n v="347433"/>
    <x v="22"/>
    <x v="0"/>
    <x v="2"/>
    <x v="4"/>
    <x v="12"/>
    <x v="38"/>
    <n v="37255.68"/>
  </r>
  <r>
    <n v="347435"/>
    <x v="23"/>
    <x v="0"/>
    <x v="2"/>
    <x v="4"/>
    <x v="12"/>
    <x v="38"/>
    <n v="75582.990000000005"/>
  </r>
  <r>
    <n v="347437"/>
    <x v="24"/>
    <x v="0"/>
    <x v="2"/>
    <x v="4"/>
    <x v="12"/>
    <x v="38"/>
    <n v="73758.720000000001"/>
  </r>
  <r>
    <n v="347439"/>
    <x v="25"/>
    <x v="0"/>
    <x v="2"/>
    <x v="4"/>
    <x v="12"/>
    <x v="38"/>
    <n v="36691.199999999997"/>
  </r>
  <r>
    <n v="347425"/>
    <x v="18"/>
    <x v="0"/>
    <x v="2"/>
    <x v="4"/>
    <x v="13"/>
    <x v="38"/>
    <n v="31408.357499999998"/>
  </r>
  <r>
    <n v="347427"/>
    <x v="19"/>
    <x v="0"/>
    <x v="2"/>
    <x v="4"/>
    <x v="13"/>
    <x v="38"/>
    <n v="32516.639999999999"/>
  </r>
  <r>
    <n v="347429"/>
    <x v="20"/>
    <x v="0"/>
    <x v="2"/>
    <x v="4"/>
    <x v="13"/>
    <x v="38"/>
    <n v="33628.608"/>
  </r>
  <r>
    <n v="347431"/>
    <x v="21"/>
    <x v="0"/>
    <x v="2"/>
    <x v="4"/>
    <x v="13"/>
    <x v="38"/>
    <n v="33527.519999999997"/>
  </r>
  <r>
    <n v="347433"/>
    <x v="22"/>
    <x v="0"/>
    <x v="2"/>
    <x v="4"/>
    <x v="13"/>
    <x v="38"/>
    <n v="33359.040000000001"/>
  </r>
  <r>
    <n v="347435"/>
    <x v="23"/>
    <x v="0"/>
    <x v="2"/>
    <x v="4"/>
    <x v="13"/>
    <x v="38"/>
    <n v="78741.146249999991"/>
  </r>
  <r>
    <n v="347437"/>
    <x v="24"/>
    <x v="0"/>
    <x v="2"/>
    <x v="4"/>
    <x v="13"/>
    <x v="38"/>
    <n v="77051.51999999999"/>
  </r>
  <r>
    <n v="347439"/>
    <x v="25"/>
    <x v="0"/>
    <x v="2"/>
    <x v="4"/>
    <x v="13"/>
    <x v="38"/>
    <n v="32853.599999999999"/>
  </r>
  <r>
    <n v="347385"/>
    <x v="26"/>
    <x v="0"/>
    <x v="2"/>
    <x v="5"/>
    <x v="14"/>
    <x v="38"/>
    <n v="35829.375"/>
  </r>
  <r>
    <n v="347387"/>
    <x v="27"/>
    <x v="0"/>
    <x v="2"/>
    <x v="5"/>
    <x v="14"/>
    <x v="38"/>
    <n v="37073.4"/>
  </r>
  <r>
    <n v="347389"/>
    <x v="28"/>
    <x v="0"/>
    <x v="2"/>
    <x v="5"/>
    <x v="14"/>
    <x v="38"/>
    <n v="36884.25"/>
  </r>
  <r>
    <n v="347391"/>
    <x v="29"/>
    <x v="0"/>
    <x v="2"/>
    <x v="5"/>
    <x v="14"/>
    <x v="38"/>
    <n v="36695.1"/>
  </r>
  <r>
    <n v="347393"/>
    <x v="30"/>
    <x v="0"/>
    <x v="2"/>
    <x v="5"/>
    <x v="14"/>
    <x v="38"/>
    <n v="36505.949999999997"/>
  </r>
  <r>
    <n v="347395"/>
    <x v="31"/>
    <x v="0"/>
    <x v="2"/>
    <x v="5"/>
    <x v="14"/>
    <x v="38"/>
    <n v="76960.77"/>
  </r>
  <r>
    <n v="347397"/>
    <x v="32"/>
    <x v="0"/>
    <x v="2"/>
    <x v="5"/>
    <x v="14"/>
    <x v="38"/>
    <n v="75281.7"/>
  </r>
  <r>
    <n v="347399"/>
    <x v="33"/>
    <x v="0"/>
    <x v="2"/>
    <x v="5"/>
    <x v="14"/>
    <x v="38"/>
    <n v="37451.699999999997"/>
  </r>
  <r>
    <n v="347385"/>
    <x v="26"/>
    <x v="0"/>
    <x v="2"/>
    <x v="5"/>
    <x v="15"/>
    <x v="38"/>
    <n v="32080.21875"/>
  </r>
  <r>
    <n v="347387"/>
    <x v="27"/>
    <x v="0"/>
    <x v="2"/>
    <x v="5"/>
    <x v="15"/>
    <x v="38"/>
    <n v="33194.07"/>
  </r>
  <r>
    <n v="347389"/>
    <x v="28"/>
    <x v="0"/>
    <x v="2"/>
    <x v="5"/>
    <x v="15"/>
    <x v="38"/>
    <n v="33024.712500000001"/>
  </r>
  <r>
    <n v="347391"/>
    <x v="29"/>
    <x v="0"/>
    <x v="2"/>
    <x v="5"/>
    <x v="15"/>
    <x v="38"/>
    <n v="32855.354999999996"/>
  </r>
  <r>
    <n v="347393"/>
    <x v="30"/>
    <x v="0"/>
    <x v="2"/>
    <x v="5"/>
    <x v="15"/>
    <x v="38"/>
    <n v="32685.997499999998"/>
  </r>
  <r>
    <n v="347395"/>
    <x v="31"/>
    <x v="0"/>
    <x v="2"/>
    <x v="5"/>
    <x v="15"/>
    <x v="38"/>
    <n v="80175.577499999999"/>
  </r>
  <r>
    <n v="347397"/>
    <x v="32"/>
    <x v="0"/>
    <x v="2"/>
    <x v="5"/>
    <x v="15"/>
    <x v="38"/>
    <n v="78638.332500000004"/>
  </r>
  <r>
    <n v="347399"/>
    <x v="33"/>
    <x v="0"/>
    <x v="2"/>
    <x v="5"/>
    <x v="15"/>
    <x v="38"/>
    <n v="33532.784999999996"/>
  </r>
  <r>
    <n v="347385"/>
    <x v="26"/>
    <x v="0"/>
    <x v="2"/>
    <x v="5"/>
    <x v="16"/>
    <x v="38"/>
    <n v="32255.671875"/>
  </r>
  <r>
    <n v="347387"/>
    <x v="27"/>
    <x v="0"/>
    <x v="2"/>
    <x v="5"/>
    <x v="16"/>
    <x v="38"/>
    <n v="33375.614999999998"/>
  </r>
  <r>
    <n v="347389"/>
    <x v="28"/>
    <x v="0"/>
    <x v="2"/>
    <x v="5"/>
    <x v="16"/>
    <x v="38"/>
    <n v="33205.331250000003"/>
  </r>
  <r>
    <n v="347391"/>
    <x v="29"/>
    <x v="0"/>
    <x v="2"/>
    <x v="5"/>
    <x v="16"/>
    <x v="38"/>
    <n v="33035.047500000001"/>
  </r>
  <r>
    <n v="347393"/>
    <x v="30"/>
    <x v="0"/>
    <x v="2"/>
    <x v="5"/>
    <x v="16"/>
    <x v="38"/>
    <n v="32864.763749999998"/>
  </r>
  <r>
    <n v="347395"/>
    <x v="31"/>
    <x v="0"/>
    <x v="2"/>
    <x v="5"/>
    <x v="16"/>
    <x v="38"/>
    <n v="80614.073749999996"/>
  </r>
  <r>
    <n v="347397"/>
    <x v="32"/>
    <x v="0"/>
    <x v="2"/>
    <x v="5"/>
    <x v="16"/>
    <x v="38"/>
    <n v="79068.421249999999"/>
  </r>
  <r>
    <n v="347399"/>
    <x v="33"/>
    <x v="0"/>
    <x v="2"/>
    <x v="5"/>
    <x v="16"/>
    <x v="38"/>
    <n v="33716.182500000003"/>
  </r>
  <r>
    <n v="347331"/>
    <x v="0"/>
    <x v="0"/>
    <x v="0"/>
    <x v="0"/>
    <x v="17"/>
    <x v="38"/>
    <n v="25211.123437499999"/>
  </r>
  <r>
    <n v="347333"/>
    <x v="1"/>
    <x v="0"/>
    <x v="0"/>
    <x v="0"/>
    <x v="17"/>
    <x v="38"/>
    <n v="36232.147656250003"/>
  </r>
  <r>
    <n v="347335"/>
    <x v="2"/>
    <x v="0"/>
    <x v="0"/>
    <x v="0"/>
    <x v="17"/>
    <x v="38"/>
    <n v="36048.228125000001"/>
  </r>
  <r>
    <n v="347337"/>
    <x v="3"/>
    <x v="0"/>
    <x v="0"/>
    <x v="0"/>
    <x v="17"/>
    <x v="38"/>
    <n v="35864.30859375"/>
  </r>
  <r>
    <n v="347339"/>
    <x v="4"/>
    <x v="0"/>
    <x v="0"/>
    <x v="0"/>
    <x v="17"/>
    <x v="38"/>
    <n v="35680.389062499999"/>
  </r>
  <r>
    <n v="347385"/>
    <x v="26"/>
    <x v="0"/>
    <x v="2"/>
    <x v="5"/>
    <x v="17"/>
    <x v="38"/>
    <n v="21439.140625"/>
  </r>
  <r>
    <n v="347387"/>
    <x v="27"/>
    <x v="0"/>
    <x v="2"/>
    <x v="5"/>
    <x v="17"/>
    <x v="38"/>
    <n v="22183.525000000001"/>
  </r>
  <r>
    <n v="347389"/>
    <x v="28"/>
    <x v="0"/>
    <x v="2"/>
    <x v="5"/>
    <x v="17"/>
    <x v="38"/>
    <n v="22070.34375"/>
  </r>
  <r>
    <n v="347391"/>
    <x v="29"/>
    <x v="0"/>
    <x v="2"/>
    <x v="5"/>
    <x v="17"/>
    <x v="38"/>
    <n v="21957.162499999999"/>
  </r>
  <r>
    <n v="347393"/>
    <x v="30"/>
    <x v="0"/>
    <x v="2"/>
    <x v="5"/>
    <x v="17"/>
    <x v="38"/>
    <n v="21843.981250000001"/>
  </r>
  <r>
    <n v="347395"/>
    <x v="31"/>
    <x v="0"/>
    <x v="2"/>
    <x v="5"/>
    <x v="17"/>
    <x v="38"/>
    <n v="34755.35"/>
  </r>
  <r>
    <n v="347397"/>
    <x v="32"/>
    <x v="0"/>
    <x v="2"/>
    <x v="5"/>
    <x v="17"/>
    <x v="38"/>
    <n v="33784.603125000001"/>
  </r>
  <r>
    <n v="347399"/>
    <x v="33"/>
    <x v="0"/>
    <x v="2"/>
    <x v="5"/>
    <x v="17"/>
    <x v="38"/>
    <n v="22409.887500000001"/>
  </r>
  <r>
    <n v="347331"/>
    <x v="0"/>
    <x v="0"/>
    <x v="0"/>
    <x v="0"/>
    <x v="18"/>
    <x v="38"/>
    <n v="25801.1325"/>
  </r>
  <r>
    <n v="347333"/>
    <x v="1"/>
    <x v="0"/>
    <x v="0"/>
    <x v="0"/>
    <x v="18"/>
    <x v="38"/>
    <n v="37080.078750000001"/>
  </r>
  <r>
    <n v="347335"/>
    <x v="2"/>
    <x v="0"/>
    <x v="0"/>
    <x v="0"/>
    <x v="18"/>
    <x v="38"/>
    <n v="36891.855000000003"/>
  </r>
  <r>
    <n v="347337"/>
    <x v="3"/>
    <x v="0"/>
    <x v="0"/>
    <x v="0"/>
    <x v="18"/>
    <x v="38"/>
    <n v="36703.631249999999"/>
  </r>
  <r>
    <n v="347339"/>
    <x v="4"/>
    <x v="0"/>
    <x v="0"/>
    <x v="0"/>
    <x v="18"/>
    <x v="38"/>
    <n v="36515.407500000001"/>
  </r>
  <r>
    <n v="347385"/>
    <x v="26"/>
    <x v="0"/>
    <x v="2"/>
    <x v="5"/>
    <x v="18"/>
    <x v="38"/>
    <n v="21940.875"/>
  </r>
  <r>
    <n v="347387"/>
    <x v="27"/>
    <x v="0"/>
    <x v="2"/>
    <x v="5"/>
    <x v="18"/>
    <x v="38"/>
    <n v="22702.68"/>
  </r>
  <r>
    <n v="347389"/>
    <x v="28"/>
    <x v="0"/>
    <x v="2"/>
    <x v="5"/>
    <x v="18"/>
    <x v="38"/>
    <n v="22586.85"/>
  </r>
  <r>
    <n v="347391"/>
    <x v="29"/>
    <x v="0"/>
    <x v="2"/>
    <x v="5"/>
    <x v="18"/>
    <x v="38"/>
    <n v="22471.02"/>
  </r>
  <r>
    <n v="347393"/>
    <x v="30"/>
    <x v="0"/>
    <x v="2"/>
    <x v="5"/>
    <x v="18"/>
    <x v="38"/>
    <n v="22355.19"/>
  </r>
  <r>
    <n v="347395"/>
    <x v="31"/>
    <x v="0"/>
    <x v="2"/>
    <x v="5"/>
    <x v="18"/>
    <x v="38"/>
    <n v="35568.720000000001"/>
  </r>
  <r>
    <n v="347397"/>
    <x v="32"/>
    <x v="0"/>
    <x v="2"/>
    <x v="5"/>
    <x v="18"/>
    <x v="38"/>
    <n v="34575.254999999997"/>
  </r>
  <r>
    <n v="347399"/>
    <x v="33"/>
    <x v="0"/>
    <x v="2"/>
    <x v="5"/>
    <x v="18"/>
    <x v="38"/>
    <n v="22934.34"/>
  </r>
  <r>
    <n v="347353"/>
    <x v="10"/>
    <x v="1"/>
    <x v="1"/>
    <x v="2"/>
    <x v="19"/>
    <x v="38"/>
    <n v="64684.95"/>
  </r>
  <r>
    <n v="347355"/>
    <x v="11"/>
    <x v="1"/>
    <x v="1"/>
    <x v="2"/>
    <x v="19"/>
    <x v="38"/>
    <n v="94589.55"/>
  </r>
  <r>
    <n v="347373"/>
    <x v="14"/>
    <x v="1"/>
    <x v="1"/>
    <x v="3"/>
    <x v="19"/>
    <x v="38"/>
    <n v="62734.65"/>
  </r>
  <r>
    <n v="347375"/>
    <x v="15"/>
    <x v="1"/>
    <x v="1"/>
    <x v="3"/>
    <x v="19"/>
    <x v="38"/>
    <n v="95353.91"/>
  </r>
  <r>
    <n v="347353"/>
    <x v="10"/>
    <x v="1"/>
    <x v="1"/>
    <x v="2"/>
    <x v="20"/>
    <x v="38"/>
    <n v="72401.175000000003"/>
  </r>
  <r>
    <n v="347355"/>
    <x v="11"/>
    <x v="1"/>
    <x v="1"/>
    <x v="2"/>
    <x v="20"/>
    <x v="38"/>
    <n v="105873.075"/>
  </r>
  <r>
    <n v="347373"/>
    <x v="14"/>
    <x v="1"/>
    <x v="1"/>
    <x v="3"/>
    <x v="20"/>
    <x v="38"/>
    <n v="70218.225000000006"/>
  </r>
  <r>
    <n v="347375"/>
    <x v="15"/>
    <x v="1"/>
    <x v="1"/>
    <x v="3"/>
    <x v="20"/>
    <x v="38"/>
    <n v="106728.61500000001"/>
  </r>
  <r>
    <n v="347385"/>
    <x v="26"/>
    <x v="0"/>
    <x v="2"/>
    <x v="5"/>
    <x v="21"/>
    <x v="38"/>
    <n v="21608.4375"/>
  </r>
  <r>
    <n v="347387"/>
    <x v="27"/>
    <x v="0"/>
    <x v="2"/>
    <x v="5"/>
    <x v="21"/>
    <x v="38"/>
    <n v="22358.7"/>
  </r>
  <r>
    <n v="347389"/>
    <x v="28"/>
    <x v="0"/>
    <x v="2"/>
    <x v="5"/>
    <x v="21"/>
    <x v="38"/>
    <n v="22244.625"/>
  </r>
  <r>
    <n v="347391"/>
    <x v="29"/>
    <x v="0"/>
    <x v="2"/>
    <x v="5"/>
    <x v="21"/>
    <x v="38"/>
    <n v="22130.55"/>
  </r>
  <r>
    <n v="347393"/>
    <x v="30"/>
    <x v="0"/>
    <x v="2"/>
    <x v="5"/>
    <x v="21"/>
    <x v="38"/>
    <n v="22016.474999999999"/>
  </r>
  <r>
    <n v="347395"/>
    <x v="31"/>
    <x v="0"/>
    <x v="2"/>
    <x v="5"/>
    <x v="21"/>
    <x v="38"/>
    <n v="35029.799999999996"/>
  </r>
  <r>
    <n v="347397"/>
    <x v="32"/>
    <x v="0"/>
    <x v="2"/>
    <x v="5"/>
    <x v="21"/>
    <x v="38"/>
    <n v="34051.387499999997"/>
  </r>
  <r>
    <n v="347399"/>
    <x v="33"/>
    <x v="0"/>
    <x v="2"/>
    <x v="5"/>
    <x v="21"/>
    <x v="38"/>
    <n v="22586.85"/>
  </r>
  <r>
    <n v="347425"/>
    <x v="18"/>
    <x v="0"/>
    <x v="2"/>
    <x v="4"/>
    <x v="21"/>
    <x v="38"/>
    <n v="20938.904999999999"/>
  </r>
  <r>
    <n v="347427"/>
    <x v="19"/>
    <x v="0"/>
    <x v="2"/>
    <x v="4"/>
    <x v="21"/>
    <x v="38"/>
    <n v="21677.759999999998"/>
  </r>
  <r>
    <n v="347429"/>
    <x v="20"/>
    <x v="0"/>
    <x v="2"/>
    <x v="4"/>
    <x v="21"/>
    <x v="38"/>
    <n v="22419.071999999996"/>
  </r>
  <r>
    <n v="347431"/>
    <x v="21"/>
    <x v="0"/>
    <x v="2"/>
    <x v="4"/>
    <x v="21"/>
    <x v="38"/>
    <n v="22351.68"/>
  </r>
  <r>
    <n v="347433"/>
    <x v="22"/>
    <x v="0"/>
    <x v="2"/>
    <x v="4"/>
    <x v="21"/>
    <x v="38"/>
    <n v="22239.359999999997"/>
  </r>
  <r>
    <n v="347435"/>
    <x v="23"/>
    <x v="0"/>
    <x v="2"/>
    <x v="4"/>
    <x v="21"/>
    <x v="38"/>
    <n v="34054.897499999999"/>
  </r>
  <r>
    <n v="347437"/>
    <x v="24"/>
    <x v="0"/>
    <x v="2"/>
    <x v="4"/>
    <x v="21"/>
    <x v="38"/>
    <n v="33022.080000000002"/>
  </r>
  <r>
    <n v="347439"/>
    <x v="25"/>
    <x v="0"/>
    <x v="2"/>
    <x v="4"/>
    <x v="21"/>
    <x v="38"/>
    <n v="21902.399999999998"/>
  </r>
  <r>
    <n v="347385"/>
    <x v="26"/>
    <x v="0"/>
    <x v="2"/>
    <x v="5"/>
    <x v="22"/>
    <x v="38"/>
    <n v="20900.46875"/>
  </r>
  <r>
    <n v="347387"/>
    <x v="27"/>
    <x v="0"/>
    <x v="2"/>
    <x v="5"/>
    <x v="22"/>
    <x v="38"/>
    <n v="21626.149999999998"/>
  </r>
  <r>
    <n v="347389"/>
    <x v="28"/>
    <x v="0"/>
    <x v="2"/>
    <x v="5"/>
    <x v="22"/>
    <x v="38"/>
    <n v="21515.8125"/>
  </r>
  <r>
    <n v="347391"/>
    <x v="29"/>
    <x v="0"/>
    <x v="2"/>
    <x v="5"/>
    <x v="22"/>
    <x v="38"/>
    <n v="21405.474999999999"/>
  </r>
  <r>
    <n v="347393"/>
    <x v="30"/>
    <x v="0"/>
    <x v="2"/>
    <x v="5"/>
    <x v="22"/>
    <x v="38"/>
    <n v="21295.137500000001"/>
  </r>
  <r>
    <n v="347395"/>
    <x v="31"/>
    <x v="0"/>
    <x v="2"/>
    <x v="5"/>
    <x v="22"/>
    <x v="38"/>
    <n v="33882.1"/>
  </r>
  <r>
    <n v="347397"/>
    <x v="32"/>
    <x v="0"/>
    <x v="2"/>
    <x v="5"/>
    <x v="22"/>
    <x v="38"/>
    <n v="32935.743750000001"/>
  </r>
  <r>
    <n v="347399"/>
    <x v="33"/>
    <x v="0"/>
    <x v="2"/>
    <x v="5"/>
    <x v="22"/>
    <x v="38"/>
    <n v="21846.825000000001"/>
  </r>
  <r>
    <n v="347425"/>
    <x v="18"/>
    <x v="0"/>
    <x v="2"/>
    <x v="4"/>
    <x v="22"/>
    <x v="38"/>
    <n v="20252.872499999998"/>
  </r>
  <r>
    <n v="347427"/>
    <x v="19"/>
    <x v="0"/>
    <x v="2"/>
    <x v="4"/>
    <x v="22"/>
    <x v="38"/>
    <n v="20967.52"/>
  </r>
  <r>
    <n v="347429"/>
    <x v="20"/>
    <x v="0"/>
    <x v="2"/>
    <x v="4"/>
    <x v="22"/>
    <x v="38"/>
    <n v="21684.544000000002"/>
  </r>
  <r>
    <n v="347431"/>
    <x v="21"/>
    <x v="0"/>
    <x v="2"/>
    <x v="4"/>
    <x v="22"/>
    <x v="38"/>
    <n v="21619.360000000001"/>
  </r>
  <r>
    <n v="347433"/>
    <x v="22"/>
    <x v="0"/>
    <x v="2"/>
    <x v="4"/>
    <x v="22"/>
    <x v="38"/>
    <n v="21510.720000000001"/>
  </r>
  <r>
    <n v="347435"/>
    <x v="23"/>
    <x v="0"/>
    <x v="2"/>
    <x v="4"/>
    <x v="22"/>
    <x v="38"/>
    <n v="32939.138749999998"/>
  </r>
  <r>
    <n v="347437"/>
    <x v="24"/>
    <x v="0"/>
    <x v="2"/>
    <x v="4"/>
    <x v="22"/>
    <x v="38"/>
    <n v="31940.16"/>
  </r>
  <r>
    <n v="347439"/>
    <x v="25"/>
    <x v="0"/>
    <x v="2"/>
    <x v="4"/>
    <x v="22"/>
    <x v="38"/>
    <n v="21184.799999999999"/>
  </r>
  <r>
    <n v="347353"/>
    <x v="10"/>
    <x v="1"/>
    <x v="1"/>
    <x v="2"/>
    <x v="23"/>
    <x v="38"/>
    <n v="36726.693749999999"/>
  </r>
  <r>
    <n v="347355"/>
    <x v="11"/>
    <x v="1"/>
    <x v="1"/>
    <x v="2"/>
    <x v="23"/>
    <x v="38"/>
    <n v="49869.27"/>
  </r>
  <r>
    <n v="347373"/>
    <x v="14"/>
    <x v="1"/>
    <x v="1"/>
    <x v="3"/>
    <x v="23"/>
    <x v="38"/>
    <n v="35619.356249999997"/>
  </r>
  <r>
    <n v="347375"/>
    <x v="15"/>
    <x v="1"/>
    <x v="1"/>
    <x v="3"/>
    <x v="23"/>
    <x v="38"/>
    <n v="50272.253999999994"/>
  </r>
  <r>
    <n v="347411"/>
    <x v="5"/>
    <x v="1"/>
    <x v="0"/>
    <x v="1"/>
    <x v="23"/>
    <x v="38"/>
    <n v="16342.998749999999"/>
  </r>
  <r>
    <n v="347413"/>
    <x v="6"/>
    <x v="1"/>
    <x v="0"/>
    <x v="1"/>
    <x v="23"/>
    <x v="38"/>
    <n v="25352.817749999998"/>
  </r>
  <r>
    <n v="347415"/>
    <x v="7"/>
    <x v="1"/>
    <x v="0"/>
    <x v="1"/>
    <x v="23"/>
    <x v="38"/>
    <n v="25276.606874999998"/>
  </r>
  <r>
    <n v="347417"/>
    <x v="8"/>
    <x v="1"/>
    <x v="0"/>
    <x v="1"/>
    <x v="23"/>
    <x v="38"/>
    <n v="25149.588749999999"/>
  </r>
  <r>
    <n v="347419"/>
    <x v="9"/>
    <x v="1"/>
    <x v="0"/>
    <x v="1"/>
    <x v="23"/>
    <x v="38"/>
    <n v="25022.570625"/>
  </r>
  <r>
    <n v="347353"/>
    <x v="10"/>
    <x v="1"/>
    <x v="1"/>
    <x v="2"/>
    <x v="24"/>
    <x v="38"/>
    <n v="47478.290625000001"/>
  </r>
  <r>
    <n v="347355"/>
    <x v="11"/>
    <x v="1"/>
    <x v="1"/>
    <x v="2"/>
    <x v="24"/>
    <x v="38"/>
    <n v="64468.305"/>
  </r>
  <r>
    <n v="347373"/>
    <x v="14"/>
    <x v="1"/>
    <x v="1"/>
    <x v="3"/>
    <x v="24"/>
    <x v="38"/>
    <n v="46046.784375000003"/>
  </r>
  <r>
    <n v="347375"/>
    <x v="15"/>
    <x v="1"/>
    <x v="1"/>
    <x v="3"/>
    <x v="24"/>
    <x v="38"/>
    <n v="64989.260999999999"/>
  </r>
  <r>
    <n v="347411"/>
    <x v="5"/>
    <x v="1"/>
    <x v="0"/>
    <x v="1"/>
    <x v="24"/>
    <x v="38"/>
    <n v="21127.348125"/>
  </r>
  <r>
    <n v="347413"/>
    <x v="6"/>
    <x v="1"/>
    <x v="0"/>
    <x v="1"/>
    <x v="24"/>
    <x v="38"/>
    <n v="32774.756625000002"/>
  </r>
  <r>
    <n v="347415"/>
    <x v="7"/>
    <x v="1"/>
    <x v="0"/>
    <x v="1"/>
    <x v="24"/>
    <x v="38"/>
    <n v="32676.235312500001"/>
  </r>
  <r>
    <n v="347417"/>
    <x v="8"/>
    <x v="1"/>
    <x v="0"/>
    <x v="1"/>
    <x v="24"/>
    <x v="38"/>
    <n v="32512.033125000002"/>
  </r>
  <r>
    <n v="347419"/>
    <x v="9"/>
    <x v="1"/>
    <x v="0"/>
    <x v="1"/>
    <x v="24"/>
    <x v="38"/>
    <n v="32347.830937499999"/>
  </r>
  <r>
    <n v="347425"/>
    <x v="18"/>
    <x v="0"/>
    <x v="2"/>
    <x v="4"/>
    <x v="25"/>
    <x v="38"/>
    <n v="39175.438499999997"/>
  </r>
  <r>
    <n v="347427"/>
    <x v="19"/>
    <x v="0"/>
    <x v="2"/>
    <x v="4"/>
    <x v="25"/>
    <x v="38"/>
    <n v="40557.792000000001"/>
  </r>
  <r>
    <n v="347429"/>
    <x v="20"/>
    <x v="0"/>
    <x v="2"/>
    <x v="4"/>
    <x v="25"/>
    <x v="38"/>
    <n v="41944.742399999996"/>
  </r>
  <r>
    <n v="347431"/>
    <x v="21"/>
    <x v="0"/>
    <x v="2"/>
    <x v="4"/>
    <x v="25"/>
    <x v="38"/>
    <n v="41818.656000000003"/>
  </r>
  <r>
    <n v="347433"/>
    <x v="22"/>
    <x v="0"/>
    <x v="2"/>
    <x v="4"/>
    <x v="25"/>
    <x v="38"/>
    <n v="41608.511999999995"/>
  </r>
  <r>
    <n v="347435"/>
    <x v="23"/>
    <x v="0"/>
    <x v="2"/>
    <x v="4"/>
    <x v="25"/>
    <x v="38"/>
    <n v="74064.267749999999"/>
  </r>
  <r>
    <n v="347437"/>
    <x v="24"/>
    <x v="0"/>
    <x v="2"/>
    <x v="4"/>
    <x v="25"/>
    <x v="38"/>
    <n v="72079.392000000007"/>
  </r>
  <r>
    <n v="347439"/>
    <x v="25"/>
    <x v="0"/>
    <x v="2"/>
    <x v="4"/>
    <x v="25"/>
    <x v="38"/>
    <n v="40978.080000000002"/>
  </r>
  <r>
    <n v="347331"/>
    <x v="0"/>
    <x v="0"/>
    <x v="0"/>
    <x v="0"/>
    <x v="26"/>
    <x v="38"/>
    <n v="83614.78125"/>
  </r>
  <r>
    <n v="347333"/>
    <x v="1"/>
    <x v="0"/>
    <x v="0"/>
    <x v="0"/>
    <x v="26"/>
    <x v="38"/>
    <n v="122015.64375"/>
  </r>
  <r>
    <n v="347335"/>
    <x v="2"/>
    <x v="0"/>
    <x v="0"/>
    <x v="0"/>
    <x v="26"/>
    <x v="38"/>
    <n v="121396.27499999999"/>
  </r>
  <r>
    <n v="347337"/>
    <x v="3"/>
    <x v="0"/>
    <x v="0"/>
    <x v="0"/>
    <x v="26"/>
    <x v="38"/>
    <n v="120776.90625"/>
  </r>
  <r>
    <n v="347339"/>
    <x v="4"/>
    <x v="0"/>
    <x v="0"/>
    <x v="0"/>
    <x v="26"/>
    <x v="38"/>
    <n v="120157.53750000001"/>
  </r>
  <r>
    <n v="347411"/>
    <x v="5"/>
    <x v="1"/>
    <x v="1"/>
    <x v="2"/>
    <x v="27"/>
    <x v="38"/>
    <n v="83408.568750000006"/>
  </r>
  <r>
    <n v="347413"/>
    <x v="6"/>
    <x v="1"/>
    <x v="1"/>
    <x v="2"/>
    <x v="27"/>
    <x v="38"/>
    <n v="119806.78125"/>
  </r>
  <r>
    <n v="347415"/>
    <x v="7"/>
    <x v="1"/>
    <x v="1"/>
    <x v="2"/>
    <x v="27"/>
    <x v="38"/>
    <n v="119446.640625"/>
  </r>
  <r>
    <n v="347417"/>
    <x v="8"/>
    <x v="1"/>
    <x v="1"/>
    <x v="2"/>
    <x v="27"/>
    <x v="38"/>
    <n v="118846.40625"/>
  </r>
  <r>
    <n v="347419"/>
    <x v="9"/>
    <x v="1"/>
    <x v="1"/>
    <x v="2"/>
    <x v="27"/>
    <x v="38"/>
    <n v="118246.171875"/>
  </r>
  <r>
    <n v="347373"/>
    <x v="14"/>
    <x v="1"/>
    <x v="1"/>
    <x v="3"/>
    <x v="28"/>
    <x v="38"/>
    <n v="180865.125"/>
  </r>
  <r>
    <n v="347375"/>
    <x v="15"/>
    <x v="1"/>
    <x v="1"/>
    <x v="3"/>
    <x v="28"/>
    <x v="38"/>
    <n v="255268.44"/>
  </r>
  <r>
    <n v="347385"/>
    <x v="26"/>
    <x v="0"/>
    <x v="2"/>
    <x v="5"/>
    <x v="29"/>
    <x v="38"/>
    <n v="58522.8515625"/>
  </r>
  <r>
    <n v="347387"/>
    <x v="27"/>
    <x v="0"/>
    <x v="2"/>
    <x v="5"/>
    <x v="29"/>
    <x v="38"/>
    <n v="60554.8125"/>
  </r>
  <r>
    <n v="347389"/>
    <x v="28"/>
    <x v="0"/>
    <x v="2"/>
    <x v="5"/>
    <x v="29"/>
    <x v="38"/>
    <n v="60245.859375"/>
  </r>
  <r>
    <n v="347391"/>
    <x v="29"/>
    <x v="0"/>
    <x v="2"/>
    <x v="5"/>
    <x v="29"/>
    <x v="38"/>
    <n v="59936.90625"/>
  </r>
  <r>
    <n v="347393"/>
    <x v="30"/>
    <x v="0"/>
    <x v="2"/>
    <x v="5"/>
    <x v="29"/>
    <x v="38"/>
    <n v="59627.953125"/>
  </r>
  <r>
    <n v="347395"/>
    <x v="31"/>
    <x v="0"/>
    <x v="2"/>
    <x v="5"/>
    <x v="29"/>
    <x v="38"/>
    <n v="124915.29375"/>
  </r>
  <r>
    <n v="347397"/>
    <x v="32"/>
    <x v="0"/>
    <x v="2"/>
    <x v="5"/>
    <x v="29"/>
    <x v="38"/>
    <n v="122963.34375"/>
  </r>
  <r>
    <n v="347399"/>
    <x v="33"/>
    <x v="0"/>
    <x v="2"/>
    <x v="5"/>
    <x v="29"/>
    <x v="38"/>
    <n v="61172.71875"/>
  </r>
  <r>
    <n v="347411"/>
    <x v="5"/>
    <x v="1"/>
    <x v="0"/>
    <x v="1"/>
    <x v="30"/>
    <x v="38"/>
    <n v="82138.387499999997"/>
  </r>
  <r>
    <n v="347413"/>
    <x v="6"/>
    <x v="1"/>
    <x v="0"/>
    <x v="1"/>
    <x v="30"/>
    <x v="38"/>
    <n v="117982.3125"/>
  </r>
  <r>
    <n v="347415"/>
    <x v="7"/>
    <x v="1"/>
    <x v="0"/>
    <x v="1"/>
    <x v="30"/>
    <x v="38"/>
    <n v="117627.65625"/>
  </r>
  <r>
    <n v="347417"/>
    <x v="8"/>
    <x v="1"/>
    <x v="0"/>
    <x v="1"/>
    <x v="30"/>
    <x v="38"/>
    <n v="117036.5625"/>
  </r>
  <r>
    <n v="347419"/>
    <x v="9"/>
    <x v="1"/>
    <x v="0"/>
    <x v="1"/>
    <x v="30"/>
    <x v="38"/>
    <n v="116445.46875"/>
  </r>
  <r>
    <n v="347425"/>
    <x v="18"/>
    <x v="0"/>
    <x v="2"/>
    <x v="4"/>
    <x v="31"/>
    <x v="38"/>
    <n v="51810.3675"/>
  </r>
  <r>
    <n v="347427"/>
    <x v="19"/>
    <x v="0"/>
    <x v="2"/>
    <x v="4"/>
    <x v="31"/>
    <x v="38"/>
    <n v="53638.559999999998"/>
  </r>
  <r>
    <n v="347429"/>
    <x v="20"/>
    <x v="0"/>
    <x v="2"/>
    <x v="4"/>
    <x v="31"/>
    <x v="38"/>
    <n v="55472.832000000002"/>
  </r>
  <r>
    <n v="347431"/>
    <x v="21"/>
    <x v="0"/>
    <x v="2"/>
    <x v="4"/>
    <x v="31"/>
    <x v="38"/>
    <n v="55306.080000000002"/>
  </r>
  <r>
    <n v="347433"/>
    <x v="22"/>
    <x v="0"/>
    <x v="2"/>
    <x v="4"/>
    <x v="31"/>
    <x v="38"/>
    <n v="55028.159999999996"/>
  </r>
  <r>
    <n v="347435"/>
    <x v="23"/>
    <x v="0"/>
    <x v="2"/>
    <x v="4"/>
    <x v="31"/>
    <x v="38"/>
    <n v="111639.16124999999"/>
  </r>
  <r>
    <n v="347437"/>
    <x v="24"/>
    <x v="0"/>
    <x v="2"/>
    <x v="4"/>
    <x v="31"/>
    <x v="38"/>
    <n v="108944.64"/>
  </r>
  <r>
    <n v="347439"/>
    <x v="25"/>
    <x v="0"/>
    <x v="2"/>
    <x v="4"/>
    <x v="31"/>
    <x v="38"/>
    <n v="54194.400000000001"/>
  </r>
  <r>
    <n v="347425"/>
    <x v="18"/>
    <x v="0"/>
    <x v="2"/>
    <x v="4"/>
    <x v="12"/>
    <x v="39"/>
    <n v="570.36"/>
  </r>
  <r>
    <n v="347427"/>
    <x v="19"/>
    <x v="0"/>
    <x v="2"/>
    <x v="4"/>
    <x v="12"/>
    <x v="39"/>
    <n v="567.41999999999996"/>
  </r>
  <r>
    <n v="347429"/>
    <x v="20"/>
    <x v="0"/>
    <x v="2"/>
    <x v="4"/>
    <x v="12"/>
    <x v="39"/>
    <n v="586.82399999999996"/>
  </r>
  <r>
    <n v="347431"/>
    <x v="21"/>
    <x v="0"/>
    <x v="2"/>
    <x v="4"/>
    <x v="12"/>
    <x v="39"/>
    <n v="585.05999999999995"/>
  </r>
  <r>
    <n v="347433"/>
    <x v="22"/>
    <x v="0"/>
    <x v="2"/>
    <x v="4"/>
    <x v="12"/>
    <x v="39"/>
    <n v="582.12"/>
  </r>
  <r>
    <n v="347435"/>
    <x v="23"/>
    <x v="0"/>
    <x v="2"/>
    <x v="4"/>
    <x v="12"/>
    <x v="39"/>
    <n v="1158.3599999999999"/>
  </r>
  <r>
    <n v="347437"/>
    <x v="24"/>
    <x v="0"/>
    <x v="2"/>
    <x v="4"/>
    <x v="12"/>
    <x v="39"/>
    <n v="1152.48"/>
  </r>
  <r>
    <n v="347439"/>
    <x v="25"/>
    <x v="0"/>
    <x v="2"/>
    <x v="4"/>
    <x v="12"/>
    <x v="39"/>
    <n v="573.29999999999995"/>
  </r>
  <r>
    <n v="347425"/>
    <x v="18"/>
    <x v="0"/>
    <x v="2"/>
    <x v="4"/>
    <x v="13"/>
    <x v="39"/>
    <n v="510.70499999999993"/>
  </r>
  <r>
    <n v="347427"/>
    <x v="19"/>
    <x v="0"/>
    <x v="2"/>
    <x v="4"/>
    <x v="13"/>
    <x v="39"/>
    <n v="508.07249999999999"/>
  </r>
  <r>
    <n v="347429"/>
    <x v="20"/>
    <x v="0"/>
    <x v="2"/>
    <x v="4"/>
    <x v="13"/>
    <x v="39"/>
    <n v="525.447"/>
  </r>
  <r>
    <n v="347431"/>
    <x v="21"/>
    <x v="0"/>
    <x v="2"/>
    <x v="4"/>
    <x v="13"/>
    <x v="39"/>
    <n v="523.86749999999995"/>
  </r>
  <r>
    <n v="347433"/>
    <x v="22"/>
    <x v="0"/>
    <x v="2"/>
    <x v="4"/>
    <x v="13"/>
    <x v="39"/>
    <n v="521.23500000000001"/>
  </r>
  <r>
    <n v="347435"/>
    <x v="23"/>
    <x v="0"/>
    <x v="2"/>
    <x v="4"/>
    <x v="13"/>
    <x v="39"/>
    <n v="1210.0725"/>
  </r>
  <r>
    <n v="347437"/>
    <x v="24"/>
    <x v="0"/>
    <x v="2"/>
    <x v="4"/>
    <x v="13"/>
    <x v="39"/>
    <n v="1203.9299999999998"/>
  </r>
  <r>
    <n v="347439"/>
    <x v="25"/>
    <x v="0"/>
    <x v="2"/>
    <x v="4"/>
    <x v="13"/>
    <x v="39"/>
    <n v="513.33749999999998"/>
  </r>
  <r>
    <n v="347425"/>
    <x v="18"/>
    <x v="0"/>
    <x v="2"/>
    <x v="4"/>
    <x v="21"/>
    <x v="39"/>
    <n v="340.46999999999997"/>
  </r>
  <r>
    <n v="347427"/>
    <x v="19"/>
    <x v="0"/>
    <x v="2"/>
    <x v="4"/>
    <x v="21"/>
    <x v="39"/>
    <n v="338.71499999999997"/>
  </r>
  <r>
    <n v="347429"/>
    <x v="20"/>
    <x v="0"/>
    <x v="2"/>
    <x v="4"/>
    <x v="21"/>
    <x v="39"/>
    <n v="350.29799999999994"/>
  </r>
  <r>
    <n v="347431"/>
    <x v="21"/>
    <x v="0"/>
    <x v="2"/>
    <x v="4"/>
    <x v="21"/>
    <x v="39"/>
    <n v="349.245"/>
  </r>
  <r>
    <n v="347433"/>
    <x v="22"/>
    <x v="0"/>
    <x v="2"/>
    <x v="4"/>
    <x v="21"/>
    <x v="39"/>
    <n v="347.48999999999995"/>
  </r>
  <r>
    <n v="347435"/>
    <x v="23"/>
    <x v="0"/>
    <x v="2"/>
    <x v="4"/>
    <x v="21"/>
    <x v="39"/>
    <n v="518.60249999999996"/>
  </r>
  <r>
    <n v="347437"/>
    <x v="24"/>
    <x v="0"/>
    <x v="2"/>
    <x v="4"/>
    <x v="21"/>
    <x v="39"/>
    <n v="515.97"/>
  </r>
  <r>
    <n v="347439"/>
    <x v="25"/>
    <x v="0"/>
    <x v="2"/>
    <x v="4"/>
    <x v="21"/>
    <x v="39"/>
    <n v="342.22499999999997"/>
  </r>
  <r>
    <n v="347425"/>
    <x v="18"/>
    <x v="0"/>
    <x v="2"/>
    <x v="4"/>
    <x v="22"/>
    <x v="39"/>
    <n v="329.315"/>
  </r>
  <r>
    <n v="347427"/>
    <x v="19"/>
    <x v="0"/>
    <x v="2"/>
    <x v="4"/>
    <x v="22"/>
    <x v="39"/>
    <n v="327.61750000000001"/>
  </r>
  <r>
    <n v="347429"/>
    <x v="20"/>
    <x v="0"/>
    <x v="2"/>
    <x v="4"/>
    <x v="22"/>
    <x v="39"/>
    <n v="338.82100000000003"/>
  </r>
  <r>
    <n v="347431"/>
    <x v="21"/>
    <x v="0"/>
    <x v="2"/>
    <x v="4"/>
    <x v="22"/>
    <x v="39"/>
    <n v="337.80250000000001"/>
  </r>
  <r>
    <n v="347433"/>
    <x v="22"/>
    <x v="0"/>
    <x v="2"/>
    <x v="4"/>
    <x v="22"/>
    <x v="39"/>
    <n v="336.10500000000002"/>
  </r>
  <r>
    <n v="347435"/>
    <x v="23"/>
    <x v="0"/>
    <x v="2"/>
    <x v="4"/>
    <x v="22"/>
    <x v="39"/>
    <n v="501.61124999999998"/>
  </r>
  <r>
    <n v="347437"/>
    <x v="24"/>
    <x v="0"/>
    <x v="2"/>
    <x v="4"/>
    <x v="22"/>
    <x v="39"/>
    <n v="499.065"/>
  </r>
  <r>
    <n v="347439"/>
    <x v="25"/>
    <x v="0"/>
    <x v="2"/>
    <x v="4"/>
    <x v="22"/>
    <x v="39"/>
    <n v="331.01249999999999"/>
  </r>
  <r>
    <n v="347425"/>
    <x v="18"/>
    <x v="0"/>
    <x v="2"/>
    <x v="4"/>
    <x v="25"/>
    <x v="39"/>
    <n v="636.99899999999991"/>
  </r>
  <r>
    <n v="347427"/>
    <x v="19"/>
    <x v="0"/>
    <x v="2"/>
    <x v="4"/>
    <x v="25"/>
    <x v="39"/>
    <n v="633.71550000000002"/>
  </r>
  <r>
    <n v="347429"/>
    <x v="20"/>
    <x v="0"/>
    <x v="2"/>
    <x v="4"/>
    <x v="25"/>
    <x v="39"/>
    <n v="655.38659999999993"/>
  </r>
  <r>
    <n v="347431"/>
    <x v="21"/>
    <x v="0"/>
    <x v="2"/>
    <x v="4"/>
    <x v="25"/>
    <x v="39"/>
    <n v="653.41650000000004"/>
  </r>
  <r>
    <n v="347433"/>
    <x v="22"/>
    <x v="0"/>
    <x v="2"/>
    <x v="4"/>
    <x v="25"/>
    <x v="39"/>
    <n v="650.13299999999992"/>
  </r>
  <r>
    <n v="347435"/>
    <x v="23"/>
    <x v="0"/>
    <x v="2"/>
    <x v="4"/>
    <x v="25"/>
    <x v="39"/>
    <n v="1131.986625"/>
  </r>
  <r>
    <n v="347437"/>
    <x v="24"/>
    <x v="0"/>
    <x v="2"/>
    <x v="4"/>
    <x v="25"/>
    <x v="39"/>
    <n v="1126.2405000000001"/>
  </r>
  <r>
    <n v="347439"/>
    <x v="25"/>
    <x v="0"/>
    <x v="2"/>
    <x v="4"/>
    <x v="25"/>
    <x v="39"/>
    <n v="640.28250000000003"/>
  </r>
  <r>
    <n v="347425"/>
    <x v="18"/>
    <x v="0"/>
    <x v="2"/>
    <x v="4"/>
    <x v="31"/>
    <x v="39"/>
    <n v="842.44499999999994"/>
  </r>
  <r>
    <n v="347427"/>
    <x v="19"/>
    <x v="0"/>
    <x v="2"/>
    <x v="4"/>
    <x v="31"/>
    <x v="39"/>
    <n v="838.10249999999996"/>
  </r>
  <r>
    <n v="347429"/>
    <x v="20"/>
    <x v="0"/>
    <x v="2"/>
    <x v="4"/>
    <x v="31"/>
    <x v="39"/>
    <n v="866.76300000000003"/>
  </r>
  <r>
    <n v="347431"/>
    <x v="21"/>
    <x v="0"/>
    <x v="2"/>
    <x v="4"/>
    <x v="31"/>
    <x v="39"/>
    <n v="864.15750000000003"/>
  </r>
  <r>
    <n v="347433"/>
    <x v="22"/>
    <x v="0"/>
    <x v="2"/>
    <x v="4"/>
    <x v="31"/>
    <x v="39"/>
    <n v="859.81499999999994"/>
  </r>
  <r>
    <n v="347435"/>
    <x v="23"/>
    <x v="0"/>
    <x v="2"/>
    <x v="4"/>
    <x v="31"/>
    <x v="39"/>
    <n v="1710.9449999999999"/>
  </r>
  <r>
    <n v="347437"/>
    <x v="24"/>
    <x v="0"/>
    <x v="2"/>
    <x v="4"/>
    <x v="31"/>
    <x v="39"/>
    <n v="1702.26"/>
  </r>
  <r>
    <n v="347439"/>
    <x v="25"/>
    <x v="0"/>
    <x v="2"/>
    <x v="4"/>
    <x v="31"/>
    <x v="39"/>
    <n v="846.78750000000002"/>
  </r>
  <r>
    <n v="347331"/>
    <x v="0"/>
    <x v="0"/>
    <x v="0"/>
    <x v="0"/>
    <x v="0"/>
    <x v="40"/>
    <n v="52649.115749999997"/>
  </r>
  <r>
    <n v="347333"/>
    <x v="1"/>
    <x v="0"/>
    <x v="0"/>
    <x v="0"/>
    <x v="0"/>
    <x v="40"/>
    <n v="82316.474625000003"/>
  </r>
  <r>
    <n v="347335"/>
    <x v="2"/>
    <x v="0"/>
    <x v="0"/>
    <x v="0"/>
    <x v="0"/>
    <x v="40"/>
    <n v="81898.624500000005"/>
  </r>
  <r>
    <n v="347337"/>
    <x v="3"/>
    <x v="0"/>
    <x v="0"/>
    <x v="0"/>
    <x v="0"/>
    <x v="40"/>
    <n v="81480.774374999994"/>
  </r>
  <r>
    <n v="347339"/>
    <x v="4"/>
    <x v="0"/>
    <x v="0"/>
    <x v="0"/>
    <x v="0"/>
    <x v="40"/>
    <n v="81062.924249999996"/>
  </r>
  <r>
    <n v="347331"/>
    <x v="0"/>
    <x v="0"/>
    <x v="0"/>
    <x v="0"/>
    <x v="1"/>
    <x v="40"/>
    <n v="44992.158750000002"/>
  </r>
  <r>
    <n v="347333"/>
    <x v="1"/>
    <x v="0"/>
    <x v="0"/>
    <x v="0"/>
    <x v="1"/>
    <x v="40"/>
    <n v="73542.377812499995"/>
  </r>
  <r>
    <n v="347335"/>
    <x v="2"/>
    <x v="0"/>
    <x v="0"/>
    <x v="0"/>
    <x v="1"/>
    <x v="40"/>
    <n v="73169.066250000003"/>
  </r>
  <r>
    <n v="347337"/>
    <x v="3"/>
    <x v="0"/>
    <x v="0"/>
    <x v="0"/>
    <x v="1"/>
    <x v="40"/>
    <n v="72795.754687499997"/>
  </r>
  <r>
    <n v="347339"/>
    <x v="4"/>
    <x v="0"/>
    <x v="0"/>
    <x v="0"/>
    <x v="1"/>
    <x v="40"/>
    <n v="72422.443125000005"/>
  </r>
  <r>
    <n v="347331"/>
    <x v="0"/>
    <x v="0"/>
    <x v="0"/>
    <x v="0"/>
    <x v="2"/>
    <x v="40"/>
    <n v="44766.067499999997"/>
  </r>
  <r>
    <n v="347333"/>
    <x v="1"/>
    <x v="0"/>
    <x v="0"/>
    <x v="0"/>
    <x v="2"/>
    <x v="40"/>
    <n v="73172.818125000005"/>
  </r>
  <r>
    <n v="347335"/>
    <x v="2"/>
    <x v="0"/>
    <x v="0"/>
    <x v="0"/>
    <x v="2"/>
    <x v="40"/>
    <n v="72801.382499999992"/>
  </r>
  <r>
    <n v="347337"/>
    <x v="3"/>
    <x v="0"/>
    <x v="0"/>
    <x v="0"/>
    <x v="2"/>
    <x v="40"/>
    <n v="72429.946874999994"/>
  </r>
  <r>
    <n v="347339"/>
    <x v="4"/>
    <x v="0"/>
    <x v="0"/>
    <x v="0"/>
    <x v="2"/>
    <x v="40"/>
    <n v="72058.511249999996"/>
  </r>
  <r>
    <n v="347403"/>
    <x v="38"/>
    <x v="1"/>
    <x v="0"/>
    <x v="1"/>
    <x v="3"/>
    <x v="40"/>
    <n v="3298.7649999999999"/>
  </r>
  <r>
    <n v="347405"/>
    <x v="39"/>
    <x v="1"/>
    <x v="0"/>
    <x v="1"/>
    <x v="3"/>
    <x v="40"/>
    <n v="13128.08"/>
  </r>
  <r>
    <n v="347407"/>
    <x v="40"/>
    <x v="1"/>
    <x v="0"/>
    <x v="1"/>
    <x v="3"/>
    <x v="40"/>
    <n v="19591.650000000001"/>
  </r>
  <r>
    <n v="347409"/>
    <x v="41"/>
    <x v="1"/>
    <x v="0"/>
    <x v="1"/>
    <x v="3"/>
    <x v="40"/>
    <n v="25988.239999999998"/>
  </r>
  <r>
    <n v="347411"/>
    <x v="5"/>
    <x v="1"/>
    <x v="0"/>
    <x v="1"/>
    <x v="3"/>
    <x v="40"/>
    <n v="100945.755"/>
  </r>
  <r>
    <n v="347413"/>
    <x v="6"/>
    <x v="1"/>
    <x v="0"/>
    <x v="1"/>
    <x v="3"/>
    <x v="40"/>
    <n v="117963.59999999999"/>
  </r>
  <r>
    <n v="347415"/>
    <x v="7"/>
    <x v="1"/>
    <x v="0"/>
    <x v="1"/>
    <x v="3"/>
    <x v="40"/>
    <n v="110944.49"/>
  </r>
  <r>
    <n v="347417"/>
    <x v="8"/>
    <x v="1"/>
    <x v="0"/>
    <x v="1"/>
    <x v="3"/>
    <x v="40"/>
    <n v="103755.95999999999"/>
  </r>
  <r>
    <n v="347419"/>
    <x v="9"/>
    <x v="1"/>
    <x v="0"/>
    <x v="1"/>
    <x v="3"/>
    <x v="40"/>
    <n v="86738.115000000005"/>
  </r>
  <r>
    <n v="347403"/>
    <x v="38"/>
    <x v="1"/>
    <x v="0"/>
    <x v="1"/>
    <x v="4"/>
    <x v="40"/>
    <n v="2871.7674999999999"/>
  </r>
  <r>
    <n v="347405"/>
    <x v="39"/>
    <x v="1"/>
    <x v="0"/>
    <x v="1"/>
    <x v="4"/>
    <x v="40"/>
    <n v="11428.76"/>
  </r>
  <r>
    <n v="347407"/>
    <x v="40"/>
    <x v="1"/>
    <x v="0"/>
    <x v="1"/>
    <x v="4"/>
    <x v="40"/>
    <n v="17055.674999999999"/>
  </r>
  <r>
    <n v="347409"/>
    <x v="41"/>
    <x v="1"/>
    <x v="0"/>
    <x v="1"/>
    <x v="4"/>
    <x v="40"/>
    <n v="22624.28"/>
  </r>
  <r>
    <n v="347411"/>
    <x v="5"/>
    <x v="1"/>
    <x v="0"/>
    <x v="1"/>
    <x v="4"/>
    <x v="40"/>
    <n v="96898.786250000005"/>
  </r>
  <r>
    <n v="347413"/>
    <x v="6"/>
    <x v="1"/>
    <x v="0"/>
    <x v="1"/>
    <x v="4"/>
    <x v="40"/>
    <n v="112022.2565"/>
  </r>
  <r>
    <n v="347415"/>
    <x v="7"/>
    <x v="1"/>
    <x v="0"/>
    <x v="1"/>
    <x v="4"/>
    <x v="40"/>
    <n v="105883.67125"/>
  </r>
  <r>
    <n v="347417"/>
    <x v="8"/>
    <x v="1"/>
    <x v="0"/>
    <x v="1"/>
    <x v="4"/>
    <x v="40"/>
    <n v="99578.902499999997"/>
  </r>
  <r>
    <n v="347419"/>
    <x v="9"/>
    <x v="1"/>
    <x v="0"/>
    <x v="1"/>
    <x v="4"/>
    <x v="40"/>
    <n v="84717.141250000001"/>
  </r>
  <r>
    <n v="347403"/>
    <x v="38"/>
    <x v="1"/>
    <x v="0"/>
    <x v="1"/>
    <x v="5"/>
    <x v="40"/>
    <n v="3122.4192187499998"/>
  </r>
  <r>
    <n v="347405"/>
    <x v="39"/>
    <x v="1"/>
    <x v="0"/>
    <x v="1"/>
    <x v="5"/>
    <x v="40"/>
    <n v="12426.2775"/>
  </r>
  <r>
    <n v="347407"/>
    <x v="40"/>
    <x v="1"/>
    <x v="0"/>
    <x v="1"/>
    <x v="5"/>
    <x v="40"/>
    <n v="18544.317187500001"/>
  </r>
  <r>
    <n v="347409"/>
    <x v="41"/>
    <x v="1"/>
    <x v="0"/>
    <x v="1"/>
    <x v="5"/>
    <x v="40"/>
    <n v="24598.9575"/>
  </r>
  <r>
    <n v="347411"/>
    <x v="5"/>
    <x v="1"/>
    <x v="0"/>
    <x v="1"/>
    <x v="5"/>
    <x v="40"/>
    <n v="97728.686249999999"/>
  </r>
  <r>
    <n v="347413"/>
    <x v="6"/>
    <x v="1"/>
    <x v="0"/>
    <x v="1"/>
    <x v="5"/>
    <x v="40"/>
    <n v="113911.31456249999"/>
  </r>
  <r>
    <n v="347415"/>
    <x v="7"/>
    <x v="1"/>
    <x v="0"/>
    <x v="1"/>
    <x v="5"/>
    <x v="40"/>
    <n v="107260.65796874999"/>
  </r>
  <r>
    <n v="347417"/>
    <x v="8"/>
    <x v="1"/>
    <x v="0"/>
    <x v="1"/>
    <x v="5"/>
    <x v="40"/>
    <n v="100445.12156249999"/>
  </r>
  <r>
    <n v="347419"/>
    <x v="9"/>
    <x v="1"/>
    <x v="0"/>
    <x v="1"/>
    <x v="5"/>
    <x v="40"/>
    <n v="84325.726875000008"/>
  </r>
  <r>
    <n v="347353"/>
    <x v="10"/>
    <x v="1"/>
    <x v="1"/>
    <x v="2"/>
    <x v="6"/>
    <x v="40"/>
    <n v="79154.364375000005"/>
  </r>
  <r>
    <n v="347355"/>
    <x v="11"/>
    <x v="1"/>
    <x v="1"/>
    <x v="2"/>
    <x v="6"/>
    <x v="40"/>
    <n v="118134.905625"/>
  </r>
  <r>
    <n v="347353"/>
    <x v="10"/>
    <x v="1"/>
    <x v="1"/>
    <x v="2"/>
    <x v="7"/>
    <x v="40"/>
    <n v="69996.757499999992"/>
  </r>
  <r>
    <n v="347355"/>
    <x v="11"/>
    <x v="1"/>
    <x v="1"/>
    <x v="2"/>
    <x v="7"/>
    <x v="40"/>
    <n v="104467.52249999999"/>
  </r>
  <r>
    <n v="347353"/>
    <x v="10"/>
    <x v="1"/>
    <x v="1"/>
    <x v="2"/>
    <x v="8"/>
    <x v="40"/>
    <n v="76009.950449999989"/>
  </r>
  <r>
    <n v="347355"/>
    <x v="11"/>
    <x v="1"/>
    <x v="1"/>
    <x v="2"/>
    <x v="8"/>
    <x v="40"/>
    <n v="108039.98699999999"/>
  </r>
  <r>
    <n v="347373"/>
    <x v="14"/>
    <x v="1"/>
    <x v="1"/>
    <x v="3"/>
    <x v="9"/>
    <x v="40"/>
    <n v="78746.352187500001"/>
  </r>
  <r>
    <n v="347375"/>
    <x v="15"/>
    <x v="1"/>
    <x v="1"/>
    <x v="3"/>
    <x v="9"/>
    <x v="40"/>
    <n v="122158.84893749999"/>
  </r>
  <r>
    <n v="347373"/>
    <x v="14"/>
    <x v="1"/>
    <x v="1"/>
    <x v="3"/>
    <x v="10"/>
    <x v="40"/>
    <n v="69645.014999999999"/>
  </r>
  <r>
    <n v="347375"/>
    <x v="15"/>
    <x v="1"/>
    <x v="1"/>
    <x v="3"/>
    <x v="10"/>
    <x v="40"/>
    <n v="108039.98700000001"/>
  </r>
  <r>
    <n v="347373"/>
    <x v="14"/>
    <x v="1"/>
    <x v="1"/>
    <x v="3"/>
    <x v="11"/>
    <x v="40"/>
    <n v="72757.936125000007"/>
  </r>
  <r>
    <n v="347375"/>
    <x v="15"/>
    <x v="1"/>
    <x v="1"/>
    <x v="3"/>
    <x v="11"/>
    <x v="40"/>
    <n v="107494.3305"/>
  </r>
  <r>
    <n v="347425"/>
    <x v="18"/>
    <x v="0"/>
    <x v="2"/>
    <x v="4"/>
    <x v="12"/>
    <x v="40"/>
    <n v="35077.14"/>
  </r>
  <r>
    <n v="347427"/>
    <x v="19"/>
    <x v="0"/>
    <x v="2"/>
    <x v="4"/>
    <x v="12"/>
    <x v="40"/>
    <n v="36314.879999999997"/>
  </r>
  <r>
    <n v="347429"/>
    <x v="20"/>
    <x v="0"/>
    <x v="2"/>
    <x v="4"/>
    <x v="12"/>
    <x v="40"/>
    <n v="37556.735999999997"/>
  </r>
  <r>
    <n v="347431"/>
    <x v="21"/>
    <x v="0"/>
    <x v="2"/>
    <x v="4"/>
    <x v="12"/>
    <x v="40"/>
    <n v="37443.839999999997"/>
  </r>
  <r>
    <n v="347433"/>
    <x v="22"/>
    <x v="0"/>
    <x v="2"/>
    <x v="4"/>
    <x v="12"/>
    <x v="40"/>
    <n v="37255.68"/>
  </r>
  <r>
    <n v="347435"/>
    <x v="23"/>
    <x v="0"/>
    <x v="2"/>
    <x v="4"/>
    <x v="12"/>
    <x v="40"/>
    <n v="75582.990000000005"/>
  </r>
  <r>
    <n v="347437"/>
    <x v="24"/>
    <x v="0"/>
    <x v="2"/>
    <x v="4"/>
    <x v="12"/>
    <x v="40"/>
    <n v="73758.720000000001"/>
  </r>
  <r>
    <n v="347439"/>
    <x v="25"/>
    <x v="0"/>
    <x v="2"/>
    <x v="4"/>
    <x v="12"/>
    <x v="40"/>
    <n v="36691.199999999997"/>
  </r>
  <r>
    <n v="347425"/>
    <x v="18"/>
    <x v="0"/>
    <x v="2"/>
    <x v="4"/>
    <x v="13"/>
    <x v="40"/>
    <n v="31408.357499999998"/>
  </r>
  <r>
    <n v="347427"/>
    <x v="19"/>
    <x v="0"/>
    <x v="2"/>
    <x v="4"/>
    <x v="13"/>
    <x v="40"/>
    <n v="32516.639999999999"/>
  </r>
  <r>
    <n v="347429"/>
    <x v="20"/>
    <x v="0"/>
    <x v="2"/>
    <x v="4"/>
    <x v="13"/>
    <x v="40"/>
    <n v="33628.608"/>
  </r>
  <r>
    <n v="347431"/>
    <x v="21"/>
    <x v="0"/>
    <x v="2"/>
    <x v="4"/>
    <x v="13"/>
    <x v="40"/>
    <n v="33527.519999999997"/>
  </r>
  <r>
    <n v="347433"/>
    <x v="22"/>
    <x v="0"/>
    <x v="2"/>
    <x v="4"/>
    <x v="13"/>
    <x v="40"/>
    <n v="33359.040000000001"/>
  </r>
  <r>
    <n v="347435"/>
    <x v="23"/>
    <x v="0"/>
    <x v="2"/>
    <x v="4"/>
    <x v="13"/>
    <x v="40"/>
    <n v="78741.146249999991"/>
  </r>
  <r>
    <n v="347437"/>
    <x v="24"/>
    <x v="0"/>
    <x v="2"/>
    <x v="4"/>
    <x v="13"/>
    <x v="40"/>
    <n v="77051.51999999999"/>
  </r>
  <r>
    <n v="347439"/>
    <x v="25"/>
    <x v="0"/>
    <x v="2"/>
    <x v="4"/>
    <x v="13"/>
    <x v="40"/>
    <n v="32853.599999999999"/>
  </r>
  <r>
    <n v="347385"/>
    <x v="26"/>
    <x v="0"/>
    <x v="2"/>
    <x v="5"/>
    <x v="14"/>
    <x v="40"/>
    <n v="30849.091874999998"/>
  </r>
  <r>
    <n v="347387"/>
    <x v="27"/>
    <x v="0"/>
    <x v="2"/>
    <x v="5"/>
    <x v="14"/>
    <x v="40"/>
    <n v="30692.497499999998"/>
  </r>
  <r>
    <n v="347389"/>
    <x v="28"/>
    <x v="0"/>
    <x v="2"/>
    <x v="5"/>
    <x v="14"/>
    <x v="40"/>
    <n v="30535.903125000001"/>
  </r>
  <r>
    <n v="347391"/>
    <x v="29"/>
    <x v="0"/>
    <x v="2"/>
    <x v="5"/>
    <x v="14"/>
    <x v="40"/>
    <n v="30379.30875"/>
  </r>
  <r>
    <n v="347393"/>
    <x v="30"/>
    <x v="0"/>
    <x v="2"/>
    <x v="5"/>
    <x v="14"/>
    <x v="40"/>
    <n v="30222.714375"/>
  </r>
  <r>
    <n v="347395"/>
    <x v="31"/>
    <x v="0"/>
    <x v="2"/>
    <x v="5"/>
    <x v="14"/>
    <x v="40"/>
    <n v="62512.474499999997"/>
  </r>
  <r>
    <n v="347397"/>
    <x v="32"/>
    <x v="0"/>
    <x v="2"/>
    <x v="5"/>
    <x v="14"/>
    <x v="40"/>
    <n v="62324.561249999999"/>
  </r>
  <r>
    <n v="347399"/>
    <x v="33"/>
    <x v="0"/>
    <x v="2"/>
    <x v="5"/>
    <x v="14"/>
    <x v="40"/>
    <n v="31005.686249999999"/>
  </r>
  <r>
    <n v="347385"/>
    <x v="26"/>
    <x v="0"/>
    <x v="2"/>
    <x v="5"/>
    <x v="15"/>
    <x v="40"/>
    <n v="27621.068343749997"/>
  </r>
  <r>
    <n v="347387"/>
    <x v="27"/>
    <x v="0"/>
    <x v="2"/>
    <x v="5"/>
    <x v="15"/>
    <x v="40"/>
    <n v="27480.859874999998"/>
  </r>
  <r>
    <n v="347389"/>
    <x v="28"/>
    <x v="0"/>
    <x v="2"/>
    <x v="5"/>
    <x v="15"/>
    <x v="40"/>
    <n v="27340.651406249999"/>
  </r>
  <r>
    <n v="347391"/>
    <x v="29"/>
    <x v="0"/>
    <x v="2"/>
    <x v="5"/>
    <x v="15"/>
    <x v="40"/>
    <n v="27200.4429375"/>
  </r>
  <r>
    <n v="347393"/>
    <x v="30"/>
    <x v="0"/>
    <x v="2"/>
    <x v="5"/>
    <x v="15"/>
    <x v="40"/>
    <n v="27060.234468749997"/>
  </r>
  <r>
    <n v="347395"/>
    <x v="31"/>
    <x v="0"/>
    <x v="2"/>
    <x v="5"/>
    <x v="15"/>
    <x v="40"/>
    <n v="65299.7575125"/>
  </r>
  <r>
    <n v="347397"/>
    <x v="32"/>
    <x v="0"/>
    <x v="2"/>
    <x v="5"/>
    <x v="15"/>
    <x v="40"/>
    <n v="65103.465656249995"/>
  </r>
  <r>
    <n v="347399"/>
    <x v="33"/>
    <x v="0"/>
    <x v="2"/>
    <x v="5"/>
    <x v="15"/>
    <x v="40"/>
    <n v="27761.276812499997"/>
  </r>
  <r>
    <n v="347385"/>
    <x v="26"/>
    <x v="0"/>
    <x v="2"/>
    <x v="5"/>
    <x v="16"/>
    <x v="40"/>
    <n v="27772.133484375001"/>
  </r>
  <r>
    <n v="347387"/>
    <x v="27"/>
    <x v="0"/>
    <x v="2"/>
    <x v="5"/>
    <x v="16"/>
    <x v="40"/>
    <n v="27631.158187500001"/>
  </r>
  <r>
    <n v="347389"/>
    <x v="28"/>
    <x v="0"/>
    <x v="2"/>
    <x v="5"/>
    <x v="16"/>
    <x v="40"/>
    <n v="27490.182890625001"/>
  </r>
  <r>
    <n v="347391"/>
    <x v="29"/>
    <x v="0"/>
    <x v="2"/>
    <x v="5"/>
    <x v="16"/>
    <x v="40"/>
    <n v="27349.207593750001"/>
  </r>
  <r>
    <n v="347393"/>
    <x v="30"/>
    <x v="0"/>
    <x v="2"/>
    <x v="5"/>
    <x v="16"/>
    <x v="40"/>
    <n v="27208.232296875001"/>
  </r>
  <r>
    <n v="347395"/>
    <x v="31"/>
    <x v="0"/>
    <x v="2"/>
    <x v="5"/>
    <x v="16"/>
    <x v="40"/>
    <n v="65656.894931250004"/>
  </r>
  <r>
    <n v="347397"/>
    <x v="32"/>
    <x v="0"/>
    <x v="2"/>
    <x v="5"/>
    <x v="16"/>
    <x v="40"/>
    <n v="65459.529515624999"/>
  </r>
  <r>
    <n v="347399"/>
    <x v="33"/>
    <x v="0"/>
    <x v="2"/>
    <x v="5"/>
    <x v="16"/>
    <x v="40"/>
    <n v="27913.108781250001"/>
  </r>
  <r>
    <n v="347331"/>
    <x v="0"/>
    <x v="0"/>
    <x v="0"/>
    <x v="0"/>
    <x v="17"/>
    <x v="40"/>
    <n v="22496.079375000001"/>
  </r>
  <r>
    <n v="347333"/>
    <x v="1"/>
    <x v="0"/>
    <x v="0"/>
    <x v="0"/>
    <x v="17"/>
    <x v="40"/>
    <n v="37304.104687500003"/>
  </r>
  <r>
    <n v="347335"/>
    <x v="2"/>
    <x v="0"/>
    <x v="0"/>
    <x v="0"/>
    <x v="17"/>
    <x v="40"/>
    <n v="37114.743750000001"/>
  </r>
  <r>
    <n v="347337"/>
    <x v="3"/>
    <x v="0"/>
    <x v="0"/>
    <x v="0"/>
    <x v="17"/>
    <x v="40"/>
    <n v="36925.3828125"/>
  </r>
  <r>
    <n v="347339"/>
    <x v="4"/>
    <x v="0"/>
    <x v="0"/>
    <x v="0"/>
    <x v="17"/>
    <x v="40"/>
    <n v="36736.021874999999"/>
  </r>
  <r>
    <n v="347385"/>
    <x v="26"/>
    <x v="0"/>
    <x v="2"/>
    <x v="5"/>
    <x v="17"/>
    <x v="40"/>
    <n v="18459.100078125"/>
  </r>
  <r>
    <n v="347387"/>
    <x v="27"/>
    <x v="0"/>
    <x v="2"/>
    <x v="5"/>
    <x v="17"/>
    <x v="40"/>
    <n v="18365.399062500001"/>
  </r>
  <r>
    <n v="347389"/>
    <x v="28"/>
    <x v="0"/>
    <x v="2"/>
    <x v="5"/>
    <x v="17"/>
    <x v="40"/>
    <n v="18271.698046875001"/>
  </r>
  <r>
    <n v="347391"/>
    <x v="29"/>
    <x v="0"/>
    <x v="2"/>
    <x v="5"/>
    <x v="17"/>
    <x v="40"/>
    <n v="18177.997031250001"/>
  </r>
  <r>
    <n v="347393"/>
    <x v="30"/>
    <x v="0"/>
    <x v="2"/>
    <x v="5"/>
    <x v="17"/>
    <x v="40"/>
    <n v="18084.296015625001"/>
  </r>
  <r>
    <n v="347395"/>
    <x v="31"/>
    <x v="0"/>
    <x v="2"/>
    <x v="5"/>
    <x v="17"/>
    <x v="40"/>
    <n v="28054.084078125001"/>
  </r>
  <r>
    <n v="347397"/>
    <x v="32"/>
    <x v="0"/>
    <x v="2"/>
    <x v="5"/>
    <x v="17"/>
    <x v="40"/>
    <n v="27969.753164062498"/>
  </r>
  <r>
    <n v="347399"/>
    <x v="33"/>
    <x v="0"/>
    <x v="2"/>
    <x v="5"/>
    <x v="17"/>
    <x v="40"/>
    <n v="18552.80109375"/>
  </r>
  <r>
    <n v="347331"/>
    <x v="0"/>
    <x v="0"/>
    <x v="0"/>
    <x v="0"/>
    <x v="18"/>
    <x v="40"/>
    <n v="23022.548999999999"/>
  </r>
  <r>
    <n v="347333"/>
    <x v="1"/>
    <x v="0"/>
    <x v="0"/>
    <x v="0"/>
    <x v="18"/>
    <x v="40"/>
    <n v="38177.122499999998"/>
  </r>
  <r>
    <n v="347335"/>
    <x v="2"/>
    <x v="0"/>
    <x v="0"/>
    <x v="0"/>
    <x v="18"/>
    <x v="40"/>
    <n v="37983.33"/>
  </r>
  <r>
    <n v="347337"/>
    <x v="3"/>
    <x v="0"/>
    <x v="0"/>
    <x v="0"/>
    <x v="18"/>
    <x v="40"/>
    <n v="37789.537499999999"/>
  </r>
  <r>
    <n v="347339"/>
    <x v="4"/>
    <x v="0"/>
    <x v="0"/>
    <x v="0"/>
    <x v="18"/>
    <x v="40"/>
    <n v="37595.745000000003"/>
  </r>
  <r>
    <n v="347385"/>
    <x v="26"/>
    <x v="0"/>
    <x v="2"/>
    <x v="5"/>
    <x v="18"/>
    <x v="40"/>
    <n v="18891.093374999997"/>
  </r>
  <r>
    <n v="347387"/>
    <x v="27"/>
    <x v="0"/>
    <x v="2"/>
    <x v="5"/>
    <x v="18"/>
    <x v="40"/>
    <n v="18795.199499999999"/>
  </r>
  <r>
    <n v="347389"/>
    <x v="28"/>
    <x v="0"/>
    <x v="2"/>
    <x v="5"/>
    <x v="18"/>
    <x v="40"/>
    <n v="18699.305625000001"/>
  </r>
  <r>
    <n v="347391"/>
    <x v="29"/>
    <x v="0"/>
    <x v="2"/>
    <x v="5"/>
    <x v="18"/>
    <x v="40"/>
    <n v="18603.411749999999"/>
  </r>
  <r>
    <n v="347393"/>
    <x v="30"/>
    <x v="0"/>
    <x v="2"/>
    <x v="5"/>
    <x v="18"/>
    <x v="40"/>
    <n v="18507.517874999998"/>
  </r>
  <r>
    <n v="347395"/>
    <x v="31"/>
    <x v="0"/>
    <x v="2"/>
    <x v="5"/>
    <x v="18"/>
    <x v="40"/>
    <n v="28710.626175000001"/>
  </r>
  <r>
    <n v="347397"/>
    <x v="32"/>
    <x v="0"/>
    <x v="2"/>
    <x v="5"/>
    <x v="18"/>
    <x v="40"/>
    <n v="28624.3216875"/>
  </r>
  <r>
    <n v="347399"/>
    <x v="33"/>
    <x v="0"/>
    <x v="2"/>
    <x v="5"/>
    <x v="18"/>
    <x v="40"/>
    <n v="18986.987250000002"/>
  </r>
  <r>
    <n v="347353"/>
    <x v="10"/>
    <x v="1"/>
    <x v="1"/>
    <x v="2"/>
    <x v="19"/>
    <x v="40"/>
    <n v="35723.733749999999"/>
  </r>
  <r>
    <n v="347355"/>
    <x v="11"/>
    <x v="1"/>
    <x v="1"/>
    <x v="2"/>
    <x v="19"/>
    <x v="40"/>
    <n v="59240.362499999996"/>
  </r>
  <r>
    <n v="347373"/>
    <x v="14"/>
    <x v="1"/>
    <x v="1"/>
    <x v="3"/>
    <x v="19"/>
    <x v="40"/>
    <n v="34646.636249999996"/>
  </r>
  <r>
    <n v="347375"/>
    <x v="15"/>
    <x v="1"/>
    <x v="1"/>
    <x v="3"/>
    <x v="19"/>
    <x v="40"/>
    <n v="59719.072500000002"/>
  </r>
  <r>
    <n v="347353"/>
    <x v="10"/>
    <x v="1"/>
    <x v="1"/>
    <x v="2"/>
    <x v="20"/>
    <x v="40"/>
    <n v="39985.194374999999"/>
  </r>
  <r>
    <n v="347355"/>
    <x v="11"/>
    <x v="1"/>
    <x v="1"/>
    <x v="2"/>
    <x v="20"/>
    <x v="40"/>
    <n v="66307.106249999997"/>
  </r>
  <r>
    <n v="347373"/>
    <x v="14"/>
    <x v="1"/>
    <x v="1"/>
    <x v="3"/>
    <x v="20"/>
    <x v="40"/>
    <n v="38779.610625000001"/>
  </r>
  <r>
    <n v="347375"/>
    <x v="15"/>
    <x v="1"/>
    <x v="1"/>
    <x v="3"/>
    <x v="20"/>
    <x v="40"/>
    <n v="66842.921249999999"/>
  </r>
  <r>
    <n v="347385"/>
    <x v="26"/>
    <x v="0"/>
    <x v="2"/>
    <x v="5"/>
    <x v="21"/>
    <x v="40"/>
    <n v="18604.864687499998"/>
  </r>
  <r>
    <n v="347387"/>
    <x v="27"/>
    <x v="0"/>
    <x v="2"/>
    <x v="5"/>
    <x v="21"/>
    <x v="40"/>
    <n v="18510.423749999998"/>
  </r>
  <r>
    <n v="347389"/>
    <x v="28"/>
    <x v="0"/>
    <x v="2"/>
    <x v="5"/>
    <x v="21"/>
    <x v="40"/>
    <n v="18415.982812499999"/>
  </r>
  <r>
    <n v="347391"/>
    <x v="29"/>
    <x v="0"/>
    <x v="2"/>
    <x v="5"/>
    <x v="21"/>
    <x v="40"/>
    <n v="18321.541874999999"/>
  </r>
  <r>
    <n v="347393"/>
    <x v="30"/>
    <x v="0"/>
    <x v="2"/>
    <x v="5"/>
    <x v="21"/>
    <x v="40"/>
    <n v="18227.100937499996"/>
  </r>
  <r>
    <n v="347395"/>
    <x v="31"/>
    <x v="0"/>
    <x v="2"/>
    <x v="5"/>
    <x v="21"/>
    <x v="40"/>
    <n v="28275.616687499998"/>
  </r>
  <r>
    <n v="347397"/>
    <x v="32"/>
    <x v="0"/>
    <x v="2"/>
    <x v="5"/>
    <x v="21"/>
    <x v="40"/>
    <n v="28190.619843749999"/>
  </r>
  <r>
    <n v="347399"/>
    <x v="33"/>
    <x v="0"/>
    <x v="2"/>
    <x v="5"/>
    <x v="21"/>
    <x v="40"/>
    <n v="18699.305625000001"/>
  </r>
  <r>
    <n v="347425"/>
    <x v="18"/>
    <x v="0"/>
    <x v="2"/>
    <x v="4"/>
    <x v="21"/>
    <x v="40"/>
    <n v="20938.904999999999"/>
  </r>
  <r>
    <n v="347427"/>
    <x v="19"/>
    <x v="0"/>
    <x v="2"/>
    <x v="4"/>
    <x v="21"/>
    <x v="40"/>
    <n v="21677.759999999998"/>
  </r>
  <r>
    <n v="347429"/>
    <x v="20"/>
    <x v="0"/>
    <x v="2"/>
    <x v="4"/>
    <x v="21"/>
    <x v="40"/>
    <n v="22419.071999999996"/>
  </r>
  <r>
    <n v="347431"/>
    <x v="21"/>
    <x v="0"/>
    <x v="2"/>
    <x v="4"/>
    <x v="21"/>
    <x v="40"/>
    <n v="22351.68"/>
  </r>
  <r>
    <n v="347433"/>
    <x v="22"/>
    <x v="0"/>
    <x v="2"/>
    <x v="4"/>
    <x v="21"/>
    <x v="40"/>
    <n v="22239.359999999997"/>
  </r>
  <r>
    <n v="347435"/>
    <x v="23"/>
    <x v="0"/>
    <x v="2"/>
    <x v="4"/>
    <x v="21"/>
    <x v="40"/>
    <n v="34054.897499999999"/>
  </r>
  <r>
    <n v="347437"/>
    <x v="24"/>
    <x v="0"/>
    <x v="2"/>
    <x v="4"/>
    <x v="21"/>
    <x v="40"/>
    <n v="33022.080000000002"/>
  </r>
  <r>
    <n v="347439"/>
    <x v="25"/>
    <x v="0"/>
    <x v="2"/>
    <x v="4"/>
    <x v="21"/>
    <x v="40"/>
    <n v="21902.399999999998"/>
  </r>
  <r>
    <n v="347385"/>
    <x v="26"/>
    <x v="0"/>
    <x v="2"/>
    <x v="5"/>
    <x v="22"/>
    <x v="40"/>
    <n v="17995.303593749999"/>
  </r>
  <r>
    <n v="347387"/>
    <x v="27"/>
    <x v="0"/>
    <x v="2"/>
    <x v="5"/>
    <x v="22"/>
    <x v="40"/>
    <n v="17903.956875"/>
  </r>
  <r>
    <n v="347389"/>
    <x v="28"/>
    <x v="0"/>
    <x v="2"/>
    <x v="5"/>
    <x v="22"/>
    <x v="40"/>
    <n v="17812.610156250001"/>
  </r>
  <r>
    <n v="347391"/>
    <x v="29"/>
    <x v="0"/>
    <x v="2"/>
    <x v="5"/>
    <x v="22"/>
    <x v="40"/>
    <n v="17721.263437499998"/>
  </r>
  <r>
    <n v="347393"/>
    <x v="30"/>
    <x v="0"/>
    <x v="2"/>
    <x v="5"/>
    <x v="22"/>
    <x v="40"/>
    <n v="17629.916718749999"/>
  </r>
  <r>
    <n v="347395"/>
    <x v="31"/>
    <x v="0"/>
    <x v="2"/>
    <x v="5"/>
    <x v="22"/>
    <x v="40"/>
    <n v="27349.207593750001"/>
  </r>
  <r>
    <n v="347397"/>
    <x v="32"/>
    <x v="0"/>
    <x v="2"/>
    <x v="5"/>
    <x v="22"/>
    <x v="40"/>
    <n v="27266.995546874998"/>
  </r>
  <r>
    <n v="347399"/>
    <x v="33"/>
    <x v="0"/>
    <x v="2"/>
    <x v="5"/>
    <x v="22"/>
    <x v="40"/>
    <n v="18086.650312499998"/>
  </r>
  <r>
    <n v="347425"/>
    <x v="18"/>
    <x v="0"/>
    <x v="2"/>
    <x v="4"/>
    <x v="22"/>
    <x v="40"/>
    <n v="20252.872499999998"/>
  </r>
  <r>
    <n v="347427"/>
    <x v="19"/>
    <x v="0"/>
    <x v="2"/>
    <x v="4"/>
    <x v="22"/>
    <x v="40"/>
    <n v="20967.52"/>
  </r>
  <r>
    <n v="347429"/>
    <x v="20"/>
    <x v="0"/>
    <x v="2"/>
    <x v="4"/>
    <x v="22"/>
    <x v="40"/>
    <n v="21684.544000000002"/>
  </r>
  <r>
    <n v="347431"/>
    <x v="21"/>
    <x v="0"/>
    <x v="2"/>
    <x v="4"/>
    <x v="22"/>
    <x v="40"/>
    <n v="21619.360000000001"/>
  </r>
  <r>
    <n v="347433"/>
    <x v="22"/>
    <x v="0"/>
    <x v="2"/>
    <x v="4"/>
    <x v="22"/>
    <x v="40"/>
    <n v="21510.720000000001"/>
  </r>
  <r>
    <n v="347435"/>
    <x v="23"/>
    <x v="0"/>
    <x v="2"/>
    <x v="4"/>
    <x v="22"/>
    <x v="40"/>
    <n v="32939.138749999998"/>
  </r>
  <r>
    <n v="347437"/>
    <x v="24"/>
    <x v="0"/>
    <x v="2"/>
    <x v="4"/>
    <x v="22"/>
    <x v="40"/>
    <n v="31940.16"/>
  </r>
  <r>
    <n v="347439"/>
    <x v="25"/>
    <x v="0"/>
    <x v="2"/>
    <x v="4"/>
    <x v="22"/>
    <x v="40"/>
    <n v="21184.799999999999"/>
  </r>
  <r>
    <n v="347353"/>
    <x v="10"/>
    <x v="1"/>
    <x v="1"/>
    <x v="2"/>
    <x v="23"/>
    <x v="40"/>
    <n v="20999.027249999999"/>
  </r>
  <r>
    <n v="347355"/>
    <x v="11"/>
    <x v="1"/>
    <x v="1"/>
    <x v="2"/>
    <x v="23"/>
    <x v="40"/>
    <n v="31340.25675"/>
  </r>
  <r>
    <n v="347373"/>
    <x v="14"/>
    <x v="1"/>
    <x v="1"/>
    <x v="3"/>
    <x v="23"/>
    <x v="40"/>
    <n v="20365.890749999999"/>
  </r>
  <r>
    <n v="347375"/>
    <x v="15"/>
    <x v="1"/>
    <x v="1"/>
    <x v="3"/>
    <x v="23"/>
    <x v="40"/>
    <n v="31593.511349999997"/>
  </r>
  <r>
    <n v="347403"/>
    <x v="38"/>
    <x v="1"/>
    <x v="0"/>
    <x v="1"/>
    <x v="23"/>
    <x v="40"/>
    <n v="1090.7274375"/>
  </r>
  <r>
    <n v="347405"/>
    <x v="39"/>
    <x v="1"/>
    <x v="0"/>
    <x v="1"/>
    <x v="23"/>
    <x v="40"/>
    <n v="4340.7629999999999"/>
  </r>
  <r>
    <n v="347407"/>
    <x v="40"/>
    <x v="1"/>
    <x v="0"/>
    <x v="1"/>
    <x v="23"/>
    <x v="40"/>
    <n v="6477.9243749999996"/>
  </r>
  <r>
    <n v="347409"/>
    <x v="41"/>
    <x v="1"/>
    <x v="0"/>
    <x v="1"/>
    <x v="23"/>
    <x v="40"/>
    <n v="8592.9390000000003"/>
  </r>
  <r>
    <n v="347411"/>
    <x v="5"/>
    <x v="1"/>
    <x v="0"/>
    <x v="1"/>
    <x v="23"/>
    <x v="40"/>
    <n v="31093.602749999998"/>
  </r>
  <r>
    <n v="347413"/>
    <x v="6"/>
    <x v="1"/>
    <x v="0"/>
    <x v="1"/>
    <x v="23"/>
    <x v="40"/>
    <n v="36642.405824999994"/>
  </r>
  <r>
    <n v="347415"/>
    <x v="7"/>
    <x v="1"/>
    <x v="0"/>
    <x v="1"/>
    <x v="23"/>
    <x v="40"/>
    <n v="34328.656687499999"/>
  </r>
  <r>
    <n v="347417"/>
    <x v="8"/>
    <x v="1"/>
    <x v="0"/>
    <x v="1"/>
    <x v="23"/>
    <x v="40"/>
    <n v="31963.622625"/>
  </r>
  <r>
    <n v="347419"/>
    <x v="9"/>
    <x v="1"/>
    <x v="0"/>
    <x v="1"/>
    <x v="23"/>
    <x v="40"/>
    <n v="26348.553"/>
  </r>
  <r>
    <n v="347353"/>
    <x v="10"/>
    <x v="1"/>
    <x v="1"/>
    <x v="2"/>
    <x v="24"/>
    <x v="40"/>
    <n v="27146.410875000001"/>
  </r>
  <r>
    <n v="347355"/>
    <x v="11"/>
    <x v="1"/>
    <x v="1"/>
    <x v="2"/>
    <x v="24"/>
    <x v="40"/>
    <n v="40514.995125000001"/>
  </r>
  <r>
    <n v="347373"/>
    <x v="14"/>
    <x v="1"/>
    <x v="1"/>
    <x v="3"/>
    <x v="24"/>
    <x v="40"/>
    <n v="26327.926124999998"/>
  </r>
  <r>
    <n v="347375"/>
    <x v="15"/>
    <x v="1"/>
    <x v="1"/>
    <x v="3"/>
    <x v="24"/>
    <x v="40"/>
    <n v="40842.389025000004"/>
  </r>
  <r>
    <n v="347403"/>
    <x v="38"/>
    <x v="1"/>
    <x v="0"/>
    <x v="1"/>
    <x v="24"/>
    <x v="40"/>
    <n v="1410.0336562499999"/>
  </r>
  <r>
    <n v="347405"/>
    <x v="39"/>
    <x v="1"/>
    <x v="0"/>
    <x v="1"/>
    <x v="24"/>
    <x v="40"/>
    <n v="5611.5045"/>
  </r>
  <r>
    <n v="347407"/>
    <x v="40"/>
    <x v="1"/>
    <x v="0"/>
    <x v="1"/>
    <x v="24"/>
    <x v="40"/>
    <n v="8374.3115624999991"/>
  </r>
  <r>
    <n v="347409"/>
    <x v="41"/>
    <x v="1"/>
    <x v="0"/>
    <x v="1"/>
    <x v="24"/>
    <x v="40"/>
    <n v="11108.488499999999"/>
  </r>
  <r>
    <n v="347411"/>
    <x v="5"/>
    <x v="1"/>
    <x v="0"/>
    <x v="1"/>
    <x v="24"/>
    <x v="40"/>
    <n v="40196.134124999997"/>
  </r>
  <r>
    <n v="347413"/>
    <x v="6"/>
    <x v="1"/>
    <x v="0"/>
    <x v="1"/>
    <x v="24"/>
    <x v="40"/>
    <n v="47369.327737499996"/>
  </r>
  <r>
    <n v="347415"/>
    <x v="7"/>
    <x v="1"/>
    <x v="0"/>
    <x v="1"/>
    <x v="24"/>
    <x v="40"/>
    <n v="44378.237531250001"/>
  </r>
  <r>
    <n v="347417"/>
    <x v="8"/>
    <x v="1"/>
    <x v="0"/>
    <x v="1"/>
    <x v="24"/>
    <x v="40"/>
    <n v="41320.848937499999"/>
  </r>
  <r>
    <n v="347419"/>
    <x v="9"/>
    <x v="1"/>
    <x v="0"/>
    <x v="1"/>
    <x v="24"/>
    <x v="40"/>
    <n v="34061.989500000003"/>
  </r>
  <r>
    <n v="347425"/>
    <x v="18"/>
    <x v="0"/>
    <x v="2"/>
    <x v="4"/>
    <x v="25"/>
    <x v="40"/>
    <n v="39175.438499999997"/>
  </r>
  <r>
    <n v="347427"/>
    <x v="19"/>
    <x v="0"/>
    <x v="2"/>
    <x v="4"/>
    <x v="25"/>
    <x v="40"/>
    <n v="40557.792000000001"/>
  </r>
  <r>
    <n v="347429"/>
    <x v="20"/>
    <x v="0"/>
    <x v="2"/>
    <x v="4"/>
    <x v="25"/>
    <x v="40"/>
    <n v="41944.742399999996"/>
  </r>
  <r>
    <n v="347431"/>
    <x v="21"/>
    <x v="0"/>
    <x v="2"/>
    <x v="4"/>
    <x v="25"/>
    <x v="40"/>
    <n v="41818.656000000003"/>
  </r>
  <r>
    <n v="347433"/>
    <x v="22"/>
    <x v="0"/>
    <x v="2"/>
    <x v="4"/>
    <x v="25"/>
    <x v="40"/>
    <n v="41608.511999999995"/>
  </r>
  <r>
    <n v="347435"/>
    <x v="23"/>
    <x v="0"/>
    <x v="2"/>
    <x v="4"/>
    <x v="25"/>
    <x v="40"/>
    <n v="74064.267749999999"/>
  </r>
  <r>
    <n v="347437"/>
    <x v="24"/>
    <x v="0"/>
    <x v="2"/>
    <x v="4"/>
    <x v="25"/>
    <x v="40"/>
    <n v="72079.392000000007"/>
  </r>
  <r>
    <n v="347439"/>
    <x v="25"/>
    <x v="0"/>
    <x v="2"/>
    <x v="4"/>
    <x v="25"/>
    <x v="40"/>
    <n v="40978.080000000002"/>
  </r>
  <r>
    <n v="347331"/>
    <x v="0"/>
    <x v="0"/>
    <x v="0"/>
    <x v="0"/>
    <x v="26"/>
    <x v="40"/>
    <n v="74610.112500000003"/>
  </r>
  <r>
    <n v="347333"/>
    <x v="1"/>
    <x v="0"/>
    <x v="0"/>
    <x v="0"/>
    <x v="26"/>
    <x v="40"/>
    <n v="126196.59937500001"/>
  </r>
  <r>
    <n v="347335"/>
    <x v="2"/>
    <x v="0"/>
    <x v="0"/>
    <x v="0"/>
    <x v="26"/>
    <x v="40"/>
    <n v="125556.00749999999"/>
  </r>
  <r>
    <n v="347337"/>
    <x v="3"/>
    <x v="0"/>
    <x v="0"/>
    <x v="0"/>
    <x v="26"/>
    <x v="40"/>
    <n v="124915.41562499999"/>
  </r>
  <r>
    <n v="347339"/>
    <x v="4"/>
    <x v="0"/>
    <x v="0"/>
    <x v="0"/>
    <x v="26"/>
    <x v="40"/>
    <n v="124274.82375"/>
  </r>
  <r>
    <n v="347403"/>
    <x v="38"/>
    <x v="1"/>
    <x v="1"/>
    <x v="2"/>
    <x v="27"/>
    <x v="40"/>
    <n v="4329.6290625000001"/>
  </r>
  <r>
    <n v="347405"/>
    <x v="39"/>
    <x v="1"/>
    <x v="1"/>
    <x v="2"/>
    <x v="27"/>
    <x v="40"/>
    <n v="17230.605"/>
  </r>
  <r>
    <n v="347407"/>
    <x v="40"/>
    <x v="1"/>
    <x v="1"/>
    <x v="2"/>
    <x v="27"/>
    <x v="40"/>
    <n v="25714.040625000001"/>
  </r>
  <r>
    <n v="347409"/>
    <x v="41"/>
    <x v="1"/>
    <x v="1"/>
    <x v="2"/>
    <x v="27"/>
    <x v="40"/>
    <n v="34109.565000000002"/>
  </r>
  <r>
    <n v="347411"/>
    <x v="5"/>
    <x v="1"/>
    <x v="1"/>
    <x v="2"/>
    <x v="27"/>
    <x v="40"/>
    <n v="144147.11624999999"/>
  </r>
  <r>
    <n v="347413"/>
    <x v="6"/>
    <x v="1"/>
    <x v="1"/>
    <x v="2"/>
    <x v="27"/>
    <x v="40"/>
    <n v="166881.63037500001"/>
  </r>
  <r>
    <n v="347415"/>
    <x v="7"/>
    <x v="1"/>
    <x v="1"/>
    <x v="2"/>
    <x v="27"/>
    <x v="40"/>
    <n v="157632.81281249999"/>
  </r>
  <r>
    <n v="347417"/>
    <x v="8"/>
    <x v="1"/>
    <x v="1"/>
    <x v="2"/>
    <x v="27"/>
    <x v="40"/>
    <n v="148137.47437499999"/>
  </r>
  <r>
    <n v="347419"/>
    <x v="9"/>
    <x v="1"/>
    <x v="1"/>
    <x v="2"/>
    <x v="27"/>
    <x v="40"/>
    <n v="125741.16"/>
  </r>
  <r>
    <n v="347373"/>
    <x v="14"/>
    <x v="1"/>
    <x v="1"/>
    <x v="3"/>
    <x v="28"/>
    <x v="40"/>
    <n v="103412.295"/>
  </r>
  <r>
    <n v="347375"/>
    <x v="15"/>
    <x v="1"/>
    <x v="1"/>
    <x v="3"/>
    <x v="28"/>
    <x v="40"/>
    <n v="160423.011"/>
  </r>
  <r>
    <n v="347385"/>
    <x v="26"/>
    <x v="0"/>
    <x v="2"/>
    <x v="5"/>
    <x v="29"/>
    <x v="40"/>
    <n v="50388.175195312499"/>
  </r>
  <r>
    <n v="347387"/>
    <x v="27"/>
    <x v="0"/>
    <x v="2"/>
    <x v="5"/>
    <x v="29"/>
    <x v="40"/>
    <n v="50132.397656249996"/>
  </r>
  <r>
    <n v="347389"/>
    <x v="28"/>
    <x v="0"/>
    <x v="2"/>
    <x v="5"/>
    <x v="29"/>
    <x v="40"/>
    <n v="49876.6201171875"/>
  </r>
  <r>
    <n v="347391"/>
    <x v="29"/>
    <x v="0"/>
    <x v="2"/>
    <x v="5"/>
    <x v="29"/>
    <x v="40"/>
    <n v="49620.842578124997"/>
  </r>
  <r>
    <n v="347393"/>
    <x v="30"/>
    <x v="0"/>
    <x v="2"/>
    <x v="5"/>
    <x v="29"/>
    <x v="40"/>
    <n v="49365.065039062501"/>
  </r>
  <r>
    <n v="347395"/>
    <x v="31"/>
    <x v="0"/>
    <x v="2"/>
    <x v="5"/>
    <x v="29"/>
    <x v="40"/>
    <n v="102106.39359375001"/>
  </r>
  <r>
    <n v="347397"/>
    <x v="32"/>
    <x v="0"/>
    <x v="2"/>
    <x v="5"/>
    <x v="29"/>
    <x v="40"/>
    <n v="101799.46054687499"/>
  </r>
  <r>
    <n v="347399"/>
    <x v="33"/>
    <x v="0"/>
    <x v="2"/>
    <x v="5"/>
    <x v="29"/>
    <x v="40"/>
    <n v="50643.952734375001"/>
  </r>
  <r>
    <n v="347403"/>
    <x v="38"/>
    <x v="1"/>
    <x v="0"/>
    <x v="1"/>
    <x v="30"/>
    <x v="40"/>
    <n v="4263.6956250000003"/>
  </r>
  <r>
    <n v="347405"/>
    <x v="39"/>
    <x v="1"/>
    <x v="0"/>
    <x v="1"/>
    <x v="30"/>
    <x v="40"/>
    <n v="16968.21"/>
  </r>
  <r>
    <n v="347407"/>
    <x v="40"/>
    <x v="1"/>
    <x v="0"/>
    <x v="1"/>
    <x v="30"/>
    <x v="40"/>
    <n v="25322.456249999999"/>
  </r>
  <r>
    <n v="347409"/>
    <x v="41"/>
    <x v="1"/>
    <x v="0"/>
    <x v="1"/>
    <x v="30"/>
    <x v="40"/>
    <n v="33590.129999999997"/>
  </r>
  <r>
    <n v="347411"/>
    <x v="5"/>
    <x v="1"/>
    <x v="0"/>
    <x v="1"/>
    <x v="30"/>
    <x v="40"/>
    <n v="141951.98249999998"/>
  </r>
  <r>
    <n v="347413"/>
    <x v="6"/>
    <x v="1"/>
    <x v="0"/>
    <x v="1"/>
    <x v="30"/>
    <x v="40"/>
    <n v="164340.28575000001"/>
  </r>
  <r>
    <n v="347415"/>
    <x v="7"/>
    <x v="1"/>
    <x v="0"/>
    <x v="1"/>
    <x v="30"/>
    <x v="40"/>
    <n v="155232.31312499999"/>
  </r>
  <r>
    <n v="347417"/>
    <x v="8"/>
    <x v="1"/>
    <x v="0"/>
    <x v="1"/>
    <x v="30"/>
    <x v="40"/>
    <n v="145881.57375000001"/>
  </r>
  <r>
    <n v="347419"/>
    <x v="9"/>
    <x v="1"/>
    <x v="0"/>
    <x v="1"/>
    <x v="30"/>
    <x v="40"/>
    <n v="123826.31999999999"/>
  </r>
  <r>
    <n v="347425"/>
    <x v="18"/>
    <x v="0"/>
    <x v="2"/>
    <x v="4"/>
    <x v="31"/>
    <x v="40"/>
    <n v="51810.3675"/>
  </r>
  <r>
    <n v="347427"/>
    <x v="19"/>
    <x v="0"/>
    <x v="2"/>
    <x v="4"/>
    <x v="31"/>
    <x v="40"/>
    <n v="53638.559999999998"/>
  </r>
  <r>
    <n v="347429"/>
    <x v="20"/>
    <x v="0"/>
    <x v="2"/>
    <x v="4"/>
    <x v="31"/>
    <x v="40"/>
    <n v="55472.832000000002"/>
  </r>
  <r>
    <n v="347431"/>
    <x v="21"/>
    <x v="0"/>
    <x v="2"/>
    <x v="4"/>
    <x v="31"/>
    <x v="40"/>
    <n v="55306.080000000002"/>
  </r>
  <r>
    <n v="347433"/>
    <x v="22"/>
    <x v="0"/>
    <x v="2"/>
    <x v="4"/>
    <x v="31"/>
    <x v="40"/>
    <n v="55028.159999999996"/>
  </r>
  <r>
    <n v="347435"/>
    <x v="23"/>
    <x v="0"/>
    <x v="2"/>
    <x v="4"/>
    <x v="31"/>
    <x v="40"/>
    <n v="111639.16124999999"/>
  </r>
  <r>
    <n v="347437"/>
    <x v="24"/>
    <x v="0"/>
    <x v="2"/>
    <x v="4"/>
    <x v="31"/>
    <x v="40"/>
    <n v="108944.64"/>
  </r>
  <r>
    <n v="347439"/>
    <x v="25"/>
    <x v="0"/>
    <x v="2"/>
    <x v="4"/>
    <x v="31"/>
    <x v="40"/>
    <n v="54194.400000000001"/>
  </r>
  <r>
    <n v="347385"/>
    <x v="26"/>
    <x v="0"/>
    <x v="2"/>
    <x v="5"/>
    <x v="14"/>
    <x v="41"/>
    <n v="6413.4581250000001"/>
  </r>
  <r>
    <n v="347387"/>
    <x v="27"/>
    <x v="0"/>
    <x v="2"/>
    <x v="5"/>
    <x v="14"/>
    <x v="41"/>
    <n v="6380.9025000000001"/>
  </r>
  <r>
    <n v="347389"/>
    <x v="28"/>
    <x v="0"/>
    <x v="2"/>
    <x v="5"/>
    <x v="14"/>
    <x v="41"/>
    <n v="6348.3468750000002"/>
  </r>
  <r>
    <n v="347391"/>
    <x v="29"/>
    <x v="0"/>
    <x v="2"/>
    <x v="5"/>
    <x v="14"/>
    <x v="41"/>
    <n v="6315.7912500000002"/>
  </r>
  <r>
    <n v="347393"/>
    <x v="30"/>
    <x v="0"/>
    <x v="2"/>
    <x v="5"/>
    <x v="14"/>
    <x v="41"/>
    <n v="6283.2356250000003"/>
  </r>
  <r>
    <n v="347395"/>
    <x v="31"/>
    <x v="0"/>
    <x v="2"/>
    <x v="5"/>
    <x v="14"/>
    <x v="41"/>
    <n v="12996.2055"/>
  </r>
  <r>
    <n v="347397"/>
    <x v="32"/>
    <x v="0"/>
    <x v="2"/>
    <x v="5"/>
    <x v="14"/>
    <x v="41"/>
    <n v="12957.13875"/>
  </r>
  <r>
    <n v="347399"/>
    <x v="33"/>
    <x v="0"/>
    <x v="2"/>
    <x v="5"/>
    <x v="14"/>
    <x v="41"/>
    <n v="6446.0137500000001"/>
  </r>
  <r>
    <n v="347385"/>
    <x v="26"/>
    <x v="0"/>
    <x v="2"/>
    <x v="5"/>
    <x v="15"/>
    <x v="41"/>
    <n v="5742.3591562500005"/>
  </r>
  <r>
    <n v="347387"/>
    <x v="27"/>
    <x v="0"/>
    <x v="2"/>
    <x v="5"/>
    <x v="15"/>
    <x v="41"/>
    <n v="5713.2101249999996"/>
  </r>
  <r>
    <n v="347389"/>
    <x v="28"/>
    <x v="0"/>
    <x v="2"/>
    <x v="5"/>
    <x v="15"/>
    <x v="41"/>
    <n v="5684.0610937499996"/>
  </r>
  <r>
    <n v="347391"/>
    <x v="29"/>
    <x v="0"/>
    <x v="2"/>
    <x v="5"/>
    <x v="15"/>
    <x v="41"/>
    <n v="5654.9120624999996"/>
  </r>
  <r>
    <n v="347393"/>
    <x v="30"/>
    <x v="0"/>
    <x v="2"/>
    <x v="5"/>
    <x v="15"/>
    <x v="41"/>
    <n v="5625.7630312499996"/>
  </r>
  <r>
    <n v="347395"/>
    <x v="31"/>
    <x v="0"/>
    <x v="2"/>
    <x v="5"/>
    <x v="15"/>
    <x v="41"/>
    <n v="13575.675487500001"/>
  </r>
  <r>
    <n v="347397"/>
    <x v="32"/>
    <x v="0"/>
    <x v="2"/>
    <x v="5"/>
    <x v="15"/>
    <x v="41"/>
    <n v="13534.866843749998"/>
  </r>
  <r>
    <n v="347399"/>
    <x v="33"/>
    <x v="0"/>
    <x v="2"/>
    <x v="5"/>
    <x v="15"/>
    <x v="41"/>
    <n v="5771.5081874999996"/>
  </r>
  <r>
    <n v="347385"/>
    <x v="26"/>
    <x v="0"/>
    <x v="2"/>
    <x v="5"/>
    <x v="16"/>
    <x v="41"/>
    <n v="5773.7652656250002"/>
  </r>
  <r>
    <n v="347387"/>
    <x v="27"/>
    <x v="0"/>
    <x v="2"/>
    <x v="5"/>
    <x v="16"/>
    <x v="41"/>
    <n v="5744.4568124999996"/>
  </r>
  <r>
    <n v="347389"/>
    <x v="28"/>
    <x v="0"/>
    <x v="2"/>
    <x v="5"/>
    <x v="16"/>
    <x v="41"/>
    <n v="5715.1483593749999"/>
  </r>
  <r>
    <n v="347391"/>
    <x v="29"/>
    <x v="0"/>
    <x v="2"/>
    <x v="5"/>
    <x v="16"/>
    <x v="41"/>
    <n v="5685.8399062500002"/>
  </r>
  <r>
    <n v="347393"/>
    <x v="30"/>
    <x v="0"/>
    <x v="2"/>
    <x v="5"/>
    <x v="16"/>
    <x v="41"/>
    <n v="5656.5314531249996"/>
  </r>
  <r>
    <n v="347395"/>
    <x v="31"/>
    <x v="0"/>
    <x v="2"/>
    <x v="5"/>
    <x v="16"/>
    <x v="41"/>
    <n v="13649.92356875"/>
  </r>
  <r>
    <n v="347397"/>
    <x v="32"/>
    <x v="0"/>
    <x v="2"/>
    <x v="5"/>
    <x v="16"/>
    <x v="41"/>
    <n v="13608.891734375"/>
  </r>
  <r>
    <n v="347399"/>
    <x v="33"/>
    <x v="0"/>
    <x v="2"/>
    <x v="5"/>
    <x v="16"/>
    <x v="41"/>
    <n v="5803.0737187499999"/>
  </r>
  <r>
    <n v="347385"/>
    <x v="26"/>
    <x v="0"/>
    <x v="2"/>
    <x v="5"/>
    <x v="17"/>
    <x v="41"/>
    <n v="3837.6061718750002"/>
  </r>
  <r>
    <n v="347387"/>
    <x v="27"/>
    <x v="0"/>
    <x v="2"/>
    <x v="5"/>
    <x v="17"/>
    <x v="41"/>
    <n v="3818.1259375"/>
  </r>
  <r>
    <n v="347389"/>
    <x v="28"/>
    <x v="0"/>
    <x v="2"/>
    <x v="5"/>
    <x v="17"/>
    <x v="41"/>
    <n v="3798.6457031250002"/>
  </r>
  <r>
    <n v="347391"/>
    <x v="29"/>
    <x v="0"/>
    <x v="2"/>
    <x v="5"/>
    <x v="17"/>
    <x v="41"/>
    <n v="3779.1654687499999"/>
  </r>
  <r>
    <n v="347393"/>
    <x v="30"/>
    <x v="0"/>
    <x v="2"/>
    <x v="5"/>
    <x v="17"/>
    <x v="41"/>
    <n v="3759.6852343750002"/>
  </r>
  <r>
    <n v="347395"/>
    <x v="31"/>
    <x v="0"/>
    <x v="2"/>
    <x v="5"/>
    <x v="17"/>
    <x v="41"/>
    <n v="5832.3821718750005"/>
  </r>
  <r>
    <n v="347397"/>
    <x v="32"/>
    <x v="0"/>
    <x v="2"/>
    <x v="5"/>
    <x v="17"/>
    <x v="41"/>
    <n v="5814.8499609375003"/>
  </r>
  <r>
    <n v="347399"/>
    <x v="33"/>
    <x v="0"/>
    <x v="2"/>
    <x v="5"/>
    <x v="17"/>
    <x v="41"/>
    <n v="3857.08640625"/>
  </r>
  <r>
    <n v="347385"/>
    <x v="26"/>
    <x v="0"/>
    <x v="2"/>
    <x v="5"/>
    <x v="18"/>
    <x v="41"/>
    <n v="3927.4166249999998"/>
  </r>
  <r>
    <n v="347387"/>
    <x v="27"/>
    <x v="0"/>
    <x v="2"/>
    <x v="5"/>
    <x v="18"/>
    <x v="41"/>
    <n v="3907.4804999999997"/>
  </r>
  <r>
    <n v="347389"/>
    <x v="28"/>
    <x v="0"/>
    <x v="2"/>
    <x v="5"/>
    <x v="18"/>
    <x v="41"/>
    <n v="3887.5443749999999"/>
  </r>
  <r>
    <n v="347391"/>
    <x v="29"/>
    <x v="0"/>
    <x v="2"/>
    <x v="5"/>
    <x v="18"/>
    <x v="41"/>
    <n v="3867.6082499999998"/>
  </r>
  <r>
    <n v="347393"/>
    <x v="30"/>
    <x v="0"/>
    <x v="2"/>
    <x v="5"/>
    <x v="18"/>
    <x v="41"/>
    <n v="3847.6721250000001"/>
  </r>
  <r>
    <n v="347395"/>
    <x v="31"/>
    <x v="0"/>
    <x v="2"/>
    <x v="5"/>
    <x v="18"/>
    <x v="41"/>
    <n v="5968.8758249999992"/>
  </r>
  <r>
    <n v="347397"/>
    <x v="32"/>
    <x v="0"/>
    <x v="2"/>
    <x v="5"/>
    <x v="18"/>
    <x v="41"/>
    <n v="5950.9333124999994"/>
  </r>
  <r>
    <n v="347399"/>
    <x v="33"/>
    <x v="0"/>
    <x v="2"/>
    <x v="5"/>
    <x v="18"/>
    <x v="41"/>
    <n v="3947.35275"/>
  </r>
  <r>
    <n v="347385"/>
    <x v="26"/>
    <x v="0"/>
    <x v="2"/>
    <x v="5"/>
    <x v="21"/>
    <x v="41"/>
    <n v="3867.9103125000001"/>
  </r>
  <r>
    <n v="347387"/>
    <x v="27"/>
    <x v="0"/>
    <x v="2"/>
    <x v="5"/>
    <x v="21"/>
    <x v="41"/>
    <n v="3848.2762499999999"/>
  </r>
  <r>
    <n v="347389"/>
    <x v="28"/>
    <x v="0"/>
    <x v="2"/>
    <x v="5"/>
    <x v="21"/>
    <x v="41"/>
    <n v="3828.6421875000001"/>
  </r>
  <r>
    <n v="347391"/>
    <x v="29"/>
    <x v="0"/>
    <x v="2"/>
    <x v="5"/>
    <x v="21"/>
    <x v="41"/>
    <n v="3809.0081249999998"/>
  </r>
  <r>
    <n v="347393"/>
    <x v="30"/>
    <x v="0"/>
    <x v="2"/>
    <x v="5"/>
    <x v="21"/>
    <x v="41"/>
    <n v="3789.3740625"/>
  </r>
  <r>
    <n v="347395"/>
    <x v="31"/>
    <x v="0"/>
    <x v="2"/>
    <x v="5"/>
    <x v="21"/>
    <x v="41"/>
    <n v="5878.4383124999995"/>
  </r>
  <r>
    <n v="347397"/>
    <x v="32"/>
    <x v="0"/>
    <x v="2"/>
    <x v="5"/>
    <x v="21"/>
    <x v="41"/>
    <n v="5860.7676562500001"/>
  </r>
  <r>
    <n v="347399"/>
    <x v="33"/>
    <x v="0"/>
    <x v="2"/>
    <x v="5"/>
    <x v="21"/>
    <x v="41"/>
    <n v="3887.5443749999999"/>
  </r>
  <r>
    <n v="347385"/>
    <x v="26"/>
    <x v="0"/>
    <x v="2"/>
    <x v="5"/>
    <x v="22"/>
    <x v="41"/>
    <n v="3741.1839062499998"/>
  </r>
  <r>
    <n v="347387"/>
    <x v="27"/>
    <x v="0"/>
    <x v="2"/>
    <x v="5"/>
    <x v="22"/>
    <x v="41"/>
    <n v="3722.1931249999998"/>
  </r>
  <r>
    <n v="347389"/>
    <x v="28"/>
    <x v="0"/>
    <x v="2"/>
    <x v="5"/>
    <x v="22"/>
    <x v="41"/>
    <n v="3703.2023437499997"/>
  </r>
  <r>
    <n v="347391"/>
    <x v="29"/>
    <x v="0"/>
    <x v="2"/>
    <x v="5"/>
    <x v="22"/>
    <x v="41"/>
    <n v="3684.2115624999997"/>
  </r>
  <r>
    <n v="347393"/>
    <x v="30"/>
    <x v="0"/>
    <x v="2"/>
    <x v="5"/>
    <x v="22"/>
    <x v="41"/>
    <n v="3665.2207812500001"/>
  </r>
  <r>
    <n v="347395"/>
    <x v="31"/>
    <x v="0"/>
    <x v="2"/>
    <x v="5"/>
    <x v="22"/>
    <x v="41"/>
    <n v="5685.8399062500002"/>
  </r>
  <r>
    <n v="347397"/>
    <x v="32"/>
    <x v="0"/>
    <x v="2"/>
    <x v="5"/>
    <x v="22"/>
    <x v="41"/>
    <n v="5668.7482031250001"/>
  </r>
  <r>
    <n v="347399"/>
    <x v="33"/>
    <x v="0"/>
    <x v="2"/>
    <x v="5"/>
    <x v="22"/>
    <x v="41"/>
    <n v="3760.1746874999999"/>
  </r>
  <r>
    <n v="347385"/>
    <x v="26"/>
    <x v="0"/>
    <x v="2"/>
    <x v="5"/>
    <x v="29"/>
    <x v="41"/>
    <n v="10475.5904296875"/>
  </r>
  <r>
    <n v="347387"/>
    <x v="27"/>
    <x v="0"/>
    <x v="2"/>
    <x v="5"/>
    <x v="29"/>
    <x v="41"/>
    <n v="10422.414843749999"/>
  </r>
  <r>
    <n v="347389"/>
    <x v="28"/>
    <x v="0"/>
    <x v="2"/>
    <x v="5"/>
    <x v="29"/>
    <x v="41"/>
    <n v="10369.2392578125"/>
  </r>
  <r>
    <n v="347391"/>
    <x v="29"/>
    <x v="0"/>
    <x v="2"/>
    <x v="5"/>
    <x v="29"/>
    <x v="41"/>
    <n v="10316.063671874999"/>
  </r>
  <r>
    <n v="347393"/>
    <x v="30"/>
    <x v="0"/>
    <x v="2"/>
    <x v="5"/>
    <x v="29"/>
    <x v="41"/>
    <n v="10262.8880859375"/>
  </r>
  <r>
    <n v="347395"/>
    <x v="31"/>
    <x v="0"/>
    <x v="2"/>
    <x v="5"/>
    <x v="29"/>
    <x v="41"/>
    <n v="21227.693906250002"/>
  </r>
  <r>
    <n v="347397"/>
    <x v="32"/>
    <x v="0"/>
    <x v="2"/>
    <x v="5"/>
    <x v="29"/>
    <x v="41"/>
    <n v="21163.883203124999"/>
  </r>
  <r>
    <n v="347399"/>
    <x v="33"/>
    <x v="0"/>
    <x v="2"/>
    <x v="5"/>
    <x v="29"/>
    <x v="41"/>
    <n v="10528.766015625"/>
  </r>
  <r>
    <n v="347331"/>
    <x v="0"/>
    <x v="0"/>
    <x v="0"/>
    <x v="0"/>
    <x v="0"/>
    <x v="41"/>
    <n v="369.59679256499999"/>
  </r>
  <r>
    <n v="347333"/>
    <x v="1"/>
    <x v="0"/>
    <x v="0"/>
    <x v="0"/>
    <x v="0"/>
    <x v="41"/>
    <n v="577.86165186750009"/>
  </r>
  <r>
    <n v="347335"/>
    <x v="2"/>
    <x v="0"/>
    <x v="0"/>
    <x v="0"/>
    <x v="0"/>
    <x v="41"/>
    <n v="574.92834399000003"/>
  </r>
  <r>
    <n v="347337"/>
    <x v="3"/>
    <x v="0"/>
    <x v="0"/>
    <x v="0"/>
    <x v="0"/>
    <x v="41"/>
    <n v="571.99503611249997"/>
  </r>
  <r>
    <n v="347339"/>
    <x v="4"/>
    <x v="0"/>
    <x v="0"/>
    <x v="0"/>
    <x v="0"/>
    <x v="41"/>
    <n v="569.06172823500003"/>
  </r>
  <r>
    <n v="347331"/>
    <x v="0"/>
    <x v="0"/>
    <x v="0"/>
    <x v="0"/>
    <x v="1"/>
    <x v="41"/>
    <n v="303.69707156250001"/>
  </r>
  <r>
    <n v="347333"/>
    <x v="1"/>
    <x v="0"/>
    <x v="0"/>
    <x v="0"/>
    <x v="1"/>
    <x v="41"/>
    <n v="496.41105023437495"/>
  </r>
  <r>
    <n v="347335"/>
    <x v="2"/>
    <x v="0"/>
    <x v="0"/>
    <x v="0"/>
    <x v="1"/>
    <x v="41"/>
    <n v="493.89119718749998"/>
  </r>
  <r>
    <n v="347337"/>
    <x v="3"/>
    <x v="0"/>
    <x v="0"/>
    <x v="0"/>
    <x v="1"/>
    <x v="41"/>
    <n v="491.37134414062496"/>
  </r>
  <r>
    <n v="347339"/>
    <x v="4"/>
    <x v="0"/>
    <x v="0"/>
    <x v="0"/>
    <x v="1"/>
    <x v="41"/>
    <n v="488.85149109374998"/>
  </r>
  <r>
    <n v="347331"/>
    <x v="0"/>
    <x v="0"/>
    <x v="0"/>
    <x v="0"/>
    <x v="2"/>
    <x v="41"/>
    <n v="290.08411739999997"/>
  </r>
  <r>
    <n v="347333"/>
    <x v="1"/>
    <x v="0"/>
    <x v="0"/>
    <x v="0"/>
    <x v="2"/>
    <x v="41"/>
    <n v="474.15986144999994"/>
  </r>
  <r>
    <n v="347335"/>
    <x v="2"/>
    <x v="0"/>
    <x v="0"/>
    <x v="0"/>
    <x v="2"/>
    <x v="41"/>
    <n v="471.75295859999994"/>
  </r>
  <r>
    <n v="347337"/>
    <x v="3"/>
    <x v="0"/>
    <x v="0"/>
    <x v="0"/>
    <x v="2"/>
    <x v="41"/>
    <n v="469.34605575"/>
  </r>
  <r>
    <n v="347339"/>
    <x v="4"/>
    <x v="0"/>
    <x v="0"/>
    <x v="0"/>
    <x v="2"/>
    <x v="41"/>
    <n v="466.93915290000001"/>
  </r>
  <r>
    <n v="347403"/>
    <x v="38"/>
    <x v="1"/>
    <x v="0"/>
    <x v="1"/>
    <x v="3"/>
    <x v="41"/>
    <n v="17.813330999999998"/>
  </r>
  <r>
    <n v="347405"/>
    <x v="39"/>
    <x v="1"/>
    <x v="0"/>
    <x v="1"/>
    <x v="3"/>
    <x v="41"/>
    <n v="70.891632000000001"/>
  </r>
  <r>
    <n v="347407"/>
    <x v="40"/>
    <x v="1"/>
    <x v="0"/>
    <x v="1"/>
    <x v="3"/>
    <x v="41"/>
    <n v="105.79491"/>
  </r>
  <r>
    <n v="347409"/>
    <x v="41"/>
    <x v="1"/>
    <x v="0"/>
    <x v="1"/>
    <x v="3"/>
    <x v="41"/>
    <n v="140.33649600000001"/>
  </r>
  <r>
    <n v="347411"/>
    <x v="5"/>
    <x v="1"/>
    <x v="0"/>
    <x v="1"/>
    <x v="3"/>
    <x v="41"/>
    <n v="545.107077"/>
  </r>
  <r>
    <n v="347413"/>
    <x v="6"/>
    <x v="1"/>
    <x v="0"/>
    <x v="1"/>
    <x v="3"/>
    <x v="41"/>
    <n v="637.00343999999996"/>
  </r>
  <r>
    <n v="347415"/>
    <x v="7"/>
    <x v="1"/>
    <x v="0"/>
    <x v="1"/>
    <x v="3"/>
    <x v="41"/>
    <n v="599.10024599999997"/>
  </r>
  <r>
    <n v="347417"/>
    <x v="8"/>
    <x v="1"/>
    <x v="0"/>
    <x v="1"/>
    <x v="3"/>
    <x v="41"/>
    <n v="560.28218400000003"/>
  </r>
  <r>
    <n v="347419"/>
    <x v="9"/>
    <x v="1"/>
    <x v="0"/>
    <x v="1"/>
    <x v="3"/>
    <x v="41"/>
    <n v="468.38582100000002"/>
  </r>
  <r>
    <n v="347403"/>
    <x v="38"/>
    <x v="1"/>
    <x v="0"/>
    <x v="1"/>
    <x v="4"/>
    <x v="41"/>
    <n v="14.732167274999998"/>
  </r>
  <r>
    <n v="347405"/>
    <x v="39"/>
    <x v="1"/>
    <x v="0"/>
    <x v="1"/>
    <x v="4"/>
    <x v="41"/>
    <n v="58.629538799999999"/>
  </r>
  <r>
    <n v="347407"/>
    <x v="40"/>
    <x v="1"/>
    <x v="0"/>
    <x v="1"/>
    <x v="4"/>
    <x v="41"/>
    <n v="87.495612749999992"/>
  </r>
  <r>
    <n v="347409"/>
    <x v="41"/>
    <x v="1"/>
    <x v="0"/>
    <x v="1"/>
    <x v="4"/>
    <x v="41"/>
    <n v="116.06255639999999"/>
  </r>
  <r>
    <n v="347411"/>
    <x v="5"/>
    <x v="1"/>
    <x v="0"/>
    <x v="1"/>
    <x v="4"/>
    <x v="41"/>
    <n v="497.09077346249995"/>
  </r>
  <r>
    <n v="347413"/>
    <x v="6"/>
    <x v="1"/>
    <x v="0"/>
    <x v="1"/>
    <x v="4"/>
    <x v="41"/>
    <n v="574.67417584499992"/>
  </r>
  <r>
    <n v="347415"/>
    <x v="7"/>
    <x v="1"/>
    <x v="0"/>
    <x v="1"/>
    <x v="4"/>
    <x v="41"/>
    <n v="543.18323351250001"/>
  </r>
  <r>
    <n v="347417"/>
    <x v="8"/>
    <x v="1"/>
    <x v="0"/>
    <x v="1"/>
    <x v="4"/>
    <x v="41"/>
    <n v="510.83976982500002"/>
  </r>
  <r>
    <n v="347419"/>
    <x v="9"/>
    <x v="1"/>
    <x v="0"/>
    <x v="1"/>
    <x v="4"/>
    <x v="41"/>
    <n v="434.59893461249999"/>
  </r>
  <r>
    <n v="347403"/>
    <x v="38"/>
    <x v="1"/>
    <x v="0"/>
    <x v="1"/>
    <x v="5"/>
    <x v="41"/>
    <n v="15.174957403124999"/>
  </r>
  <r>
    <n v="347405"/>
    <x v="39"/>
    <x v="1"/>
    <x v="0"/>
    <x v="1"/>
    <x v="5"/>
    <x v="41"/>
    <n v="60.391708649999998"/>
  </r>
  <r>
    <n v="347407"/>
    <x v="40"/>
    <x v="1"/>
    <x v="0"/>
    <x v="1"/>
    <x v="5"/>
    <x v="41"/>
    <n v="90.12538153125"/>
  </r>
  <r>
    <n v="347409"/>
    <x v="41"/>
    <x v="1"/>
    <x v="0"/>
    <x v="1"/>
    <x v="5"/>
    <x v="41"/>
    <n v="119.55093344999999"/>
  </r>
  <r>
    <n v="347411"/>
    <x v="5"/>
    <x v="1"/>
    <x v="0"/>
    <x v="1"/>
    <x v="5"/>
    <x v="41"/>
    <n v="474.96141517499996"/>
  </r>
  <r>
    <n v="347413"/>
    <x v="6"/>
    <x v="1"/>
    <x v="0"/>
    <x v="1"/>
    <x v="5"/>
    <x v="41"/>
    <n v="553.60898877374996"/>
  </r>
  <r>
    <n v="347415"/>
    <x v="7"/>
    <x v="1"/>
    <x v="0"/>
    <x v="1"/>
    <x v="5"/>
    <x v="41"/>
    <n v="521.28679772812495"/>
  </r>
  <r>
    <n v="347417"/>
    <x v="8"/>
    <x v="1"/>
    <x v="0"/>
    <x v="1"/>
    <x v="5"/>
    <x v="41"/>
    <n v="488.16329079374998"/>
  </r>
  <r>
    <n v="347419"/>
    <x v="9"/>
    <x v="1"/>
    <x v="0"/>
    <x v="1"/>
    <x v="5"/>
    <x v="41"/>
    <n v="409.82303261249996"/>
  </r>
  <r>
    <n v="347353"/>
    <x v="10"/>
    <x v="1"/>
    <x v="1"/>
    <x v="2"/>
    <x v="6"/>
    <x v="41"/>
    <n v="812.12377848749998"/>
  </r>
  <r>
    <n v="347355"/>
    <x v="11"/>
    <x v="1"/>
    <x v="1"/>
    <x v="2"/>
    <x v="6"/>
    <x v="41"/>
    <n v="1212.0641317125001"/>
  </r>
  <r>
    <n v="347353"/>
    <x v="10"/>
    <x v="1"/>
    <x v="1"/>
    <x v="2"/>
    <x v="7"/>
    <x v="41"/>
    <n v="699.26760742500005"/>
  </r>
  <r>
    <n v="347355"/>
    <x v="11"/>
    <x v="1"/>
    <x v="1"/>
    <x v="2"/>
    <x v="7"/>
    <x v="41"/>
    <n v="1043.6305497750002"/>
  </r>
  <r>
    <n v="347353"/>
    <x v="10"/>
    <x v="1"/>
    <x v="1"/>
    <x v="2"/>
    <x v="8"/>
    <x v="41"/>
    <n v="738.81671837399995"/>
  </r>
  <r>
    <n v="347355"/>
    <x v="11"/>
    <x v="1"/>
    <x v="1"/>
    <x v="2"/>
    <x v="8"/>
    <x v="41"/>
    <n v="1050.14867364"/>
  </r>
  <r>
    <n v="347373"/>
    <x v="14"/>
    <x v="1"/>
    <x v="1"/>
    <x v="3"/>
    <x v="9"/>
    <x v="41"/>
    <n v="637.84545271874993"/>
  </r>
  <r>
    <n v="347375"/>
    <x v="15"/>
    <x v="1"/>
    <x v="1"/>
    <x v="3"/>
    <x v="9"/>
    <x v="41"/>
    <n v="989.48667639375003"/>
  </r>
  <r>
    <n v="347373"/>
    <x v="14"/>
    <x v="1"/>
    <x v="1"/>
    <x v="3"/>
    <x v="10"/>
    <x v="41"/>
    <n v="545.32046745000002"/>
  </r>
  <r>
    <n v="347375"/>
    <x v="15"/>
    <x v="1"/>
    <x v="1"/>
    <x v="3"/>
    <x v="10"/>
    <x v="41"/>
    <n v="845.95309821000012"/>
  </r>
  <r>
    <n v="347373"/>
    <x v="14"/>
    <x v="1"/>
    <x v="1"/>
    <x v="3"/>
    <x v="11"/>
    <x v="41"/>
    <n v="550.04999710499999"/>
  </r>
  <r>
    <n v="347375"/>
    <x v="15"/>
    <x v="1"/>
    <x v="1"/>
    <x v="3"/>
    <x v="11"/>
    <x v="41"/>
    <n v="812.65713858000004"/>
  </r>
  <r>
    <n v="347425"/>
    <x v="18"/>
    <x v="0"/>
    <x v="2"/>
    <x v="4"/>
    <x v="12"/>
    <x v="41"/>
    <n v="385.84853999999996"/>
  </r>
  <r>
    <n v="347427"/>
    <x v="19"/>
    <x v="0"/>
    <x v="2"/>
    <x v="4"/>
    <x v="12"/>
    <x v="41"/>
    <n v="399.46367999999995"/>
  </r>
  <r>
    <n v="347429"/>
    <x v="20"/>
    <x v="0"/>
    <x v="2"/>
    <x v="4"/>
    <x v="12"/>
    <x v="41"/>
    <n v="413.12409599999995"/>
  </r>
  <r>
    <n v="347431"/>
    <x v="21"/>
    <x v="0"/>
    <x v="2"/>
    <x v="4"/>
    <x v="12"/>
    <x v="41"/>
    <n v="411.88223999999997"/>
  </r>
  <r>
    <n v="347433"/>
    <x v="22"/>
    <x v="0"/>
    <x v="2"/>
    <x v="4"/>
    <x v="12"/>
    <x v="41"/>
    <n v="409.81247999999999"/>
  </r>
  <r>
    <n v="347435"/>
    <x v="23"/>
    <x v="0"/>
    <x v="2"/>
    <x v="4"/>
    <x v="12"/>
    <x v="41"/>
    <n v="831.41288999999995"/>
  </r>
  <r>
    <n v="347437"/>
    <x v="24"/>
    <x v="0"/>
    <x v="2"/>
    <x v="4"/>
    <x v="12"/>
    <x v="41"/>
    <n v="811.34591999999998"/>
  </r>
  <r>
    <n v="347439"/>
    <x v="25"/>
    <x v="0"/>
    <x v="2"/>
    <x v="4"/>
    <x v="12"/>
    <x v="41"/>
    <n v="403.60319999999996"/>
  </r>
  <r>
    <n v="347425"/>
    <x v="18"/>
    <x v="0"/>
    <x v="2"/>
    <x v="4"/>
    <x v="13"/>
    <x v="41"/>
    <n v="376.90028999999998"/>
  </r>
  <r>
    <n v="347427"/>
    <x v="19"/>
    <x v="0"/>
    <x v="2"/>
    <x v="4"/>
    <x v="13"/>
    <x v="41"/>
    <n v="390.19968"/>
  </r>
  <r>
    <n v="347429"/>
    <x v="20"/>
    <x v="0"/>
    <x v="2"/>
    <x v="4"/>
    <x v="13"/>
    <x v="41"/>
    <n v="403.54329600000005"/>
  </r>
  <r>
    <n v="347431"/>
    <x v="21"/>
    <x v="0"/>
    <x v="2"/>
    <x v="4"/>
    <x v="13"/>
    <x v="41"/>
    <n v="402.33024"/>
  </r>
  <r>
    <n v="347433"/>
    <x v="22"/>
    <x v="0"/>
    <x v="2"/>
    <x v="4"/>
    <x v="13"/>
    <x v="41"/>
    <n v="400.30848000000003"/>
  </r>
  <r>
    <n v="347435"/>
    <x v="23"/>
    <x v="0"/>
    <x v="2"/>
    <x v="4"/>
    <x v="13"/>
    <x v="41"/>
    <n v="944.89375499999994"/>
  </r>
  <r>
    <n v="347437"/>
    <x v="24"/>
    <x v="0"/>
    <x v="2"/>
    <x v="4"/>
    <x v="13"/>
    <x v="41"/>
    <n v="924.61824000000001"/>
  </r>
  <r>
    <n v="347439"/>
    <x v="25"/>
    <x v="0"/>
    <x v="2"/>
    <x v="4"/>
    <x v="13"/>
    <x v="41"/>
    <n v="394.2432"/>
  </r>
  <r>
    <n v="347331"/>
    <x v="0"/>
    <x v="0"/>
    <x v="0"/>
    <x v="0"/>
    <x v="17"/>
    <x v="41"/>
    <n v="139.70065291875002"/>
  </r>
  <r>
    <n v="347333"/>
    <x v="1"/>
    <x v="0"/>
    <x v="0"/>
    <x v="0"/>
    <x v="17"/>
    <x v="41"/>
    <n v="231.65849010937504"/>
  </r>
  <r>
    <n v="347335"/>
    <x v="2"/>
    <x v="0"/>
    <x v="0"/>
    <x v="0"/>
    <x v="17"/>
    <x v="41"/>
    <n v="230.48255868750002"/>
  </r>
  <r>
    <n v="347337"/>
    <x v="3"/>
    <x v="0"/>
    <x v="0"/>
    <x v="0"/>
    <x v="17"/>
    <x v="41"/>
    <n v="229.30662726562502"/>
  </r>
  <r>
    <n v="347339"/>
    <x v="4"/>
    <x v="0"/>
    <x v="0"/>
    <x v="0"/>
    <x v="17"/>
    <x v="41"/>
    <n v="228.13069584375"/>
  </r>
  <r>
    <n v="347385"/>
    <x v="26"/>
    <x v="0"/>
    <x v="2"/>
    <x v="5"/>
    <x v="17"/>
    <x v="41"/>
    <n v="114.63101148515625"/>
  </r>
  <r>
    <n v="347387"/>
    <x v="27"/>
    <x v="0"/>
    <x v="2"/>
    <x v="5"/>
    <x v="17"/>
    <x v="41"/>
    <n v="114.049128178125"/>
  </r>
  <r>
    <n v="347389"/>
    <x v="28"/>
    <x v="0"/>
    <x v="2"/>
    <x v="5"/>
    <x v="17"/>
    <x v="41"/>
    <n v="113.46724487109375"/>
  </r>
  <r>
    <n v="347391"/>
    <x v="29"/>
    <x v="0"/>
    <x v="2"/>
    <x v="5"/>
    <x v="17"/>
    <x v="41"/>
    <n v="112.88536156406251"/>
  </r>
  <r>
    <n v="347393"/>
    <x v="30"/>
    <x v="0"/>
    <x v="2"/>
    <x v="5"/>
    <x v="17"/>
    <x v="41"/>
    <n v="112.30347825703126"/>
  </r>
  <r>
    <n v="347395"/>
    <x v="31"/>
    <x v="0"/>
    <x v="2"/>
    <x v="5"/>
    <x v="17"/>
    <x v="41"/>
    <n v="174.21586212515626"/>
  </r>
  <r>
    <n v="347397"/>
    <x v="32"/>
    <x v="0"/>
    <x v="2"/>
    <x v="5"/>
    <x v="17"/>
    <x v="41"/>
    <n v="173.69216714882816"/>
  </r>
  <r>
    <n v="347399"/>
    <x v="33"/>
    <x v="0"/>
    <x v="2"/>
    <x v="5"/>
    <x v="17"/>
    <x v="41"/>
    <n v="115.21289479218751"/>
  </r>
  <r>
    <n v="347331"/>
    <x v="0"/>
    <x v="0"/>
    <x v="0"/>
    <x v="0"/>
    <x v="18"/>
    <x v="41"/>
    <n v="136.75394105999999"/>
  </r>
  <r>
    <n v="347333"/>
    <x v="1"/>
    <x v="0"/>
    <x v="0"/>
    <x v="0"/>
    <x v="18"/>
    <x v="41"/>
    <n v="226.77210764999998"/>
  </r>
  <r>
    <n v="347335"/>
    <x v="2"/>
    <x v="0"/>
    <x v="0"/>
    <x v="0"/>
    <x v="18"/>
    <x v="41"/>
    <n v="225.62098019999996"/>
  </r>
  <r>
    <n v="347337"/>
    <x v="3"/>
    <x v="0"/>
    <x v="0"/>
    <x v="0"/>
    <x v="18"/>
    <x v="41"/>
    <n v="224.46985275"/>
  </r>
  <r>
    <n v="347339"/>
    <x v="4"/>
    <x v="0"/>
    <x v="0"/>
    <x v="0"/>
    <x v="18"/>
    <x v="41"/>
    <n v="223.31872529999998"/>
  </r>
  <r>
    <n v="347385"/>
    <x v="26"/>
    <x v="0"/>
    <x v="2"/>
    <x v="5"/>
    <x v="18"/>
    <x v="41"/>
    <n v="112.2130946475"/>
  </r>
  <r>
    <n v="347387"/>
    <x v="27"/>
    <x v="0"/>
    <x v="2"/>
    <x v="5"/>
    <x v="18"/>
    <x v="41"/>
    <n v="111.64348502999999"/>
  </r>
  <r>
    <n v="347389"/>
    <x v="28"/>
    <x v="0"/>
    <x v="2"/>
    <x v="5"/>
    <x v="18"/>
    <x v="41"/>
    <n v="111.07387541249999"/>
  </r>
  <r>
    <n v="347391"/>
    <x v="29"/>
    <x v="0"/>
    <x v="2"/>
    <x v="5"/>
    <x v="18"/>
    <x v="41"/>
    <n v="110.50426579499999"/>
  </r>
  <r>
    <n v="347393"/>
    <x v="30"/>
    <x v="0"/>
    <x v="2"/>
    <x v="5"/>
    <x v="18"/>
    <x v="41"/>
    <n v="109.93465617749999"/>
  </r>
  <r>
    <n v="347395"/>
    <x v="31"/>
    <x v="0"/>
    <x v="2"/>
    <x v="5"/>
    <x v="18"/>
    <x v="41"/>
    <n v="170.54111947949997"/>
  </r>
  <r>
    <n v="347397"/>
    <x v="32"/>
    <x v="0"/>
    <x v="2"/>
    <x v="5"/>
    <x v="18"/>
    <x v="41"/>
    <n v="170.02847082374998"/>
  </r>
  <r>
    <n v="347399"/>
    <x v="33"/>
    <x v="0"/>
    <x v="2"/>
    <x v="5"/>
    <x v="18"/>
    <x v="41"/>
    <n v="112.78270426499999"/>
  </r>
  <r>
    <n v="347353"/>
    <x v="10"/>
    <x v="1"/>
    <x v="1"/>
    <x v="2"/>
    <x v="19"/>
    <x v="41"/>
    <n v="337.5892839375"/>
  </r>
  <r>
    <n v="347355"/>
    <x v="11"/>
    <x v="1"/>
    <x v="1"/>
    <x v="2"/>
    <x v="19"/>
    <x v="41"/>
    <n v="559.82142562499996"/>
  </r>
  <r>
    <n v="347373"/>
    <x v="14"/>
    <x v="1"/>
    <x v="1"/>
    <x v="3"/>
    <x v="19"/>
    <x v="41"/>
    <n v="327.41071256250001"/>
  </r>
  <r>
    <n v="347375"/>
    <x v="15"/>
    <x v="1"/>
    <x v="1"/>
    <x v="3"/>
    <x v="19"/>
    <x v="41"/>
    <n v="564.34523512499993"/>
  </r>
  <r>
    <n v="347353"/>
    <x v="10"/>
    <x v="1"/>
    <x v="1"/>
    <x v="2"/>
    <x v="20"/>
    <x v="41"/>
    <n v="367.06408436250001"/>
  </r>
  <r>
    <n v="347355"/>
    <x v="11"/>
    <x v="1"/>
    <x v="1"/>
    <x v="2"/>
    <x v="20"/>
    <x v="41"/>
    <n v="608.69923537500006"/>
  </r>
  <r>
    <n v="347373"/>
    <x v="14"/>
    <x v="1"/>
    <x v="1"/>
    <x v="3"/>
    <x v="20"/>
    <x v="41"/>
    <n v="355.9968255375"/>
  </r>
  <r>
    <n v="347375"/>
    <x v="15"/>
    <x v="1"/>
    <x v="1"/>
    <x v="3"/>
    <x v="20"/>
    <x v="41"/>
    <n v="613.6180170749999"/>
  </r>
  <r>
    <n v="347385"/>
    <x v="26"/>
    <x v="0"/>
    <x v="2"/>
    <x v="5"/>
    <x v="21"/>
    <x v="41"/>
    <n v="241.8632409375"/>
  </r>
  <r>
    <n v="347387"/>
    <x v="27"/>
    <x v="0"/>
    <x v="2"/>
    <x v="5"/>
    <x v="21"/>
    <x v="41"/>
    <n v="240.63550874999999"/>
  </r>
  <r>
    <n v="347389"/>
    <x v="28"/>
    <x v="0"/>
    <x v="2"/>
    <x v="5"/>
    <x v="21"/>
    <x v="41"/>
    <n v="239.4077765625"/>
  </r>
  <r>
    <n v="347391"/>
    <x v="29"/>
    <x v="0"/>
    <x v="2"/>
    <x v="5"/>
    <x v="21"/>
    <x v="41"/>
    <n v="238.18004437499999"/>
  </r>
  <r>
    <n v="347393"/>
    <x v="30"/>
    <x v="0"/>
    <x v="2"/>
    <x v="5"/>
    <x v="21"/>
    <x v="41"/>
    <n v="236.95231218749998"/>
  </r>
  <r>
    <n v="347395"/>
    <x v="31"/>
    <x v="0"/>
    <x v="2"/>
    <x v="5"/>
    <x v="21"/>
    <x v="41"/>
    <n v="367.58301693749991"/>
  </r>
  <r>
    <n v="347397"/>
    <x v="32"/>
    <x v="0"/>
    <x v="2"/>
    <x v="5"/>
    <x v="21"/>
    <x v="41"/>
    <n v="366.47805796874997"/>
  </r>
  <r>
    <n v="347399"/>
    <x v="33"/>
    <x v="0"/>
    <x v="2"/>
    <x v="5"/>
    <x v="21"/>
    <x v="41"/>
    <n v="243.09097312499998"/>
  </r>
  <r>
    <n v="347425"/>
    <x v="18"/>
    <x v="0"/>
    <x v="2"/>
    <x v="4"/>
    <x v="21"/>
    <x v="41"/>
    <n v="272.20576499999993"/>
  </r>
  <r>
    <n v="347427"/>
    <x v="19"/>
    <x v="0"/>
    <x v="2"/>
    <x v="4"/>
    <x v="21"/>
    <x v="41"/>
    <n v="281.81087999999994"/>
  </r>
  <r>
    <n v="347429"/>
    <x v="20"/>
    <x v="0"/>
    <x v="2"/>
    <x v="4"/>
    <x v="21"/>
    <x v="41"/>
    <n v="291.44793599999997"/>
  </r>
  <r>
    <n v="347431"/>
    <x v="21"/>
    <x v="0"/>
    <x v="2"/>
    <x v="4"/>
    <x v="21"/>
    <x v="41"/>
    <n v="290.57184000000001"/>
  </r>
  <r>
    <n v="347433"/>
    <x v="22"/>
    <x v="0"/>
    <x v="2"/>
    <x v="4"/>
    <x v="21"/>
    <x v="41"/>
    <n v="289.11167999999998"/>
  </r>
  <r>
    <n v="347435"/>
    <x v="23"/>
    <x v="0"/>
    <x v="2"/>
    <x v="4"/>
    <x v="21"/>
    <x v="41"/>
    <n v="442.71366749999999"/>
  </r>
  <r>
    <n v="347437"/>
    <x v="24"/>
    <x v="0"/>
    <x v="2"/>
    <x v="4"/>
    <x v="21"/>
    <x v="41"/>
    <n v="429.28703999999993"/>
  </r>
  <r>
    <n v="347439"/>
    <x v="25"/>
    <x v="0"/>
    <x v="2"/>
    <x v="4"/>
    <x v="21"/>
    <x v="41"/>
    <n v="284.7312"/>
  </r>
  <r>
    <n v="347385"/>
    <x v="26"/>
    <x v="0"/>
    <x v="2"/>
    <x v="5"/>
    <x v="22"/>
    <x v="41"/>
    <n v="181.75256629687499"/>
  </r>
  <r>
    <n v="347387"/>
    <x v="27"/>
    <x v="0"/>
    <x v="2"/>
    <x v="5"/>
    <x v="22"/>
    <x v="41"/>
    <n v="180.8299644375"/>
  </r>
  <r>
    <n v="347389"/>
    <x v="28"/>
    <x v="0"/>
    <x v="2"/>
    <x v="5"/>
    <x v="22"/>
    <x v="41"/>
    <n v="179.90736257812497"/>
  </r>
  <r>
    <n v="347391"/>
    <x v="29"/>
    <x v="0"/>
    <x v="2"/>
    <x v="5"/>
    <x v="22"/>
    <x v="41"/>
    <n v="178.98476071874995"/>
  </r>
  <r>
    <n v="347393"/>
    <x v="30"/>
    <x v="0"/>
    <x v="2"/>
    <x v="5"/>
    <x v="22"/>
    <x v="41"/>
    <n v="178.06215885937496"/>
  </r>
  <r>
    <n v="347395"/>
    <x v="31"/>
    <x v="0"/>
    <x v="2"/>
    <x v="5"/>
    <x v="22"/>
    <x v="41"/>
    <n v="276.22699669687495"/>
  </r>
  <r>
    <n v="347397"/>
    <x v="32"/>
    <x v="0"/>
    <x v="2"/>
    <x v="5"/>
    <x v="22"/>
    <x v="41"/>
    <n v="275.39665502343746"/>
  </r>
  <r>
    <n v="347399"/>
    <x v="33"/>
    <x v="0"/>
    <x v="2"/>
    <x v="5"/>
    <x v="22"/>
    <x v="41"/>
    <n v="182.67516815624998"/>
  </r>
  <r>
    <n v="347425"/>
    <x v="18"/>
    <x v="0"/>
    <x v="2"/>
    <x v="4"/>
    <x v="22"/>
    <x v="41"/>
    <n v="204.55401225"/>
  </r>
  <r>
    <n v="347427"/>
    <x v="19"/>
    <x v="0"/>
    <x v="2"/>
    <x v="4"/>
    <x v="22"/>
    <x v="41"/>
    <n v="211.77195199999997"/>
  </r>
  <r>
    <n v="347429"/>
    <x v="20"/>
    <x v="0"/>
    <x v="2"/>
    <x v="4"/>
    <x v="22"/>
    <x v="41"/>
    <n v="219.01389439999997"/>
  </r>
  <r>
    <n v="347431"/>
    <x v="21"/>
    <x v="0"/>
    <x v="2"/>
    <x v="4"/>
    <x v="22"/>
    <x v="41"/>
    <n v="218.35553599999997"/>
  </r>
  <r>
    <n v="347433"/>
    <x v="22"/>
    <x v="0"/>
    <x v="2"/>
    <x v="4"/>
    <x v="22"/>
    <x v="41"/>
    <n v="217.25827199999995"/>
  </r>
  <r>
    <n v="347435"/>
    <x v="23"/>
    <x v="0"/>
    <x v="2"/>
    <x v="4"/>
    <x v="22"/>
    <x v="41"/>
    <n v="332.68530137499999"/>
  </r>
  <r>
    <n v="347437"/>
    <x v="24"/>
    <x v="0"/>
    <x v="2"/>
    <x v="4"/>
    <x v="22"/>
    <x v="41"/>
    <n v="322.59561600000001"/>
  </r>
  <r>
    <n v="347439"/>
    <x v="25"/>
    <x v="0"/>
    <x v="2"/>
    <x v="4"/>
    <x v="22"/>
    <x v="41"/>
    <n v="213.96647999999996"/>
  </r>
  <r>
    <n v="347353"/>
    <x v="10"/>
    <x v="1"/>
    <x v="1"/>
    <x v="2"/>
    <x v="23"/>
    <x v="41"/>
    <n v="187.10133279749996"/>
  </r>
  <r>
    <n v="347355"/>
    <x v="11"/>
    <x v="1"/>
    <x v="1"/>
    <x v="2"/>
    <x v="23"/>
    <x v="41"/>
    <n v="279.24168764249998"/>
  </r>
  <r>
    <n v="347373"/>
    <x v="14"/>
    <x v="1"/>
    <x v="1"/>
    <x v="3"/>
    <x v="23"/>
    <x v="41"/>
    <n v="181.46008658249997"/>
  </r>
  <r>
    <n v="347375"/>
    <x v="15"/>
    <x v="1"/>
    <x v="1"/>
    <x v="3"/>
    <x v="23"/>
    <x v="41"/>
    <n v="281.49818612849998"/>
  </r>
  <r>
    <n v="347403"/>
    <x v="38"/>
    <x v="1"/>
    <x v="0"/>
    <x v="1"/>
    <x v="23"/>
    <x v="41"/>
    <n v="9.7183814681249991"/>
  </r>
  <r>
    <n v="347405"/>
    <x v="39"/>
    <x v="1"/>
    <x v="0"/>
    <x v="1"/>
    <x v="23"/>
    <x v="41"/>
    <n v="38.676198329999998"/>
  </r>
  <r>
    <n v="347407"/>
    <x v="40"/>
    <x v="1"/>
    <x v="0"/>
    <x v="1"/>
    <x v="23"/>
    <x v="41"/>
    <n v="57.718306181249993"/>
  </r>
  <r>
    <n v="347409"/>
    <x v="41"/>
    <x v="1"/>
    <x v="0"/>
    <x v="1"/>
    <x v="23"/>
    <x v="41"/>
    <n v="76.563086489999975"/>
  </r>
  <r>
    <n v="347411"/>
    <x v="5"/>
    <x v="1"/>
    <x v="0"/>
    <x v="1"/>
    <x v="23"/>
    <x v="41"/>
    <n v="277.04400050249996"/>
  </r>
  <r>
    <n v="347413"/>
    <x v="6"/>
    <x v="1"/>
    <x v="0"/>
    <x v="1"/>
    <x v="23"/>
    <x v="41"/>
    <n v="326.48383590074997"/>
  </r>
  <r>
    <n v="347415"/>
    <x v="7"/>
    <x v="1"/>
    <x v="0"/>
    <x v="1"/>
    <x v="23"/>
    <x v="41"/>
    <n v="305.86833108562502"/>
  </r>
  <r>
    <n v="347417"/>
    <x v="8"/>
    <x v="1"/>
    <x v="0"/>
    <x v="1"/>
    <x v="23"/>
    <x v="41"/>
    <n v="284.79587758874999"/>
  </r>
  <r>
    <n v="347419"/>
    <x v="9"/>
    <x v="1"/>
    <x v="0"/>
    <x v="1"/>
    <x v="23"/>
    <x v="41"/>
    <n v="234.76560722999997"/>
  </r>
  <r>
    <n v="347353"/>
    <x v="10"/>
    <x v="1"/>
    <x v="1"/>
    <x v="2"/>
    <x v="24"/>
    <x v="41"/>
    <n v="234.54498995999998"/>
  </r>
  <r>
    <n v="347355"/>
    <x v="11"/>
    <x v="1"/>
    <x v="1"/>
    <x v="2"/>
    <x v="24"/>
    <x v="41"/>
    <n v="350.04955788000001"/>
  </r>
  <r>
    <n v="347373"/>
    <x v="14"/>
    <x v="1"/>
    <x v="1"/>
    <x v="3"/>
    <x v="24"/>
    <x v="41"/>
    <n v="227.47328171999999"/>
  </r>
  <r>
    <n v="347375"/>
    <x v="15"/>
    <x v="1"/>
    <x v="1"/>
    <x v="3"/>
    <x v="24"/>
    <x v="41"/>
    <n v="352.87824117599996"/>
  </r>
  <r>
    <n v="347403"/>
    <x v="38"/>
    <x v="1"/>
    <x v="0"/>
    <x v="1"/>
    <x v="24"/>
    <x v="41"/>
    <n v="12.182690790000001"/>
  </r>
  <r>
    <n v="347405"/>
    <x v="39"/>
    <x v="1"/>
    <x v="0"/>
    <x v="1"/>
    <x v="24"/>
    <x v="41"/>
    <n v="48.483398879999996"/>
  </r>
  <r>
    <n v="347407"/>
    <x v="40"/>
    <x v="1"/>
    <x v="0"/>
    <x v="1"/>
    <x v="24"/>
    <x v="41"/>
    <n v="72.354051900000002"/>
  </r>
  <r>
    <n v="347409"/>
    <x v="41"/>
    <x v="1"/>
    <x v="0"/>
    <x v="1"/>
    <x v="24"/>
    <x v="41"/>
    <n v="95.977340639999994"/>
  </r>
  <r>
    <n v="347411"/>
    <x v="5"/>
    <x v="1"/>
    <x v="0"/>
    <x v="1"/>
    <x v="24"/>
    <x v="41"/>
    <n v="347.29459884000005"/>
  </r>
  <r>
    <n v="347413"/>
    <x v="6"/>
    <x v="1"/>
    <x v="0"/>
    <x v="1"/>
    <x v="24"/>
    <x v="41"/>
    <n v="409.27099165200002"/>
  </r>
  <r>
    <n v="347415"/>
    <x v="7"/>
    <x v="1"/>
    <x v="0"/>
    <x v="1"/>
    <x v="24"/>
    <x v="41"/>
    <n v="383.42797227"/>
  </r>
  <r>
    <n v="347417"/>
    <x v="8"/>
    <x v="1"/>
    <x v="0"/>
    <x v="1"/>
    <x v="24"/>
    <x v="41"/>
    <n v="357.01213482000003"/>
  </r>
  <r>
    <n v="347419"/>
    <x v="9"/>
    <x v="1"/>
    <x v="0"/>
    <x v="1"/>
    <x v="24"/>
    <x v="41"/>
    <n v="294.29558928"/>
  </r>
  <r>
    <n v="347425"/>
    <x v="18"/>
    <x v="0"/>
    <x v="2"/>
    <x v="4"/>
    <x v="25"/>
    <x v="41"/>
    <n v="415.25964809999999"/>
  </r>
  <r>
    <n v="347427"/>
    <x v="19"/>
    <x v="0"/>
    <x v="2"/>
    <x v="4"/>
    <x v="25"/>
    <x v="41"/>
    <n v="429.9125952"/>
  </r>
  <r>
    <n v="347429"/>
    <x v="20"/>
    <x v="0"/>
    <x v="2"/>
    <x v="4"/>
    <x v="25"/>
    <x v="41"/>
    <n v="444.61426944000004"/>
  </r>
  <r>
    <n v="347431"/>
    <x v="21"/>
    <x v="0"/>
    <x v="2"/>
    <x v="4"/>
    <x v="25"/>
    <x v="41"/>
    <n v="443.27775360000004"/>
  </r>
  <r>
    <n v="347433"/>
    <x v="22"/>
    <x v="0"/>
    <x v="2"/>
    <x v="4"/>
    <x v="25"/>
    <x v="41"/>
    <n v="441.05022720000005"/>
  </r>
  <r>
    <n v="347435"/>
    <x v="23"/>
    <x v="0"/>
    <x v="2"/>
    <x v="4"/>
    <x v="25"/>
    <x v="41"/>
    <n v="785.08123814999999"/>
  </r>
  <r>
    <n v="347437"/>
    <x v="24"/>
    <x v="0"/>
    <x v="2"/>
    <x v="4"/>
    <x v="25"/>
    <x v="41"/>
    <n v="764.04155519999995"/>
  </r>
  <r>
    <n v="347439"/>
    <x v="25"/>
    <x v="0"/>
    <x v="2"/>
    <x v="4"/>
    <x v="25"/>
    <x v="41"/>
    <n v="434.36764800000003"/>
  </r>
  <r>
    <n v="347331"/>
    <x v="0"/>
    <x v="0"/>
    <x v="0"/>
    <x v="0"/>
    <x v="26"/>
    <x v="41"/>
    <n v="423.039337875"/>
  </r>
  <r>
    <n v="347333"/>
    <x v="1"/>
    <x v="0"/>
    <x v="0"/>
    <x v="0"/>
    <x v="26"/>
    <x v="41"/>
    <n v="715.53471845624995"/>
  </r>
  <r>
    <n v="347335"/>
    <x v="2"/>
    <x v="0"/>
    <x v="0"/>
    <x v="0"/>
    <x v="26"/>
    <x v="41"/>
    <n v="711.90256252500001"/>
  </r>
  <r>
    <n v="347337"/>
    <x v="3"/>
    <x v="0"/>
    <x v="0"/>
    <x v="0"/>
    <x v="26"/>
    <x v="41"/>
    <n v="708.27040659374995"/>
  </r>
  <r>
    <n v="347339"/>
    <x v="4"/>
    <x v="0"/>
    <x v="0"/>
    <x v="0"/>
    <x v="26"/>
    <x v="41"/>
    <n v="704.6382506624999"/>
  </r>
  <r>
    <n v="347403"/>
    <x v="38"/>
    <x v="1"/>
    <x v="1"/>
    <x v="2"/>
    <x v="27"/>
    <x v="41"/>
    <n v="36.238995253124997"/>
  </r>
  <r>
    <n v="347405"/>
    <x v="39"/>
    <x v="1"/>
    <x v="1"/>
    <x v="2"/>
    <x v="27"/>
    <x v="41"/>
    <n v="144.22016385000001"/>
  </r>
  <r>
    <n v="347407"/>
    <x v="40"/>
    <x v="1"/>
    <x v="1"/>
    <x v="2"/>
    <x v="27"/>
    <x v="41"/>
    <n v="215.22652003125"/>
  </r>
  <r>
    <n v="347409"/>
    <x v="41"/>
    <x v="1"/>
    <x v="1"/>
    <x v="2"/>
    <x v="27"/>
    <x v="41"/>
    <n v="285.49705905000002"/>
  </r>
  <r>
    <n v="347411"/>
    <x v="5"/>
    <x v="1"/>
    <x v="1"/>
    <x v="2"/>
    <x v="27"/>
    <x v="41"/>
    <n v="1206.5113630124999"/>
  </r>
  <r>
    <n v="347413"/>
    <x v="6"/>
    <x v="1"/>
    <x v="1"/>
    <x v="2"/>
    <x v="27"/>
    <x v="41"/>
    <n v="1396.7992462387501"/>
  </r>
  <r>
    <n v="347415"/>
    <x v="7"/>
    <x v="1"/>
    <x v="1"/>
    <x v="2"/>
    <x v="27"/>
    <x v="41"/>
    <n v="1319.3866432406248"/>
  </r>
  <r>
    <n v="347417"/>
    <x v="8"/>
    <x v="1"/>
    <x v="1"/>
    <x v="2"/>
    <x v="27"/>
    <x v="41"/>
    <n v="1239.9106605187501"/>
  </r>
  <r>
    <n v="347419"/>
    <x v="9"/>
    <x v="1"/>
    <x v="1"/>
    <x v="2"/>
    <x v="27"/>
    <x v="41"/>
    <n v="1052.4535092000003"/>
  </r>
  <r>
    <n v="347373"/>
    <x v="14"/>
    <x v="1"/>
    <x v="1"/>
    <x v="3"/>
    <x v="28"/>
    <x v="41"/>
    <n v="753.87563054999998"/>
  </r>
  <r>
    <n v="347375"/>
    <x v="15"/>
    <x v="1"/>
    <x v="1"/>
    <x v="3"/>
    <x v="28"/>
    <x v="41"/>
    <n v="1169.4837501900001"/>
  </r>
  <r>
    <n v="347403"/>
    <x v="38"/>
    <x v="1"/>
    <x v="0"/>
    <x v="1"/>
    <x v="30"/>
    <x v="41"/>
    <n v="19.57036291875"/>
  </r>
  <r>
    <n v="347405"/>
    <x v="39"/>
    <x v="1"/>
    <x v="0"/>
    <x v="1"/>
    <x v="30"/>
    <x v="41"/>
    <n v="77.884083899999993"/>
  </r>
  <r>
    <n v="347407"/>
    <x v="40"/>
    <x v="1"/>
    <x v="0"/>
    <x v="1"/>
    <x v="30"/>
    <x v="41"/>
    <n v="116.23007418750001"/>
  </r>
  <r>
    <n v="347409"/>
    <x v="41"/>
    <x v="1"/>
    <x v="0"/>
    <x v="1"/>
    <x v="30"/>
    <x v="41"/>
    <n v="154.17869670000002"/>
  </r>
  <r>
    <n v="347411"/>
    <x v="5"/>
    <x v="1"/>
    <x v="0"/>
    <x v="1"/>
    <x v="30"/>
    <x v="41"/>
    <n v="651.55959967499996"/>
  </r>
  <r>
    <n v="347413"/>
    <x v="6"/>
    <x v="1"/>
    <x v="0"/>
    <x v="1"/>
    <x v="30"/>
    <x v="41"/>
    <n v="754.32191159249999"/>
  </r>
  <r>
    <n v="347415"/>
    <x v="7"/>
    <x v="1"/>
    <x v="0"/>
    <x v="1"/>
    <x v="30"/>
    <x v="41"/>
    <n v="712.51631724375"/>
  </r>
  <r>
    <n v="347417"/>
    <x v="8"/>
    <x v="1"/>
    <x v="0"/>
    <x v="1"/>
    <x v="30"/>
    <x v="41"/>
    <n v="669.59642351250011"/>
  </r>
  <r>
    <n v="347419"/>
    <x v="9"/>
    <x v="1"/>
    <x v="0"/>
    <x v="1"/>
    <x v="30"/>
    <x v="41"/>
    <n v="568.36280880000004"/>
  </r>
  <r>
    <n v="347425"/>
    <x v="18"/>
    <x v="0"/>
    <x v="2"/>
    <x v="4"/>
    <x v="31"/>
    <x v="41"/>
    <n v="545.56316977500001"/>
  </r>
  <r>
    <n v="347427"/>
    <x v="19"/>
    <x v="0"/>
    <x v="2"/>
    <x v="4"/>
    <x v="31"/>
    <x v="41"/>
    <n v="564.81403680000005"/>
  </r>
  <r>
    <n v="347429"/>
    <x v="20"/>
    <x v="0"/>
    <x v="2"/>
    <x v="4"/>
    <x v="31"/>
    <x v="41"/>
    <n v="584.12892095999996"/>
  </r>
  <r>
    <n v="347431"/>
    <x v="21"/>
    <x v="0"/>
    <x v="2"/>
    <x v="4"/>
    <x v="31"/>
    <x v="41"/>
    <n v="582.37302239999997"/>
  </r>
  <r>
    <n v="347433"/>
    <x v="22"/>
    <x v="0"/>
    <x v="2"/>
    <x v="4"/>
    <x v="31"/>
    <x v="41"/>
    <n v="579.44652480000002"/>
  </r>
  <r>
    <n v="347435"/>
    <x v="23"/>
    <x v="0"/>
    <x v="2"/>
    <x v="4"/>
    <x v="31"/>
    <x v="41"/>
    <n v="1175.5603679624999"/>
  </r>
  <r>
    <n v="347437"/>
    <x v="24"/>
    <x v="0"/>
    <x v="2"/>
    <x v="4"/>
    <x v="31"/>
    <x v="41"/>
    <n v="1147.1870591999998"/>
  </r>
  <r>
    <n v="347439"/>
    <x v="25"/>
    <x v="0"/>
    <x v="2"/>
    <x v="4"/>
    <x v="31"/>
    <x v="41"/>
    <n v="570.66703200000006"/>
  </r>
  <r>
    <n v="347357"/>
    <x v="12"/>
    <x v="1"/>
    <x v="1"/>
    <x v="2"/>
    <x v="6"/>
    <x v="22"/>
    <n v="-86637.495829326479"/>
  </r>
  <r>
    <n v="347357"/>
    <x v="12"/>
    <x v="1"/>
    <x v="1"/>
    <x v="2"/>
    <x v="7"/>
    <x v="22"/>
    <n v="-76614.142932691742"/>
  </r>
  <r>
    <n v="347357"/>
    <x v="12"/>
    <x v="1"/>
    <x v="1"/>
    <x v="2"/>
    <x v="8"/>
    <x v="22"/>
    <n v="-79012.926692307112"/>
  </r>
  <r>
    <n v="347365"/>
    <x v="35"/>
    <x v="1"/>
    <x v="1"/>
    <x v="3"/>
    <x v="9"/>
    <x v="22"/>
    <n v="-20258.9384765625"/>
  </r>
  <r>
    <n v="347379"/>
    <x v="17"/>
    <x v="1"/>
    <x v="1"/>
    <x v="3"/>
    <x v="9"/>
    <x v="22"/>
    <n v="-66641.11880408648"/>
  </r>
  <r>
    <n v="347365"/>
    <x v="35"/>
    <x v="1"/>
    <x v="1"/>
    <x v="3"/>
    <x v="10"/>
    <x v="22"/>
    <n v="-17917.453125"/>
  </r>
  <r>
    <n v="347379"/>
    <x v="17"/>
    <x v="1"/>
    <x v="1"/>
    <x v="3"/>
    <x v="10"/>
    <x v="22"/>
    <n v="-58938.878942307674"/>
  </r>
  <r>
    <n v="347365"/>
    <x v="35"/>
    <x v="1"/>
    <x v="1"/>
    <x v="3"/>
    <x v="11"/>
    <x v="22"/>
    <n v="-17989.024218750001"/>
  </r>
  <r>
    <n v="347379"/>
    <x v="17"/>
    <x v="1"/>
    <x v="1"/>
    <x v="3"/>
    <x v="11"/>
    <x v="22"/>
    <n v="-60417.574831730701"/>
  </r>
  <r>
    <n v="347357"/>
    <x v="12"/>
    <x v="1"/>
    <x v="1"/>
    <x v="2"/>
    <x v="19"/>
    <x v="22"/>
    <n v="-43688.112259615358"/>
  </r>
  <r>
    <n v="347365"/>
    <x v="35"/>
    <x v="1"/>
    <x v="1"/>
    <x v="3"/>
    <x v="19"/>
    <x v="22"/>
    <n v="-9723.796875"/>
  </r>
  <r>
    <n v="347379"/>
    <x v="17"/>
    <x v="1"/>
    <x v="1"/>
    <x v="3"/>
    <x v="19"/>
    <x v="22"/>
    <n v="-30604.70769230766"/>
  </r>
  <r>
    <n v="347357"/>
    <x v="12"/>
    <x v="1"/>
    <x v="1"/>
    <x v="2"/>
    <x v="20"/>
    <x v="22"/>
    <n v="-48899.638341346137"/>
  </r>
  <r>
    <n v="347365"/>
    <x v="35"/>
    <x v="1"/>
    <x v="1"/>
    <x v="3"/>
    <x v="20"/>
    <x v="22"/>
    <n v="-10883.7421875"/>
  </r>
  <r>
    <n v="347379"/>
    <x v="17"/>
    <x v="1"/>
    <x v="1"/>
    <x v="3"/>
    <x v="20"/>
    <x v="22"/>
    <n v="-34255.523076923018"/>
  </r>
  <r>
    <n v="347357"/>
    <x v="12"/>
    <x v="1"/>
    <x v="1"/>
    <x v="2"/>
    <x v="23"/>
    <x v="22"/>
    <n v="-22984.242879807669"/>
  </r>
  <r>
    <n v="347365"/>
    <x v="35"/>
    <x v="1"/>
    <x v="1"/>
    <x v="3"/>
    <x v="23"/>
    <x v="22"/>
    <n v="-5239.4976562499996"/>
  </r>
  <r>
    <n v="347379"/>
    <x v="17"/>
    <x v="1"/>
    <x v="1"/>
    <x v="3"/>
    <x v="23"/>
    <x v="22"/>
    <n v="-17235.157024038414"/>
  </r>
  <r>
    <n v="347357"/>
    <x v="12"/>
    <x v="1"/>
    <x v="1"/>
    <x v="2"/>
    <x v="24"/>
    <x v="22"/>
    <n v="-29712.790665865359"/>
  </r>
  <r>
    <n v="347365"/>
    <x v="35"/>
    <x v="1"/>
    <x v="1"/>
    <x v="3"/>
    <x v="24"/>
    <x v="22"/>
    <n v="-6773.3402343750004"/>
  </r>
  <r>
    <n v="347379"/>
    <x v="17"/>
    <x v="1"/>
    <x v="1"/>
    <x v="3"/>
    <x v="24"/>
    <x v="22"/>
    <n v="-22280.682266826876"/>
  </r>
  <r>
    <n v="347365"/>
    <x v="35"/>
    <x v="1"/>
    <x v="1"/>
    <x v="3"/>
    <x v="28"/>
    <x v="22"/>
    <n v="-26604.703125"/>
  </r>
  <r>
    <n v="347379"/>
    <x v="17"/>
    <x v="1"/>
    <x v="1"/>
    <x v="3"/>
    <x v="28"/>
    <x v="22"/>
    <n v="-87515.305096153228"/>
  </r>
  <r>
    <n v="347357"/>
    <x v="12"/>
    <x v="1"/>
    <x v="1"/>
    <x v="2"/>
    <x v="6"/>
    <x v="40"/>
    <n v="86637.495829326479"/>
  </r>
  <r>
    <n v="347357"/>
    <x v="12"/>
    <x v="1"/>
    <x v="1"/>
    <x v="2"/>
    <x v="7"/>
    <x v="40"/>
    <n v="76614.142932691742"/>
  </r>
  <r>
    <n v="347357"/>
    <x v="12"/>
    <x v="1"/>
    <x v="1"/>
    <x v="2"/>
    <x v="8"/>
    <x v="40"/>
    <n v="79012.926692307112"/>
  </r>
  <r>
    <n v="347365"/>
    <x v="35"/>
    <x v="1"/>
    <x v="1"/>
    <x v="3"/>
    <x v="9"/>
    <x v="40"/>
    <n v="20258.9384765625"/>
  </r>
  <r>
    <n v="347379"/>
    <x v="17"/>
    <x v="1"/>
    <x v="1"/>
    <x v="3"/>
    <x v="9"/>
    <x v="40"/>
    <n v="66641.11880408648"/>
  </r>
  <r>
    <n v="347365"/>
    <x v="35"/>
    <x v="1"/>
    <x v="1"/>
    <x v="3"/>
    <x v="10"/>
    <x v="40"/>
    <n v="17917.453125"/>
  </r>
  <r>
    <n v="347379"/>
    <x v="17"/>
    <x v="1"/>
    <x v="1"/>
    <x v="3"/>
    <x v="10"/>
    <x v="40"/>
    <n v="58938.878942307674"/>
  </r>
  <r>
    <n v="347365"/>
    <x v="35"/>
    <x v="1"/>
    <x v="1"/>
    <x v="3"/>
    <x v="11"/>
    <x v="40"/>
    <n v="17989.024218750001"/>
  </r>
  <r>
    <n v="347379"/>
    <x v="17"/>
    <x v="1"/>
    <x v="1"/>
    <x v="3"/>
    <x v="11"/>
    <x v="40"/>
    <n v="60417.574831730701"/>
  </r>
  <r>
    <n v="347357"/>
    <x v="12"/>
    <x v="1"/>
    <x v="1"/>
    <x v="2"/>
    <x v="19"/>
    <x v="40"/>
    <n v="43688.112259615358"/>
  </r>
  <r>
    <n v="347365"/>
    <x v="35"/>
    <x v="1"/>
    <x v="1"/>
    <x v="3"/>
    <x v="19"/>
    <x v="40"/>
    <n v="9723.796875"/>
  </r>
  <r>
    <n v="347379"/>
    <x v="17"/>
    <x v="1"/>
    <x v="1"/>
    <x v="3"/>
    <x v="19"/>
    <x v="40"/>
    <n v="30604.70769230766"/>
  </r>
  <r>
    <n v="347357"/>
    <x v="12"/>
    <x v="1"/>
    <x v="1"/>
    <x v="2"/>
    <x v="20"/>
    <x v="40"/>
    <n v="48899.638341346137"/>
  </r>
  <r>
    <n v="347365"/>
    <x v="35"/>
    <x v="1"/>
    <x v="1"/>
    <x v="3"/>
    <x v="20"/>
    <x v="40"/>
    <n v="10883.7421875"/>
  </r>
  <r>
    <n v="347379"/>
    <x v="17"/>
    <x v="1"/>
    <x v="1"/>
    <x v="3"/>
    <x v="20"/>
    <x v="40"/>
    <n v="34255.523076923018"/>
  </r>
  <r>
    <n v="347357"/>
    <x v="12"/>
    <x v="1"/>
    <x v="1"/>
    <x v="2"/>
    <x v="23"/>
    <x v="40"/>
    <n v="22984.242879807669"/>
  </r>
  <r>
    <n v="347365"/>
    <x v="35"/>
    <x v="1"/>
    <x v="1"/>
    <x v="3"/>
    <x v="23"/>
    <x v="40"/>
    <n v="5239.4976562499996"/>
  </r>
  <r>
    <n v="347379"/>
    <x v="17"/>
    <x v="1"/>
    <x v="1"/>
    <x v="3"/>
    <x v="23"/>
    <x v="40"/>
    <n v="17235.157024038414"/>
  </r>
  <r>
    <n v="347357"/>
    <x v="12"/>
    <x v="1"/>
    <x v="1"/>
    <x v="2"/>
    <x v="24"/>
    <x v="40"/>
    <n v="29712.790665865359"/>
  </r>
  <r>
    <n v="347365"/>
    <x v="35"/>
    <x v="1"/>
    <x v="1"/>
    <x v="3"/>
    <x v="24"/>
    <x v="40"/>
    <n v="6773.3402343750004"/>
  </r>
  <r>
    <n v="347379"/>
    <x v="17"/>
    <x v="1"/>
    <x v="1"/>
    <x v="3"/>
    <x v="24"/>
    <x v="40"/>
    <n v="22280.682266826876"/>
  </r>
  <r>
    <n v="347365"/>
    <x v="35"/>
    <x v="1"/>
    <x v="1"/>
    <x v="3"/>
    <x v="28"/>
    <x v="40"/>
    <n v="26604.703125"/>
  </r>
  <r>
    <n v="347379"/>
    <x v="17"/>
    <x v="1"/>
    <x v="1"/>
    <x v="3"/>
    <x v="28"/>
    <x v="40"/>
    <n v="87515.305096153228"/>
  </r>
  <r>
    <n v="347353"/>
    <x v="10"/>
    <x v="1"/>
    <x v="1"/>
    <x v="2"/>
    <x v="27"/>
    <x v="16"/>
    <n v="3228.8916893515616"/>
  </r>
  <r>
    <n v="347355"/>
    <x v="11"/>
    <x v="1"/>
    <x v="1"/>
    <x v="2"/>
    <x v="27"/>
    <x v="16"/>
    <n v="4846.8546409013188"/>
  </r>
  <r>
    <n v="347357"/>
    <x v="12"/>
    <x v="1"/>
    <x v="1"/>
    <x v="2"/>
    <x v="27"/>
    <x v="16"/>
    <n v="4822.375577058383"/>
  </r>
  <r>
    <n v="347359"/>
    <x v="13"/>
    <x v="1"/>
    <x v="1"/>
    <x v="2"/>
    <x v="27"/>
    <x v="16"/>
    <n v="3216.9804207383281"/>
  </r>
  <r>
    <n v="347331"/>
    <x v="0"/>
    <x v="0"/>
    <x v="0"/>
    <x v="0"/>
    <x v="0"/>
    <x v="39"/>
    <n v="6959.3658749999995"/>
  </r>
  <r>
    <n v="347333"/>
    <x v="1"/>
    <x v="0"/>
    <x v="0"/>
    <x v="0"/>
    <x v="0"/>
    <x v="39"/>
    <n v="4021.2070937500007"/>
  </r>
  <r>
    <n v="347335"/>
    <x v="2"/>
    <x v="0"/>
    <x v="0"/>
    <x v="0"/>
    <x v="0"/>
    <x v="39"/>
    <n v="4000.7948750000005"/>
  </r>
  <r>
    <n v="347337"/>
    <x v="3"/>
    <x v="0"/>
    <x v="0"/>
    <x v="0"/>
    <x v="0"/>
    <x v="39"/>
    <n v="3980.3826562500003"/>
  </r>
  <r>
    <n v="347339"/>
    <x v="4"/>
    <x v="0"/>
    <x v="0"/>
    <x v="0"/>
    <x v="0"/>
    <x v="39"/>
    <n v="3959.9704375000006"/>
  </r>
  <r>
    <n v="347331"/>
    <x v="0"/>
    <x v="0"/>
    <x v="0"/>
    <x v="0"/>
    <x v="1"/>
    <x v="39"/>
    <n v="5947.2393750000001"/>
  </r>
  <r>
    <n v="347333"/>
    <x v="1"/>
    <x v="0"/>
    <x v="0"/>
    <x v="0"/>
    <x v="1"/>
    <x v="39"/>
    <n v="3515.4065156250003"/>
  </r>
  <r>
    <n v="347335"/>
    <x v="2"/>
    <x v="0"/>
    <x v="0"/>
    <x v="0"/>
    <x v="1"/>
    <x v="39"/>
    <n v="3497.5618125000005"/>
  </r>
  <r>
    <n v="347337"/>
    <x v="3"/>
    <x v="0"/>
    <x v="0"/>
    <x v="0"/>
    <x v="1"/>
    <x v="39"/>
    <n v="3479.7171093750007"/>
  </r>
  <r>
    <n v="347339"/>
    <x v="4"/>
    <x v="0"/>
    <x v="0"/>
    <x v="0"/>
    <x v="1"/>
    <x v="39"/>
    <n v="3461.87240625"/>
  </r>
  <r>
    <n v="347331"/>
    <x v="0"/>
    <x v="0"/>
    <x v="0"/>
    <x v="0"/>
    <x v="2"/>
    <x v="39"/>
    <n v="5917.3537499999993"/>
  </r>
  <r>
    <n v="347333"/>
    <x v="1"/>
    <x v="0"/>
    <x v="0"/>
    <x v="0"/>
    <x v="2"/>
    <x v="39"/>
    <n v="3497.7411562499997"/>
  </r>
  <r>
    <n v="347335"/>
    <x v="2"/>
    <x v="0"/>
    <x v="0"/>
    <x v="0"/>
    <x v="2"/>
    <x v="39"/>
    <n v="3479.9861249999999"/>
  </r>
  <r>
    <n v="347337"/>
    <x v="3"/>
    <x v="0"/>
    <x v="0"/>
    <x v="0"/>
    <x v="2"/>
    <x v="39"/>
    <n v="3462.2310937500001"/>
  </r>
  <r>
    <n v="347339"/>
    <x v="4"/>
    <x v="0"/>
    <x v="0"/>
    <x v="0"/>
    <x v="2"/>
    <x v="39"/>
    <n v="3444.4760625000008"/>
  </r>
  <r>
    <n v="347411"/>
    <x v="5"/>
    <x v="1"/>
    <x v="0"/>
    <x v="1"/>
    <x v="3"/>
    <x v="39"/>
    <n v="6558.6225000000122"/>
  </r>
  <r>
    <n v="347413"/>
    <x v="6"/>
    <x v="1"/>
    <x v="0"/>
    <x v="1"/>
    <x v="3"/>
    <x v="39"/>
    <n v="4059.9139000000009"/>
  </r>
  <r>
    <n v="347415"/>
    <x v="7"/>
    <x v="1"/>
    <x v="0"/>
    <x v="1"/>
    <x v="3"/>
    <x v="39"/>
    <n v="4047.70975"/>
  </r>
  <r>
    <n v="347417"/>
    <x v="8"/>
    <x v="1"/>
    <x v="0"/>
    <x v="1"/>
    <x v="3"/>
    <x v="39"/>
    <n v="4027.3695000000002"/>
  </r>
  <r>
    <n v="347419"/>
    <x v="9"/>
    <x v="1"/>
    <x v="0"/>
    <x v="1"/>
    <x v="3"/>
    <x v="39"/>
    <n v="4007.02925"/>
  </r>
  <r>
    <n v="347411"/>
    <x v="5"/>
    <x v="1"/>
    <x v="0"/>
    <x v="1"/>
    <x v="4"/>
    <x v="39"/>
    <n v="6661.2743750000136"/>
  </r>
  <r>
    <n v="347413"/>
    <x v="6"/>
    <x v="1"/>
    <x v="0"/>
    <x v="1"/>
    <x v="4"/>
    <x v="39"/>
    <n v="4000.794875"/>
  </r>
  <r>
    <n v="347415"/>
    <x v="7"/>
    <x v="1"/>
    <x v="0"/>
    <x v="1"/>
    <x v="4"/>
    <x v="39"/>
    <n v="3988.7684374999999"/>
  </r>
  <r>
    <n v="347417"/>
    <x v="8"/>
    <x v="1"/>
    <x v="0"/>
    <x v="1"/>
    <x v="4"/>
    <x v="39"/>
    <n v="3968.7243750000002"/>
  </r>
  <r>
    <n v="347419"/>
    <x v="9"/>
    <x v="1"/>
    <x v="0"/>
    <x v="1"/>
    <x v="4"/>
    <x v="39"/>
    <n v="3948.6803125000006"/>
  </r>
  <r>
    <n v="347411"/>
    <x v="5"/>
    <x v="1"/>
    <x v="0"/>
    <x v="1"/>
    <x v="5"/>
    <x v="39"/>
    <n v="6437.9371875000115"/>
  </r>
  <r>
    <n v="347413"/>
    <x v="6"/>
    <x v="1"/>
    <x v="0"/>
    <x v="1"/>
    <x v="5"/>
    <x v="39"/>
    <n v="3955.5698812500004"/>
  </r>
  <r>
    <n v="347415"/>
    <x v="7"/>
    <x v="1"/>
    <x v="0"/>
    <x v="1"/>
    <x v="5"/>
    <x v="39"/>
    <n v="3943.6793906250005"/>
  </r>
  <r>
    <n v="347417"/>
    <x v="8"/>
    <x v="1"/>
    <x v="0"/>
    <x v="1"/>
    <x v="5"/>
    <x v="39"/>
    <n v="3923.8619062500006"/>
  </r>
  <r>
    <n v="347419"/>
    <x v="9"/>
    <x v="1"/>
    <x v="0"/>
    <x v="1"/>
    <x v="5"/>
    <x v="39"/>
    <n v="3904.0444218749999"/>
  </r>
  <r>
    <n v="347353"/>
    <x v="10"/>
    <x v="1"/>
    <x v="1"/>
    <x v="2"/>
    <x v="6"/>
    <x v="39"/>
    <n v="4226.4521718750011"/>
  </r>
  <r>
    <n v="347355"/>
    <x v="11"/>
    <x v="1"/>
    <x v="1"/>
    <x v="2"/>
    <x v="6"/>
    <x v="39"/>
    <n v="6344.2819687499996"/>
  </r>
  <r>
    <n v="347357"/>
    <x v="12"/>
    <x v="1"/>
    <x v="1"/>
    <x v="2"/>
    <x v="6"/>
    <x v="39"/>
    <n v="0"/>
  </r>
  <r>
    <n v="347359"/>
    <x v="13"/>
    <x v="1"/>
    <x v="1"/>
    <x v="2"/>
    <x v="6"/>
    <x v="39"/>
    <n v="0"/>
  </r>
  <r>
    <n v="347353"/>
    <x v="10"/>
    <x v="1"/>
    <x v="1"/>
    <x v="2"/>
    <x v="7"/>
    <x v="39"/>
    <n v="3737.4811875000005"/>
  </r>
  <r>
    <n v="347355"/>
    <x v="11"/>
    <x v="1"/>
    <x v="1"/>
    <x v="2"/>
    <x v="7"/>
    <x v="39"/>
    <n v="5610.2928750000001"/>
  </r>
  <r>
    <n v="347357"/>
    <x v="12"/>
    <x v="1"/>
    <x v="1"/>
    <x v="2"/>
    <x v="7"/>
    <x v="39"/>
    <n v="0"/>
  </r>
  <r>
    <n v="347359"/>
    <x v="13"/>
    <x v="1"/>
    <x v="1"/>
    <x v="2"/>
    <x v="7"/>
    <x v="39"/>
    <n v="0"/>
  </r>
  <r>
    <n v="347353"/>
    <x v="10"/>
    <x v="1"/>
    <x v="1"/>
    <x v="2"/>
    <x v="8"/>
    <x v="39"/>
    <n v="4055.2045875000008"/>
  </r>
  <r>
    <n v="347355"/>
    <x v="11"/>
    <x v="1"/>
    <x v="1"/>
    <x v="2"/>
    <x v="8"/>
    <x v="39"/>
    <n v="5802.1474500000004"/>
  </r>
  <r>
    <n v="347357"/>
    <x v="12"/>
    <x v="1"/>
    <x v="1"/>
    <x v="2"/>
    <x v="8"/>
    <x v="39"/>
    <n v="0"/>
  </r>
  <r>
    <n v="347359"/>
    <x v="13"/>
    <x v="1"/>
    <x v="1"/>
    <x v="2"/>
    <x v="8"/>
    <x v="39"/>
    <n v="0"/>
  </r>
  <r>
    <n v="347373"/>
    <x v="14"/>
    <x v="1"/>
    <x v="1"/>
    <x v="3"/>
    <x v="9"/>
    <x v="39"/>
    <n v="4204.6663359374998"/>
  </r>
  <r>
    <n v="347375"/>
    <x v="15"/>
    <x v="1"/>
    <x v="1"/>
    <x v="3"/>
    <x v="9"/>
    <x v="39"/>
    <n v="6560.3826281249994"/>
  </r>
  <r>
    <n v="347377"/>
    <x v="16"/>
    <x v="1"/>
    <x v="1"/>
    <x v="3"/>
    <x v="9"/>
    <x v="39"/>
    <n v="0"/>
  </r>
  <r>
    <n v="347379"/>
    <x v="17"/>
    <x v="1"/>
    <x v="1"/>
    <x v="3"/>
    <x v="9"/>
    <x v="39"/>
    <n v="0"/>
  </r>
  <r>
    <n v="347373"/>
    <x v="14"/>
    <x v="1"/>
    <x v="1"/>
    <x v="3"/>
    <x v="10"/>
    <x v="39"/>
    <n v="3718.6998750000002"/>
  </r>
  <r>
    <n v="347375"/>
    <x v="15"/>
    <x v="1"/>
    <x v="1"/>
    <x v="3"/>
    <x v="10"/>
    <x v="39"/>
    <n v="5802.1474500000013"/>
  </r>
  <r>
    <n v="347377"/>
    <x v="16"/>
    <x v="1"/>
    <x v="1"/>
    <x v="3"/>
    <x v="10"/>
    <x v="39"/>
    <n v="0"/>
  </r>
  <r>
    <n v="347379"/>
    <x v="17"/>
    <x v="1"/>
    <x v="1"/>
    <x v="3"/>
    <x v="10"/>
    <x v="39"/>
    <n v="0"/>
  </r>
  <r>
    <n v="347373"/>
    <x v="14"/>
    <x v="1"/>
    <x v="1"/>
    <x v="3"/>
    <x v="11"/>
    <x v="39"/>
    <n v="3881.7064687500001"/>
  </r>
  <r>
    <n v="347375"/>
    <x v="15"/>
    <x v="1"/>
    <x v="1"/>
    <x v="3"/>
    <x v="11"/>
    <x v="39"/>
    <n v="5772.8436750000001"/>
  </r>
  <r>
    <n v="347377"/>
    <x v="16"/>
    <x v="1"/>
    <x v="1"/>
    <x v="3"/>
    <x v="11"/>
    <x v="39"/>
    <n v="0"/>
  </r>
  <r>
    <n v="347379"/>
    <x v="17"/>
    <x v="1"/>
    <x v="1"/>
    <x v="3"/>
    <x v="11"/>
    <x v="39"/>
    <n v="0"/>
  </r>
  <r>
    <n v="347425"/>
    <x v="18"/>
    <x v="0"/>
    <x v="2"/>
    <x v="4"/>
    <x v="12"/>
    <x v="39"/>
    <n v="1625.5260000000001"/>
  </r>
  <r>
    <n v="347427"/>
    <x v="19"/>
    <x v="0"/>
    <x v="2"/>
    <x v="4"/>
    <x v="12"/>
    <x v="39"/>
    <n v="283.70999999999327"/>
  </r>
  <r>
    <n v="347429"/>
    <x v="20"/>
    <x v="0"/>
    <x v="2"/>
    <x v="4"/>
    <x v="12"/>
    <x v="39"/>
    <n v="293.41200000000674"/>
  </r>
  <r>
    <n v="347431"/>
    <x v="21"/>
    <x v="0"/>
    <x v="2"/>
    <x v="4"/>
    <x v="12"/>
    <x v="39"/>
    <n v="731.32500000000482"/>
  </r>
  <r>
    <n v="347433"/>
    <x v="22"/>
    <x v="0"/>
    <x v="2"/>
    <x v="4"/>
    <x v="12"/>
    <x v="39"/>
    <n v="727.64999999999952"/>
  </r>
  <r>
    <n v="347435"/>
    <x v="23"/>
    <x v="0"/>
    <x v="2"/>
    <x v="4"/>
    <x v="12"/>
    <x v="39"/>
    <n v="4938.515597242832"/>
  </r>
  <r>
    <n v="347437"/>
    <x v="24"/>
    <x v="0"/>
    <x v="2"/>
    <x v="4"/>
    <x v="12"/>
    <x v="39"/>
    <n v="1440.5999999999908"/>
  </r>
  <r>
    <n v="347439"/>
    <x v="25"/>
    <x v="0"/>
    <x v="2"/>
    <x v="4"/>
    <x v="12"/>
    <x v="39"/>
    <n v="1535.1902724398531"/>
  </r>
  <r>
    <n v="347425"/>
    <x v="18"/>
    <x v="0"/>
    <x v="2"/>
    <x v="4"/>
    <x v="13"/>
    <x v="39"/>
    <n v="1455.5092500000001"/>
  </r>
  <r>
    <n v="347427"/>
    <x v="19"/>
    <x v="0"/>
    <x v="2"/>
    <x v="4"/>
    <x v="13"/>
    <x v="39"/>
    <n v="254.036249999994"/>
  </r>
  <r>
    <n v="347429"/>
    <x v="20"/>
    <x v="0"/>
    <x v="2"/>
    <x v="4"/>
    <x v="13"/>
    <x v="39"/>
    <n v="262.72350000000597"/>
  </r>
  <r>
    <n v="347431"/>
    <x v="21"/>
    <x v="0"/>
    <x v="2"/>
    <x v="4"/>
    <x v="13"/>
    <x v="39"/>
    <n v="654.83437500000423"/>
  </r>
  <r>
    <n v="347433"/>
    <x v="22"/>
    <x v="0"/>
    <x v="2"/>
    <x v="4"/>
    <x v="13"/>
    <x v="39"/>
    <n v="651.54374999999959"/>
  </r>
  <r>
    <n v="347435"/>
    <x v="23"/>
    <x v="0"/>
    <x v="2"/>
    <x v="4"/>
    <x v="13"/>
    <x v="39"/>
    <n v="5115.1635489699129"/>
  </r>
  <r>
    <n v="347437"/>
    <x v="24"/>
    <x v="0"/>
    <x v="2"/>
    <x v="4"/>
    <x v="13"/>
    <x v="39"/>
    <n v="1504.9124999999904"/>
  </r>
  <r>
    <n v="347439"/>
    <x v="25"/>
    <x v="0"/>
    <x v="2"/>
    <x v="4"/>
    <x v="13"/>
    <x v="39"/>
    <n v="1379.7702987452426"/>
  </r>
  <r>
    <n v="347385"/>
    <x v="26"/>
    <x v="0"/>
    <x v="2"/>
    <x v="5"/>
    <x v="14"/>
    <x v="39"/>
    <n v="1633.8194999999998"/>
  </r>
  <r>
    <n v="347387"/>
    <x v="27"/>
    <x v="0"/>
    <x v="2"/>
    <x v="5"/>
    <x v="14"/>
    <x v="39"/>
    <n v="1839.4110000000003"/>
  </r>
  <r>
    <n v="347389"/>
    <x v="28"/>
    <x v="0"/>
    <x v="2"/>
    <x v="5"/>
    <x v="14"/>
    <x v="39"/>
    <n v="1830.0262500000003"/>
  </r>
  <r>
    <n v="347391"/>
    <x v="29"/>
    <x v="0"/>
    <x v="2"/>
    <x v="5"/>
    <x v="14"/>
    <x v="39"/>
    <n v="141.13500000000627"/>
  </r>
  <r>
    <n v="347393"/>
    <x v="30"/>
    <x v="0"/>
    <x v="2"/>
    <x v="5"/>
    <x v="14"/>
    <x v="39"/>
    <n v="140.40749999999906"/>
  </r>
  <r>
    <n v="347395"/>
    <x v="31"/>
    <x v="0"/>
    <x v="2"/>
    <x v="5"/>
    <x v="14"/>
    <x v="39"/>
    <n v="3512.9556994350378"/>
  </r>
  <r>
    <n v="347397"/>
    <x v="32"/>
    <x v="0"/>
    <x v="2"/>
    <x v="5"/>
    <x v="14"/>
    <x v="39"/>
    <n v="289.54499999998023"/>
  </r>
  <r>
    <n v="347399"/>
    <x v="33"/>
    <x v="0"/>
    <x v="2"/>
    <x v="5"/>
    <x v="14"/>
    <x v="39"/>
    <n v="937.62785324603101"/>
  </r>
  <r>
    <n v="347385"/>
    <x v="26"/>
    <x v="0"/>
    <x v="2"/>
    <x v="5"/>
    <x v="15"/>
    <x v="39"/>
    <n v="1462.8579750000001"/>
  </r>
  <r>
    <n v="347387"/>
    <x v="27"/>
    <x v="0"/>
    <x v="2"/>
    <x v="5"/>
    <x v="15"/>
    <x v="39"/>
    <n v="1646.9365500000001"/>
  </r>
  <r>
    <n v="347389"/>
    <x v="28"/>
    <x v="0"/>
    <x v="2"/>
    <x v="5"/>
    <x v="15"/>
    <x v="39"/>
    <n v="1638.5338125000001"/>
  </r>
  <r>
    <n v="347391"/>
    <x v="29"/>
    <x v="0"/>
    <x v="2"/>
    <x v="5"/>
    <x v="15"/>
    <x v="39"/>
    <n v="126.36675000000561"/>
  </r>
  <r>
    <n v="347393"/>
    <x v="30"/>
    <x v="0"/>
    <x v="2"/>
    <x v="5"/>
    <x v="15"/>
    <x v="39"/>
    <n v="125.71537499999917"/>
  </r>
  <r>
    <n v="347395"/>
    <x v="31"/>
    <x v="0"/>
    <x v="2"/>
    <x v="5"/>
    <x v="15"/>
    <x v="39"/>
    <n v="3638.4198012889196"/>
  </r>
  <r>
    <n v="347397"/>
    <x v="32"/>
    <x v="0"/>
    <x v="2"/>
    <x v="5"/>
    <x v="15"/>
    <x v="39"/>
    <n v="302.45512499997938"/>
  </r>
  <r>
    <n v="347399"/>
    <x v="33"/>
    <x v="0"/>
    <x v="2"/>
    <x v="5"/>
    <x v="15"/>
    <x v="39"/>
    <n v="842.6594998487958"/>
  </r>
  <r>
    <n v="347385"/>
    <x v="26"/>
    <x v="0"/>
    <x v="2"/>
    <x v="5"/>
    <x v="16"/>
    <x v="39"/>
    <n v="1470.8586375000002"/>
  </r>
  <r>
    <n v="347387"/>
    <x v="27"/>
    <x v="0"/>
    <x v="2"/>
    <x v="5"/>
    <x v="16"/>
    <x v="39"/>
    <n v="1655.9439750000001"/>
  </r>
  <r>
    <n v="347389"/>
    <x v="28"/>
    <x v="0"/>
    <x v="2"/>
    <x v="5"/>
    <x v="16"/>
    <x v="39"/>
    <n v="1647.4952812500001"/>
  </r>
  <r>
    <n v="347391"/>
    <x v="29"/>
    <x v="0"/>
    <x v="2"/>
    <x v="5"/>
    <x v="16"/>
    <x v="39"/>
    <n v="127.05787500000564"/>
  </r>
  <r>
    <n v="347393"/>
    <x v="30"/>
    <x v="0"/>
    <x v="2"/>
    <x v="5"/>
    <x v="16"/>
    <x v="39"/>
    <n v="126.40293749999918"/>
  </r>
  <r>
    <n v="347395"/>
    <x v="31"/>
    <x v="0"/>
    <x v="2"/>
    <x v="5"/>
    <x v="16"/>
    <x v="39"/>
    <n v="3658.3190460282663"/>
  </r>
  <r>
    <n v="347397"/>
    <x v="32"/>
    <x v="0"/>
    <x v="2"/>
    <x v="5"/>
    <x v="16"/>
    <x v="39"/>
    <n v="304.1093124999793"/>
  </r>
  <r>
    <n v="347399"/>
    <x v="33"/>
    <x v="0"/>
    <x v="2"/>
    <x v="5"/>
    <x v="16"/>
    <x v="39"/>
    <n v="847.2681729913196"/>
  </r>
  <r>
    <n v="347331"/>
    <x v="0"/>
    <x v="0"/>
    <x v="0"/>
    <x v="0"/>
    <x v="17"/>
    <x v="39"/>
    <n v="2973.6196875000001"/>
  </r>
  <r>
    <n v="347333"/>
    <x v="1"/>
    <x v="0"/>
    <x v="0"/>
    <x v="0"/>
    <x v="17"/>
    <x v="39"/>
    <n v="1770.8730156250001"/>
  </r>
  <r>
    <n v="347335"/>
    <x v="2"/>
    <x v="0"/>
    <x v="0"/>
    <x v="0"/>
    <x v="17"/>
    <x v="39"/>
    <n v="1761.8838125"/>
  </r>
  <r>
    <n v="347337"/>
    <x v="3"/>
    <x v="0"/>
    <x v="0"/>
    <x v="0"/>
    <x v="17"/>
    <x v="39"/>
    <n v="1752.8946093750003"/>
  </r>
  <r>
    <n v="347339"/>
    <x v="4"/>
    <x v="0"/>
    <x v="0"/>
    <x v="0"/>
    <x v="17"/>
    <x v="39"/>
    <n v="1743.9054062499999"/>
  </r>
  <r>
    <n v="347385"/>
    <x v="26"/>
    <x v="0"/>
    <x v="2"/>
    <x v="5"/>
    <x v="17"/>
    <x v="39"/>
    <n v="977.62481250000008"/>
  </r>
  <r>
    <n v="347387"/>
    <x v="27"/>
    <x v="0"/>
    <x v="2"/>
    <x v="5"/>
    <x v="17"/>
    <x v="39"/>
    <n v="1100.644125"/>
  </r>
  <r>
    <n v="347389"/>
    <x v="28"/>
    <x v="0"/>
    <x v="2"/>
    <x v="5"/>
    <x v="17"/>
    <x v="39"/>
    <n v="1095.02859375"/>
  </r>
  <r>
    <n v="347391"/>
    <x v="29"/>
    <x v="0"/>
    <x v="2"/>
    <x v="5"/>
    <x v="17"/>
    <x v="39"/>
    <n v="84.450625000003754"/>
  </r>
  <r>
    <n v="347393"/>
    <x v="30"/>
    <x v="0"/>
    <x v="2"/>
    <x v="5"/>
    <x v="17"/>
    <x v="39"/>
    <n v="84.015312499999453"/>
  </r>
  <r>
    <n v="347395"/>
    <x v="31"/>
    <x v="0"/>
    <x v="2"/>
    <x v="5"/>
    <x v="17"/>
    <x v="39"/>
    <n v="1607.7759390679637"/>
  </r>
  <r>
    <n v="347397"/>
    <x v="32"/>
    <x v="0"/>
    <x v="2"/>
    <x v="5"/>
    <x v="17"/>
    <x v="39"/>
    <n v="129.94078124999115"/>
  </r>
  <r>
    <n v="347399"/>
    <x v="33"/>
    <x v="0"/>
    <x v="2"/>
    <x v="5"/>
    <x v="17"/>
    <x v="39"/>
    <n v="557.89427469254281"/>
  </r>
  <r>
    <n v="347331"/>
    <x v="0"/>
    <x v="0"/>
    <x v="0"/>
    <x v="0"/>
    <x v="18"/>
    <x v="39"/>
    <n v="3043.2105000000001"/>
  </r>
  <r>
    <n v="347333"/>
    <x v="1"/>
    <x v="0"/>
    <x v="0"/>
    <x v="0"/>
    <x v="18"/>
    <x v="39"/>
    <n v="1812.3162750000001"/>
  </r>
  <r>
    <n v="347335"/>
    <x v="2"/>
    <x v="0"/>
    <x v="0"/>
    <x v="0"/>
    <x v="18"/>
    <x v="39"/>
    <n v="1803.1166999999998"/>
  </r>
  <r>
    <n v="347337"/>
    <x v="3"/>
    <x v="0"/>
    <x v="0"/>
    <x v="0"/>
    <x v="18"/>
    <x v="39"/>
    <n v="1793.9171250000002"/>
  </r>
  <r>
    <n v="347339"/>
    <x v="4"/>
    <x v="0"/>
    <x v="0"/>
    <x v="0"/>
    <x v="18"/>
    <x v="39"/>
    <n v="1784.7175500000003"/>
  </r>
  <r>
    <n v="347385"/>
    <x v="26"/>
    <x v="0"/>
    <x v="2"/>
    <x v="5"/>
    <x v="18"/>
    <x v="39"/>
    <n v="1000.5039"/>
  </r>
  <r>
    <n v="347387"/>
    <x v="27"/>
    <x v="0"/>
    <x v="2"/>
    <x v="5"/>
    <x v="18"/>
    <x v="39"/>
    <n v="1126.4022"/>
  </r>
  <r>
    <n v="347389"/>
    <x v="28"/>
    <x v="0"/>
    <x v="2"/>
    <x v="5"/>
    <x v="18"/>
    <x v="39"/>
    <n v="1120.65525"/>
  </r>
  <r>
    <n v="347391"/>
    <x v="29"/>
    <x v="0"/>
    <x v="2"/>
    <x v="5"/>
    <x v="18"/>
    <x v="39"/>
    <n v="86.427000000003844"/>
  </r>
  <r>
    <n v="347393"/>
    <x v="30"/>
    <x v="0"/>
    <x v="2"/>
    <x v="5"/>
    <x v="18"/>
    <x v="39"/>
    <n v="85.981499999999414"/>
  </r>
  <r>
    <n v="347395"/>
    <x v="31"/>
    <x v="0"/>
    <x v="2"/>
    <x v="5"/>
    <x v="18"/>
    <x v="39"/>
    <n v="1645.4022819348806"/>
  </r>
  <r>
    <n v="347397"/>
    <x v="32"/>
    <x v="0"/>
    <x v="2"/>
    <x v="5"/>
    <x v="18"/>
    <x v="39"/>
    <n v="132.98174999999094"/>
  </r>
  <r>
    <n v="347399"/>
    <x v="33"/>
    <x v="0"/>
    <x v="2"/>
    <x v="5"/>
    <x v="18"/>
    <x v="39"/>
    <n v="570.95052261427782"/>
  </r>
  <r>
    <n v="347353"/>
    <x v="10"/>
    <x v="1"/>
    <x v="1"/>
    <x v="2"/>
    <x v="19"/>
    <x v="39"/>
    <n v="1911.1462500000005"/>
  </r>
  <r>
    <n v="347355"/>
    <x v="11"/>
    <x v="1"/>
    <x v="1"/>
    <x v="2"/>
    <x v="19"/>
    <x v="39"/>
    <n v="3181.4268750000001"/>
  </r>
  <r>
    <n v="347357"/>
    <x v="12"/>
    <x v="1"/>
    <x v="1"/>
    <x v="2"/>
    <x v="19"/>
    <x v="39"/>
    <n v="0"/>
  </r>
  <r>
    <n v="347359"/>
    <x v="13"/>
    <x v="1"/>
    <x v="1"/>
    <x v="2"/>
    <x v="19"/>
    <x v="39"/>
    <n v="0"/>
  </r>
  <r>
    <n v="347373"/>
    <x v="14"/>
    <x v="1"/>
    <x v="1"/>
    <x v="3"/>
    <x v="19"/>
    <x v="39"/>
    <n v="1853.5237499999998"/>
  </r>
  <r>
    <n v="347375"/>
    <x v="15"/>
    <x v="1"/>
    <x v="1"/>
    <x v="3"/>
    <x v="19"/>
    <x v="39"/>
    <n v="3207.1353750000003"/>
  </r>
  <r>
    <n v="347377"/>
    <x v="16"/>
    <x v="1"/>
    <x v="1"/>
    <x v="3"/>
    <x v="19"/>
    <x v="39"/>
    <n v="0"/>
  </r>
  <r>
    <n v="347379"/>
    <x v="17"/>
    <x v="1"/>
    <x v="1"/>
    <x v="3"/>
    <x v="19"/>
    <x v="39"/>
    <n v="0"/>
  </r>
  <r>
    <n v="347353"/>
    <x v="10"/>
    <x v="1"/>
    <x v="1"/>
    <x v="2"/>
    <x v="20"/>
    <x v="39"/>
    <n v="2139.1256250000001"/>
  </r>
  <r>
    <n v="347355"/>
    <x v="11"/>
    <x v="1"/>
    <x v="1"/>
    <x v="2"/>
    <x v="20"/>
    <x v="39"/>
    <n v="3560.9371874999997"/>
  </r>
  <r>
    <n v="347357"/>
    <x v="12"/>
    <x v="1"/>
    <x v="1"/>
    <x v="2"/>
    <x v="20"/>
    <x v="39"/>
    <n v="0"/>
  </r>
  <r>
    <n v="347359"/>
    <x v="13"/>
    <x v="1"/>
    <x v="1"/>
    <x v="2"/>
    <x v="20"/>
    <x v="39"/>
    <n v="0"/>
  </r>
  <r>
    <n v="347373"/>
    <x v="14"/>
    <x v="1"/>
    <x v="1"/>
    <x v="3"/>
    <x v="20"/>
    <x v="39"/>
    <n v="2074.629375"/>
  </r>
  <r>
    <n v="347375"/>
    <x v="15"/>
    <x v="1"/>
    <x v="1"/>
    <x v="3"/>
    <x v="20"/>
    <x v="39"/>
    <n v="3589.7124374999999"/>
  </r>
  <r>
    <n v="347377"/>
    <x v="16"/>
    <x v="1"/>
    <x v="1"/>
    <x v="3"/>
    <x v="20"/>
    <x v="39"/>
    <n v="0"/>
  </r>
  <r>
    <n v="347379"/>
    <x v="17"/>
    <x v="1"/>
    <x v="1"/>
    <x v="3"/>
    <x v="20"/>
    <x v="39"/>
    <n v="0"/>
  </r>
  <r>
    <n v="347385"/>
    <x v="26"/>
    <x v="0"/>
    <x v="2"/>
    <x v="5"/>
    <x v="21"/>
    <x v="39"/>
    <n v="985.34475000000009"/>
  </r>
  <r>
    <n v="347387"/>
    <x v="27"/>
    <x v="0"/>
    <x v="2"/>
    <x v="5"/>
    <x v="21"/>
    <x v="39"/>
    <n v="1109.3355000000001"/>
  </r>
  <r>
    <n v="347389"/>
    <x v="28"/>
    <x v="0"/>
    <x v="2"/>
    <x v="5"/>
    <x v="21"/>
    <x v="39"/>
    <n v="1103.6756250000001"/>
  </r>
  <r>
    <n v="347391"/>
    <x v="29"/>
    <x v="0"/>
    <x v="2"/>
    <x v="5"/>
    <x v="21"/>
    <x v="39"/>
    <n v="85.117500000003787"/>
  </r>
  <r>
    <n v="347393"/>
    <x v="30"/>
    <x v="0"/>
    <x v="2"/>
    <x v="5"/>
    <x v="21"/>
    <x v="39"/>
    <n v="84.67874999999944"/>
  </r>
  <r>
    <n v="347395"/>
    <x v="31"/>
    <x v="0"/>
    <x v="2"/>
    <x v="5"/>
    <x v="21"/>
    <x v="39"/>
    <n v="1620.4719443298068"/>
  </r>
  <r>
    <n v="347397"/>
    <x v="32"/>
    <x v="0"/>
    <x v="2"/>
    <x v="5"/>
    <x v="21"/>
    <x v="39"/>
    <n v="130.96687499999106"/>
  </r>
  <r>
    <n v="347399"/>
    <x v="33"/>
    <x v="0"/>
    <x v="2"/>
    <x v="5"/>
    <x v="21"/>
    <x v="39"/>
    <n v="562.29975712012208"/>
  </r>
  <r>
    <n v="347425"/>
    <x v="18"/>
    <x v="0"/>
    <x v="2"/>
    <x v="4"/>
    <x v="21"/>
    <x v="39"/>
    <n v="970.33949999999982"/>
  </r>
  <r>
    <n v="347427"/>
    <x v="19"/>
    <x v="0"/>
    <x v="2"/>
    <x v="4"/>
    <x v="21"/>
    <x v="39"/>
    <n v="169.35749999999601"/>
  </r>
  <r>
    <n v="347429"/>
    <x v="20"/>
    <x v="0"/>
    <x v="2"/>
    <x v="4"/>
    <x v="21"/>
    <x v="39"/>
    <n v="175.14900000000404"/>
  </r>
  <r>
    <n v="347431"/>
    <x v="21"/>
    <x v="0"/>
    <x v="2"/>
    <x v="4"/>
    <x v="21"/>
    <x v="39"/>
    <n v="436.55625000000282"/>
  </r>
  <r>
    <n v="347433"/>
    <x v="22"/>
    <x v="0"/>
    <x v="2"/>
    <x v="4"/>
    <x v="21"/>
    <x v="39"/>
    <n v="434.36249999999973"/>
  </r>
  <r>
    <n v="347435"/>
    <x v="23"/>
    <x v="0"/>
    <x v="2"/>
    <x v="4"/>
    <x v="21"/>
    <x v="39"/>
    <n v="2254.815084670538"/>
  </r>
  <r>
    <n v="347437"/>
    <x v="24"/>
    <x v="0"/>
    <x v="2"/>
    <x v="4"/>
    <x v="21"/>
    <x v="39"/>
    <n v="644.962499999996"/>
  </r>
  <r>
    <n v="347439"/>
    <x v="25"/>
    <x v="0"/>
    <x v="2"/>
    <x v="4"/>
    <x v="21"/>
    <x v="39"/>
    <n v="911.2662047683134"/>
  </r>
  <r>
    <n v="347385"/>
    <x v="26"/>
    <x v="0"/>
    <x v="2"/>
    <x v="5"/>
    <x v="22"/>
    <x v="39"/>
    <n v="953.061375"/>
  </r>
  <r>
    <n v="347387"/>
    <x v="27"/>
    <x v="0"/>
    <x v="2"/>
    <x v="5"/>
    <x v="22"/>
    <x v="39"/>
    <n v="1072.98975"/>
  </r>
  <r>
    <n v="347389"/>
    <x v="28"/>
    <x v="0"/>
    <x v="2"/>
    <x v="5"/>
    <x v="22"/>
    <x v="39"/>
    <n v="1067.5153124999999"/>
  </r>
  <r>
    <n v="347391"/>
    <x v="29"/>
    <x v="0"/>
    <x v="2"/>
    <x v="5"/>
    <x v="22"/>
    <x v="39"/>
    <n v="82.328750000003666"/>
  </r>
  <r>
    <n v="347393"/>
    <x v="30"/>
    <x v="0"/>
    <x v="2"/>
    <x v="5"/>
    <x v="22"/>
    <x v="39"/>
    <n v="81.904374999999462"/>
  </r>
  <r>
    <n v="347395"/>
    <x v="31"/>
    <x v="0"/>
    <x v="2"/>
    <x v="5"/>
    <x v="22"/>
    <x v="39"/>
    <n v="1567.3795586893714"/>
  </r>
  <r>
    <n v="347397"/>
    <x v="32"/>
    <x v="0"/>
    <x v="2"/>
    <x v="5"/>
    <x v="22"/>
    <x v="39"/>
    <n v="126.67593749999136"/>
  </r>
  <r>
    <n v="347399"/>
    <x v="33"/>
    <x v="0"/>
    <x v="2"/>
    <x v="5"/>
    <x v="22"/>
    <x v="39"/>
    <n v="543.87683060479048"/>
  </r>
  <r>
    <n v="347425"/>
    <x v="18"/>
    <x v="0"/>
    <x v="2"/>
    <x v="4"/>
    <x v="22"/>
    <x v="39"/>
    <n v="938.54774999999995"/>
  </r>
  <r>
    <n v="347427"/>
    <x v="19"/>
    <x v="0"/>
    <x v="2"/>
    <x v="4"/>
    <x v="22"/>
    <x v="39"/>
    <n v="163.80874999999614"/>
  </r>
  <r>
    <n v="347429"/>
    <x v="20"/>
    <x v="0"/>
    <x v="2"/>
    <x v="4"/>
    <x v="22"/>
    <x v="39"/>
    <n v="169.41050000000385"/>
  </r>
  <r>
    <n v="347431"/>
    <x v="21"/>
    <x v="0"/>
    <x v="2"/>
    <x v="4"/>
    <x v="22"/>
    <x v="39"/>
    <n v="422.25312500000274"/>
  </r>
  <r>
    <n v="347433"/>
    <x v="22"/>
    <x v="0"/>
    <x v="2"/>
    <x v="4"/>
    <x v="22"/>
    <x v="39"/>
    <n v="420.13124999999974"/>
  </r>
  <r>
    <n v="347435"/>
    <x v="23"/>
    <x v="0"/>
    <x v="2"/>
    <x v="4"/>
    <x v="22"/>
    <x v="39"/>
    <n v="2180.9393767682263"/>
  </r>
  <r>
    <n v="347437"/>
    <x v="24"/>
    <x v="0"/>
    <x v="2"/>
    <x v="4"/>
    <x v="22"/>
    <x v="39"/>
    <n v="623.83124999999609"/>
  </r>
  <r>
    <n v="347439"/>
    <x v="25"/>
    <x v="0"/>
    <x v="2"/>
    <x v="4"/>
    <x v="22"/>
    <x v="39"/>
    <n v="881.40990461208662"/>
  </r>
  <r>
    <n v="347353"/>
    <x v="10"/>
    <x v="1"/>
    <x v="1"/>
    <x v="2"/>
    <x v="23"/>
    <x v="39"/>
    <n v="1121.24435625"/>
  </r>
  <r>
    <n v="347355"/>
    <x v="11"/>
    <x v="1"/>
    <x v="1"/>
    <x v="2"/>
    <x v="23"/>
    <x v="39"/>
    <n v="1683.0878625"/>
  </r>
  <r>
    <n v="347357"/>
    <x v="12"/>
    <x v="1"/>
    <x v="1"/>
    <x v="2"/>
    <x v="23"/>
    <x v="39"/>
    <n v="0"/>
  </r>
  <r>
    <n v="347359"/>
    <x v="13"/>
    <x v="1"/>
    <x v="1"/>
    <x v="2"/>
    <x v="23"/>
    <x v="39"/>
    <n v="0"/>
  </r>
  <r>
    <n v="347373"/>
    <x v="14"/>
    <x v="1"/>
    <x v="1"/>
    <x v="3"/>
    <x v="23"/>
    <x v="39"/>
    <n v="1087.43799375"/>
  </r>
  <r>
    <n v="347375"/>
    <x v="15"/>
    <x v="1"/>
    <x v="1"/>
    <x v="3"/>
    <x v="23"/>
    <x v="39"/>
    <n v="1696.6885725000002"/>
  </r>
  <r>
    <n v="347377"/>
    <x v="16"/>
    <x v="1"/>
    <x v="1"/>
    <x v="3"/>
    <x v="23"/>
    <x v="39"/>
    <n v="0"/>
  </r>
  <r>
    <n v="347379"/>
    <x v="17"/>
    <x v="1"/>
    <x v="1"/>
    <x v="3"/>
    <x v="23"/>
    <x v="39"/>
    <n v="0"/>
  </r>
  <r>
    <n v="347411"/>
    <x v="5"/>
    <x v="1"/>
    <x v="0"/>
    <x v="1"/>
    <x v="23"/>
    <x v="39"/>
    <n v="1927.6357500000038"/>
  </r>
  <r>
    <n v="347413"/>
    <x v="6"/>
    <x v="1"/>
    <x v="0"/>
    <x v="1"/>
    <x v="23"/>
    <x v="39"/>
    <n v="1224.3027375000001"/>
  </r>
  <r>
    <n v="347415"/>
    <x v="7"/>
    <x v="1"/>
    <x v="0"/>
    <x v="1"/>
    <x v="23"/>
    <x v="39"/>
    <n v="1220.6224687500001"/>
  </r>
  <r>
    <n v="347417"/>
    <x v="8"/>
    <x v="1"/>
    <x v="0"/>
    <x v="1"/>
    <x v="23"/>
    <x v="39"/>
    <n v="1214.4886875000002"/>
  </r>
  <r>
    <n v="347419"/>
    <x v="9"/>
    <x v="1"/>
    <x v="0"/>
    <x v="1"/>
    <x v="23"/>
    <x v="39"/>
    <n v="1208.3549062500003"/>
  </r>
  <r>
    <n v="347353"/>
    <x v="10"/>
    <x v="1"/>
    <x v="1"/>
    <x v="2"/>
    <x v="24"/>
    <x v="39"/>
    <n v="1449.4842843750002"/>
  </r>
  <r>
    <n v="347355"/>
    <x v="11"/>
    <x v="1"/>
    <x v="1"/>
    <x v="2"/>
    <x v="24"/>
    <x v="39"/>
    <n v="2175.8052937500001"/>
  </r>
  <r>
    <n v="347357"/>
    <x v="12"/>
    <x v="1"/>
    <x v="1"/>
    <x v="2"/>
    <x v="24"/>
    <x v="39"/>
    <n v="0"/>
  </r>
  <r>
    <n v="347359"/>
    <x v="13"/>
    <x v="1"/>
    <x v="1"/>
    <x v="2"/>
    <x v="24"/>
    <x v="39"/>
    <n v="0"/>
  </r>
  <r>
    <n v="347373"/>
    <x v="14"/>
    <x v="1"/>
    <x v="1"/>
    <x v="3"/>
    <x v="24"/>
    <x v="39"/>
    <n v="1405.781240625"/>
  </r>
  <r>
    <n v="347375"/>
    <x v="15"/>
    <x v="1"/>
    <x v="1"/>
    <x v="3"/>
    <x v="24"/>
    <x v="39"/>
    <n v="2193.3875587500002"/>
  </r>
  <r>
    <n v="347377"/>
    <x v="16"/>
    <x v="1"/>
    <x v="1"/>
    <x v="3"/>
    <x v="24"/>
    <x v="39"/>
    <n v="0"/>
  </r>
  <r>
    <n v="347379"/>
    <x v="17"/>
    <x v="1"/>
    <x v="1"/>
    <x v="3"/>
    <x v="24"/>
    <x v="39"/>
    <n v="0"/>
  </r>
  <r>
    <n v="347411"/>
    <x v="5"/>
    <x v="1"/>
    <x v="0"/>
    <x v="1"/>
    <x v="24"/>
    <x v="39"/>
    <n v="2491.9436250000049"/>
  </r>
  <r>
    <n v="347413"/>
    <x v="6"/>
    <x v="1"/>
    <x v="0"/>
    <x v="1"/>
    <x v="24"/>
    <x v="39"/>
    <n v="1582.7126062499999"/>
  </r>
  <r>
    <n v="347415"/>
    <x v="7"/>
    <x v="1"/>
    <x v="0"/>
    <x v="1"/>
    <x v="24"/>
    <x v="39"/>
    <n v="1577.9549531250002"/>
  </r>
  <r>
    <n v="347417"/>
    <x v="8"/>
    <x v="1"/>
    <x v="0"/>
    <x v="1"/>
    <x v="24"/>
    <x v="39"/>
    <n v="1570.0255312500001"/>
  </r>
  <r>
    <n v="347419"/>
    <x v="9"/>
    <x v="1"/>
    <x v="0"/>
    <x v="1"/>
    <x v="24"/>
    <x v="39"/>
    <n v="1562.0961093750002"/>
  </r>
  <r>
    <n v="347425"/>
    <x v="18"/>
    <x v="0"/>
    <x v="2"/>
    <x v="4"/>
    <x v="25"/>
    <x v="39"/>
    <n v="1815.44715"/>
  </r>
  <r>
    <n v="347427"/>
    <x v="19"/>
    <x v="0"/>
    <x v="2"/>
    <x v="4"/>
    <x v="25"/>
    <x v="39"/>
    <n v="316.85774999999251"/>
  </r>
  <r>
    <n v="347429"/>
    <x v="20"/>
    <x v="0"/>
    <x v="2"/>
    <x v="4"/>
    <x v="25"/>
    <x v="39"/>
    <n v="327.69330000000753"/>
  </r>
  <r>
    <n v="347431"/>
    <x v="21"/>
    <x v="0"/>
    <x v="2"/>
    <x v="4"/>
    <x v="25"/>
    <x v="39"/>
    <n v="816.77062500000545"/>
  </r>
  <r>
    <n v="347433"/>
    <x v="22"/>
    <x v="0"/>
    <x v="2"/>
    <x v="4"/>
    <x v="25"/>
    <x v="39"/>
    <n v="812.66624999999954"/>
  </r>
  <r>
    <n v="347435"/>
    <x v="23"/>
    <x v="0"/>
    <x v="2"/>
    <x v="4"/>
    <x v="25"/>
    <x v="39"/>
    <n v="4867.0698769057208"/>
  </r>
  <r>
    <n v="347437"/>
    <x v="24"/>
    <x v="0"/>
    <x v="2"/>
    <x v="4"/>
    <x v="25"/>
    <x v="39"/>
    <n v="1407.8006249999914"/>
  </r>
  <r>
    <n v="347439"/>
    <x v="25"/>
    <x v="0"/>
    <x v="2"/>
    <x v="4"/>
    <x v="25"/>
    <x v="39"/>
    <n v="1709.7407199633797"/>
  </r>
  <r>
    <n v="347331"/>
    <x v="0"/>
    <x v="0"/>
    <x v="0"/>
    <x v="0"/>
    <x v="26"/>
    <x v="39"/>
    <n v="9862.2562500000004"/>
  </r>
  <r>
    <n v="347333"/>
    <x v="1"/>
    <x v="0"/>
    <x v="0"/>
    <x v="0"/>
    <x v="26"/>
    <x v="39"/>
    <n v="5934.3972187499994"/>
  </r>
  <r>
    <n v="347335"/>
    <x v="2"/>
    <x v="0"/>
    <x v="0"/>
    <x v="0"/>
    <x v="26"/>
    <x v="39"/>
    <n v="5904.2733749999998"/>
  </r>
  <r>
    <n v="347337"/>
    <x v="3"/>
    <x v="0"/>
    <x v="0"/>
    <x v="0"/>
    <x v="26"/>
    <x v="39"/>
    <n v="5874.1495312500001"/>
  </r>
  <r>
    <n v="347339"/>
    <x v="4"/>
    <x v="0"/>
    <x v="0"/>
    <x v="0"/>
    <x v="26"/>
    <x v="39"/>
    <n v="5844.0256875000005"/>
  </r>
  <r>
    <n v="347411"/>
    <x v="5"/>
    <x v="1"/>
    <x v="1"/>
    <x v="2"/>
    <x v="27"/>
    <x v="39"/>
    <n v="0"/>
  </r>
  <r>
    <n v="347413"/>
    <x v="6"/>
    <x v="1"/>
    <x v="1"/>
    <x v="2"/>
    <x v="27"/>
    <x v="39"/>
    <n v="0"/>
  </r>
  <r>
    <n v="347415"/>
    <x v="7"/>
    <x v="1"/>
    <x v="1"/>
    <x v="2"/>
    <x v="27"/>
    <x v="39"/>
    <n v="0"/>
  </r>
  <r>
    <n v="347417"/>
    <x v="8"/>
    <x v="1"/>
    <x v="1"/>
    <x v="2"/>
    <x v="27"/>
    <x v="39"/>
    <n v="0"/>
  </r>
  <r>
    <n v="347419"/>
    <x v="9"/>
    <x v="1"/>
    <x v="1"/>
    <x v="2"/>
    <x v="27"/>
    <x v="39"/>
    <n v="0"/>
  </r>
  <r>
    <n v="347373"/>
    <x v="14"/>
    <x v="1"/>
    <x v="1"/>
    <x v="3"/>
    <x v="28"/>
    <x v="39"/>
    <n v="5521.7058749999997"/>
  </r>
  <r>
    <n v="347375"/>
    <x v="15"/>
    <x v="1"/>
    <x v="1"/>
    <x v="3"/>
    <x v="28"/>
    <x v="39"/>
    <n v="8615.3098499999996"/>
  </r>
  <r>
    <n v="347377"/>
    <x v="16"/>
    <x v="1"/>
    <x v="1"/>
    <x v="3"/>
    <x v="28"/>
    <x v="39"/>
    <n v="0"/>
  </r>
  <r>
    <n v="347379"/>
    <x v="17"/>
    <x v="1"/>
    <x v="1"/>
    <x v="3"/>
    <x v="28"/>
    <x v="39"/>
    <n v="0"/>
  </r>
  <r>
    <n v="347385"/>
    <x v="26"/>
    <x v="0"/>
    <x v="2"/>
    <x v="5"/>
    <x v="29"/>
    <x v="39"/>
    <n v="2668.6420312499999"/>
  </r>
  <r>
    <n v="347387"/>
    <x v="27"/>
    <x v="0"/>
    <x v="2"/>
    <x v="5"/>
    <x v="29"/>
    <x v="39"/>
    <n v="3004.4503125000001"/>
  </r>
  <r>
    <n v="347389"/>
    <x v="28"/>
    <x v="0"/>
    <x v="2"/>
    <x v="5"/>
    <x v="29"/>
    <x v="39"/>
    <n v="2989.1214843750004"/>
  </r>
  <r>
    <n v="347391"/>
    <x v="29"/>
    <x v="0"/>
    <x v="2"/>
    <x v="5"/>
    <x v="29"/>
    <x v="39"/>
    <n v="230.52656250001021"/>
  </r>
  <r>
    <n v="347393"/>
    <x v="30"/>
    <x v="0"/>
    <x v="2"/>
    <x v="5"/>
    <x v="29"/>
    <x v="39"/>
    <n v="229.33828124999849"/>
  </r>
  <r>
    <n v="347395"/>
    <x v="31"/>
    <x v="0"/>
    <x v="2"/>
    <x v="5"/>
    <x v="29"/>
    <x v="39"/>
    <n v="5624.2528417257518"/>
  </r>
  <r>
    <n v="347397"/>
    <x v="32"/>
    <x v="0"/>
    <x v="2"/>
    <x v="5"/>
    <x v="29"/>
    <x v="39"/>
    <n v="472.93593749996774"/>
  </r>
  <r>
    <n v="347399"/>
    <x v="33"/>
    <x v="0"/>
    <x v="2"/>
    <x v="5"/>
    <x v="29"/>
    <x v="39"/>
    <n v="1525.7631513821266"/>
  </r>
  <r>
    <n v="347411"/>
    <x v="5"/>
    <x v="1"/>
    <x v="0"/>
    <x v="1"/>
    <x v="30"/>
    <x v="39"/>
    <n v="9688.1175000000203"/>
  </r>
  <r>
    <n v="347413"/>
    <x v="6"/>
    <x v="1"/>
    <x v="0"/>
    <x v="1"/>
    <x v="30"/>
    <x v="39"/>
    <n v="5841.0320250000004"/>
  </r>
  <r>
    <n v="347415"/>
    <x v="7"/>
    <x v="1"/>
    <x v="0"/>
    <x v="1"/>
    <x v="30"/>
    <x v="39"/>
    <n v="5823.4738125000003"/>
  </r>
  <r>
    <n v="347417"/>
    <x v="8"/>
    <x v="1"/>
    <x v="0"/>
    <x v="1"/>
    <x v="30"/>
    <x v="39"/>
    <n v="5794.2101250000005"/>
  </r>
  <r>
    <n v="347419"/>
    <x v="9"/>
    <x v="1"/>
    <x v="0"/>
    <x v="1"/>
    <x v="30"/>
    <x v="39"/>
    <n v="5764.9464374999998"/>
  </r>
  <r>
    <n v="347425"/>
    <x v="18"/>
    <x v="0"/>
    <x v="2"/>
    <x v="4"/>
    <x v="31"/>
    <x v="39"/>
    <n v="2400.9682499999994"/>
  </r>
  <r>
    <n v="347427"/>
    <x v="19"/>
    <x v="0"/>
    <x v="2"/>
    <x v="4"/>
    <x v="31"/>
    <x v="39"/>
    <n v="419.05124999999015"/>
  </r>
  <r>
    <n v="347429"/>
    <x v="20"/>
    <x v="0"/>
    <x v="2"/>
    <x v="4"/>
    <x v="31"/>
    <x v="39"/>
    <n v="433.38150000000996"/>
  </r>
  <r>
    <n v="347431"/>
    <x v="21"/>
    <x v="0"/>
    <x v="2"/>
    <x v="4"/>
    <x v="31"/>
    <x v="39"/>
    <n v="1080.1968750000071"/>
  </r>
  <r>
    <n v="347433"/>
    <x v="22"/>
    <x v="0"/>
    <x v="2"/>
    <x v="4"/>
    <x v="31"/>
    <x v="39"/>
    <n v="1074.7687499999995"/>
  </r>
  <r>
    <n v="347435"/>
    <x v="23"/>
    <x v="0"/>
    <x v="2"/>
    <x v="4"/>
    <x v="31"/>
    <x v="39"/>
    <n v="7294.3891091928554"/>
  </r>
  <r>
    <n v="347437"/>
    <x v="24"/>
    <x v="0"/>
    <x v="2"/>
    <x v="4"/>
    <x v="31"/>
    <x v="39"/>
    <n v="2127.8249999999866"/>
  </r>
  <r>
    <n v="347439"/>
    <x v="25"/>
    <x v="0"/>
    <x v="2"/>
    <x v="4"/>
    <x v="31"/>
    <x v="39"/>
    <n v="2267.5386932211095"/>
  </r>
  <r>
    <n v="347331"/>
    <x v="0"/>
    <x v="0"/>
    <x v="0"/>
    <x v="0"/>
    <x v="0"/>
    <x v="38"/>
    <n v="-6959.3658749999995"/>
  </r>
  <r>
    <n v="347333"/>
    <x v="1"/>
    <x v="0"/>
    <x v="0"/>
    <x v="0"/>
    <x v="0"/>
    <x v="38"/>
    <n v="-4021.2070937500007"/>
  </r>
  <r>
    <n v="347335"/>
    <x v="2"/>
    <x v="0"/>
    <x v="0"/>
    <x v="0"/>
    <x v="0"/>
    <x v="38"/>
    <n v="-4000.7948750000005"/>
  </r>
  <r>
    <n v="347337"/>
    <x v="3"/>
    <x v="0"/>
    <x v="0"/>
    <x v="0"/>
    <x v="0"/>
    <x v="38"/>
    <n v="-3980.3826562500003"/>
  </r>
  <r>
    <n v="347339"/>
    <x v="4"/>
    <x v="0"/>
    <x v="0"/>
    <x v="0"/>
    <x v="0"/>
    <x v="38"/>
    <n v="-3959.9704375000006"/>
  </r>
  <r>
    <n v="347331"/>
    <x v="0"/>
    <x v="0"/>
    <x v="0"/>
    <x v="0"/>
    <x v="1"/>
    <x v="38"/>
    <n v="-5947.2393750000001"/>
  </r>
  <r>
    <n v="347333"/>
    <x v="1"/>
    <x v="0"/>
    <x v="0"/>
    <x v="0"/>
    <x v="1"/>
    <x v="38"/>
    <n v="-3515.4065156250003"/>
  </r>
  <r>
    <n v="347335"/>
    <x v="2"/>
    <x v="0"/>
    <x v="0"/>
    <x v="0"/>
    <x v="1"/>
    <x v="38"/>
    <n v="-3497.5618125000005"/>
  </r>
  <r>
    <n v="347337"/>
    <x v="3"/>
    <x v="0"/>
    <x v="0"/>
    <x v="0"/>
    <x v="1"/>
    <x v="38"/>
    <n v="-3479.7171093750007"/>
  </r>
  <r>
    <n v="347339"/>
    <x v="4"/>
    <x v="0"/>
    <x v="0"/>
    <x v="0"/>
    <x v="1"/>
    <x v="38"/>
    <n v="-3461.87240625"/>
  </r>
  <r>
    <n v="347331"/>
    <x v="0"/>
    <x v="0"/>
    <x v="0"/>
    <x v="0"/>
    <x v="2"/>
    <x v="38"/>
    <n v="-5917.3537499999993"/>
  </r>
  <r>
    <n v="347333"/>
    <x v="1"/>
    <x v="0"/>
    <x v="0"/>
    <x v="0"/>
    <x v="2"/>
    <x v="38"/>
    <n v="-3497.7411562499997"/>
  </r>
  <r>
    <n v="347335"/>
    <x v="2"/>
    <x v="0"/>
    <x v="0"/>
    <x v="0"/>
    <x v="2"/>
    <x v="38"/>
    <n v="-3479.9861249999999"/>
  </r>
  <r>
    <n v="347337"/>
    <x v="3"/>
    <x v="0"/>
    <x v="0"/>
    <x v="0"/>
    <x v="2"/>
    <x v="38"/>
    <n v="-3462.2310937500001"/>
  </r>
  <r>
    <n v="347339"/>
    <x v="4"/>
    <x v="0"/>
    <x v="0"/>
    <x v="0"/>
    <x v="2"/>
    <x v="38"/>
    <n v="-3444.4760625000008"/>
  </r>
  <r>
    <n v="347411"/>
    <x v="5"/>
    <x v="1"/>
    <x v="0"/>
    <x v="1"/>
    <x v="3"/>
    <x v="38"/>
    <n v="-6558.6225000000122"/>
  </r>
  <r>
    <n v="347413"/>
    <x v="6"/>
    <x v="1"/>
    <x v="0"/>
    <x v="1"/>
    <x v="3"/>
    <x v="38"/>
    <n v="-4059.9139000000009"/>
  </r>
  <r>
    <n v="347415"/>
    <x v="7"/>
    <x v="1"/>
    <x v="0"/>
    <x v="1"/>
    <x v="3"/>
    <x v="38"/>
    <n v="-4047.70975"/>
  </r>
  <r>
    <n v="347417"/>
    <x v="8"/>
    <x v="1"/>
    <x v="0"/>
    <x v="1"/>
    <x v="3"/>
    <x v="38"/>
    <n v="-4027.3695000000002"/>
  </r>
  <r>
    <n v="347419"/>
    <x v="9"/>
    <x v="1"/>
    <x v="0"/>
    <x v="1"/>
    <x v="3"/>
    <x v="38"/>
    <n v="-4007.02925"/>
  </r>
  <r>
    <n v="347411"/>
    <x v="5"/>
    <x v="1"/>
    <x v="0"/>
    <x v="1"/>
    <x v="4"/>
    <x v="38"/>
    <n v="-6661.2743750000136"/>
  </r>
  <r>
    <n v="347413"/>
    <x v="6"/>
    <x v="1"/>
    <x v="0"/>
    <x v="1"/>
    <x v="4"/>
    <x v="38"/>
    <n v="-4000.794875"/>
  </r>
  <r>
    <n v="347415"/>
    <x v="7"/>
    <x v="1"/>
    <x v="0"/>
    <x v="1"/>
    <x v="4"/>
    <x v="38"/>
    <n v="-3988.7684374999999"/>
  </r>
  <r>
    <n v="347417"/>
    <x v="8"/>
    <x v="1"/>
    <x v="0"/>
    <x v="1"/>
    <x v="4"/>
    <x v="38"/>
    <n v="-3968.7243750000002"/>
  </r>
  <r>
    <n v="347419"/>
    <x v="9"/>
    <x v="1"/>
    <x v="0"/>
    <x v="1"/>
    <x v="4"/>
    <x v="38"/>
    <n v="-3948.6803125000006"/>
  </r>
  <r>
    <n v="347411"/>
    <x v="5"/>
    <x v="1"/>
    <x v="0"/>
    <x v="1"/>
    <x v="5"/>
    <x v="38"/>
    <n v="-6437.9371875000115"/>
  </r>
  <r>
    <n v="347413"/>
    <x v="6"/>
    <x v="1"/>
    <x v="0"/>
    <x v="1"/>
    <x v="5"/>
    <x v="38"/>
    <n v="-3955.5698812500004"/>
  </r>
  <r>
    <n v="347415"/>
    <x v="7"/>
    <x v="1"/>
    <x v="0"/>
    <x v="1"/>
    <x v="5"/>
    <x v="38"/>
    <n v="-3943.6793906250005"/>
  </r>
  <r>
    <n v="347417"/>
    <x v="8"/>
    <x v="1"/>
    <x v="0"/>
    <x v="1"/>
    <x v="5"/>
    <x v="38"/>
    <n v="-3923.8619062500006"/>
  </r>
  <r>
    <n v="347419"/>
    <x v="9"/>
    <x v="1"/>
    <x v="0"/>
    <x v="1"/>
    <x v="5"/>
    <x v="38"/>
    <n v="-3904.0444218749999"/>
  </r>
  <r>
    <n v="347353"/>
    <x v="10"/>
    <x v="1"/>
    <x v="1"/>
    <x v="2"/>
    <x v="6"/>
    <x v="38"/>
    <n v="-4226.4521718750011"/>
  </r>
  <r>
    <n v="347355"/>
    <x v="11"/>
    <x v="1"/>
    <x v="1"/>
    <x v="2"/>
    <x v="6"/>
    <x v="38"/>
    <n v="-6344.2819687499996"/>
  </r>
  <r>
    <n v="347357"/>
    <x v="12"/>
    <x v="1"/>
    <x v="1"/>
    <x v="2"/>
    <x v="6"/>
    <x v="38"/>
    <n v="0"/>
  </r>
  <r>
    <n v="347359"/>
    <x v="13"/>
    <x v="1"/>
    <x v="1"/>
    <x v="2"/>
    <x v="6"/>
    <x v="38"/>
    <n v="0"/>
  </r>
  <r>
    <n v="347353"/>
    <x v="10"/>
    <x v="1"/>
    <x v="1"/>
    <x v="2"/>
    <x v="7"/>
    <x v="38"/>
    <n v="-3737.4811875000005"/>
  </r>
  <r>
    <n v="347355"/>
    <x v="11"/>
    <x v="1"/>
    <x v="1"/>
    <x v="2"/>
    <x v="7"/>
    <x v="38"/>
    <n v="-5610.2928750000001"/>
  </r>
  <r>
    <n v="347357"/>
    <x v="12"/>
    <x v="1"/>
    <x v="1"/>
    <x v="2"/>
    <x v="7"/>
    <x v="38"/>
    <n v="0"/>
  </r>
  <r>
    <n v="347359"/>
    <x v="13"/>
    <x v="1"/>
    <x v="1"/>
    <x v="2"/>
    <x v="7"/>
    <x v="38"/>
    <n v="0"/>
  </r>
  <r>
    <n v="347353"/>
    <x v="10"/>
    <x v="1"/>
    <x v="1"/>
    <x v="2"/>
    <x v="8"/>
    <x v="38"/>
    <n v="-4055.2045875000008"/>
  </r>
  <r>
    <n v="347355"/>
    <x v="11"/>
    <x v="1"/>
    <x v="1"/>
    <x v="2"/>
    <x v="8"/>
    <x v="38"/>
    <n v="-5802.1474500000004"/>
  </r>
  <r>
    <n v="347357"/>
    <x v="12"/>
    <x v="1"/>
    <x v="1"/>
    <x v="2"/>
    <x v="8"/>
    <x v="38"/>
    <n v="0"/>
  </r>
  <r>
    <n v="347359"/>
    <x v="13"/>
    <x v="1"/>
    <x v="1"/>
    <x v="2"/>
    <x v="8"/>
    <x v="38"/>
    <n v="0"/>
  </r>
  <r>
    <n v="347373"/>
    <x v="14"/>
    <x v="1"/>
    <x v="1"/>
    <x v="3"/>
    <x v="9"/>
    <x v="38"/>
    <n v="-4204.6663359374998"/>
  </r>
  <r>
    <n v="347375"/>
    <x v="15"/>
    <x v="1"/>
    <x v="1"/>
    <x v="3"/>
    <x v="9"/>
    <x v="38"/>
    <n v="-6560.3826281249994"/>
  </r>
  <r>
    <n v="347377"/>
    <x v="16"/>
    <x v="1"/>
    <x v="1"/>
    <x v="3"/>
    <x v="9"/>
    <x v="38"/>
    <n v="0"/>
  </r>
  <r>
    <n v="347379"/>
    <x v="17"/>
    <x v="1"/>
    <x v="1"/>
    <x v="3"/>
    <x v="9"/>
    <x v="38"/>
    <n v="0"/>
  </r>
  <r>
    <n v="347373"/>
    <x v="14"/>
    <x v="1"/>
    <x v="1"/>
    <x v="3"/>
    <x v="10"/>
    <x v="38"/>
    <n v="-3718.6998750000002"/>
  </r>
  <r>
    <n v="347375"/>
    <x v="15"/>
    <x v="1"/>
    <x v="1"/>
    <x v="3"/>
    <x v="10"/>
    <x v="38"/>
    <n v="-5802.1474500000013"/>
  </r>
  <r>
    <n v="347377"/>
    <x v="16"/>
    <x v="1"/>
    <x v="1"/>
    <x v="3"/>
    <x v="10"/>
    <x v="38"/>
    <n v="0"/>
  </r>
  <r>
    <n v="347379"/>
    <x v="17"/>
    <x v="1"/>
    <x v="1"/>
    <x v="3"/>
    <x v="10"/>
    <x v="38"/>
    <n v="0"/>
  </r>
  <r>
    <n v="347373"/>
    <x v="14"/>
    <x v="1"/>
    <x v="1"/>
    <x v="3"/>
    <x v="11"/>
    <x v="38"/>
    <n v="-3881.7064687500001"/>
  </r>
  <r>
    <n v="347375"/>
    <x v="15"/>
    <x v="1"/>
    <x v="1"/>
    <x v="3"/>
    <x v="11"/>
    <x v="38"/>
    <n v="-5772.8436750000001"/>
  </r>
  <r>
    <n v="347377"/>
    <x v="16"/>
    <x v="1"/>
    <x v="1"/>
    <x v="3"/>
    <x v="11"/>
    <x v="38"/>
    <n v="0"/>
  </r>
  <r>
    <n v="347379"/>
    <x v="17"/>
    <x v="1"/>
    <x v="1"/>
    <x v="3"/>
    <x v="11"/>
    <x v="38"/>
    <n v="0"/>
  </r>
  <r>
    <n v="347425"/>
    <x v="18"/>
    <x v="0"/>
    <x v="2"/>
    <x v="4"/>
    <x v="12"/>
    <x v="38"/>
    <n v="-1625.5260000000001"/>
  </r>
  <r>
    <n v="347427"/>
    <x v="19"/>
    <x v="0"/>
    <x v="2"/>
    <x v="4"/>
    <x v="12"/>
    <x v="38"/>
    <n v="-283.70999999999327"/>
  </r>
  <r>
    <n v="347429"/>
    <x v="20"/>
    <x v="0"/>
    <x v="2"/>
    <x v="4"/>
    <x v="12"/>
    <x v="38"/>
    <n v="-293.41200000000674"/>
  </r>
  <r>
    <n v="347431"/>
    <x v="21"/>
    <x v="0"/>
    <x v="2"/>
    <x v="4"/>
    <x v="12"/>
    <x v="38"/>
    <n v="-731.32500000000482"/>
  </r>
  <r>
    <n v="347433"/>
    <x v="22"/>
    <x v="0"/>
    <x v="2"/>
    <x v="4"/>
    <x v="12"/>
    <x v="38"/>
    <n v="-727.64999999999952"/>
  </r>
  <r>
    <n v="347435"/>
    <x v="23"/>
    <x v="0"/>
    <x v="2"/>
    <x v="4"/>
    <x v="12"/>
    <x v="38"/>
    <n v="-4938.515597242832"/>
  </r>
  <r>
    <n v="347437"/>
    <x v="24"/>
    <x v="0"/>
    <x v="2"/>
    <x v="4"/>
    <x v="12"/>
    <x v="38"/>
    <n v="-1440.5999999999908"/>
  </r>
  <r>
    <n v="347439"/>
    <x v="25"/>
    <x v="0"/>
    <x v="2"/>
    <x v="4"/>
    <x v="12"/>
    <x v="38"/>
    <n v="-1535.1902724398531"/>
  </r>
  <r>
    <n v="347425"/>
    <x v="18"/>
    <x v="0"/>
    <x v="2"/>
    <x v="4"/>
    <x v="13"/>
    <x v="38"/>
    <n v="-1455.5092500000001"/>
  </r>
  <r>
    <n v="347427"/>
    <x v="19"/>
    <x v="0"/>
    <x v="2"/>
    <x v="4"/>
    <x v="13"/>
    <x v="38"/>
    <n v="-254.036249999994"/>
  </r>
  <r>
    <n v="347429"/>
    <x v="20"/>
    <x v="0"/>
    <x v="2"/>
    <x v="4"/>
    <x v="13"/>
    <x v="38"/>
    <n v="-262.72350000000597"/>
  </r>
  <r>
    <n v="347431"/>
    <x v="21"/>
    <x v="0"/>
    <x v="2"/>
    <x v="4"/>
    <x v="13"/>
    <x v="38"/>
    <n v="-654.83437500000423"/>
  </r>
  <r>
    <n v="347433"/>
    <x v="22"/>
    <x v="0"/>
    <x v="2"/>
    <x v="4"/>
    <x v="13"/>
    <x v="38"/>
    <n v="-651.54374999999959"/>
  </r>
  <r>
    <n v="347435"/>
    <x v="23"/>
    <x v="0"/>
    <x v="2"/>
    <x v="4"/>
    <x v="13"/>
    <x v="38"/>
    <n v="-5115.1635489699129"/>
  </r>
  <r>
    <n v="347437"/>
    <x v="24"/>
    <x v="0"/>
    <x v="2"/>
    <x v="4"/>
    <x v="13"/>
    <x v="38"/>
    <n v="-1504.9124999999904"/>
  </r>
  <r>
    <n v="347439"/>
    <x v="25"/>
    <x v="0"/>
    <x v="2"/>
    <x v="4"/>
    <x v="13"/>
    <x v="38"/>
    <n v="-1379.7702987452426"/>
  </r>
  <r>
    <n v="347385"/>
    <x v="26"/>
    <x v="0"/>
    <x v="2"/>
    <x v="5"/>
    <x v="14"/>
    <x v="38"/>
    <n v="-1633.8194999999998"/>
  </r>
  <r>
    <n v="347387"/>
    <x v="27"/>
    <x v="0"/>
    <x v="2"/>
    <x v="5"/>
    <x v="14"/>
    <x v="38"/>
    <n v="-1839.4110000000003"/>
  </r>
  <r>
    <n v="347389"/>
    <x v="28"/>
    <x v="0"/>
    <x v="2"/>
    <x v="5"/>
    <x v="14"/>
    <x v="38"/>
    <n v="-1830.0262500000003"/>
  </r>
  <r>
    <n v="347391"/>
    <x v="29"/>
    <x v="0"/>
    <x v="2"/>
    <x v="5"/>
    <x v="14"/>
    <x v="38"/>
    <n v="-141.13500000000627"/>
  </r>
  <r>
    <n v="347393"/>
    <x v="30"/>
    <x v="0"/>
    <x v="2"/>
    <x v="5"/>
    <x v="14"/>
    <x v="38"/>
    <n v="-140.40749999999906"/>
  </r>
  <r>
    <n v="347395"/>
    <x v="31"/>
    <x v="0"/>
    <x v="2"/>
    <x v="5"/>
    <x v="14"/>
    <x v="38"/>
    <n v="-3512.9556994350378"/>
  </r>
  <r>
    <n v="347397"/>
    <x v="32"/>
    <x v="0"/>
    <x v="2"/>
    <x v="5"/>
    <x v="14"/>
    <x v="38"/>
    <n v="-289.54499999998023"/>
  </r>
  <r>
    <n v="347399"/>
    <x v="33"/>
    <x v="0"/>
    <x v="2"/>
    <x v="5"/>
    <x v="14"/>
    <x v="38"/>
    <n v="-937.62785324603101"/>
  </r>
  <r>
    <n v="347385"/>
    <x v="26"/>
    <x v="0"/>
    <x v="2"/>
    <x v="5"/>
    <x v="15"/>
    <x v="38"/>
    <n v="-1462.8579750000001"/>
  </r>
  <r>
    <n v="347387"/>
    <x v="27"/>
    <x v="0"/>
    <x v="2"/>
    <x v="5"/>
    <x v="15"/>
    <x v="38"/>
    <n v="-1646.9365500000001"/>
  </r>
  <r>
    <n v="347389"/>
    <x v="28"/>
    <x v="0"/>
    <x v="2"/>
    <x v="5"/>
    <x v="15"/>
    <x v="38"/>
    <n v="-1638.5338125000001"/>
  </r>
  <r>
    <n v="347391"/>
    <x v="29"/>
    <x v="0"/>
    <x v="2"/>
    <x v="5"/>
    <x v="15"/>
    <x v="38"/>
    <n v="-126.36675000000561"/>
  </r>
  <r>
    <n v="347393"/>
    <x v="30"/>
    <x v="0"/>
    <x v="2"/>
    <x v="5"/>
    <x v="15"/>
    <x v="38"/>
    <n v="-125.71537499999917"/>
  </r>
  <r>
    <n v="347395"/>
    <x v="31"/>
    <x v="0"/>
    <x v="2"/>
    <x v="5"/>
    <x v="15"/>
    <x v="38"/>
    <n v="-3638.4198012889196"/>
  </r>
  <r>
    <n v="347397"/>
    <x v="32"/>
    <x v="0"/>
    <x v="2"/>
    <x v="5"/>
    <x v="15"/>
    <x v="38"/>
    <n v="-302.45512499997938"/>
  </r>
  <r>
    <n v="347399"/>
    <x v="33"/>
    <x v="0"/>
    <x v="2"/>
    <x v="5"/>
    <x v="15"/>
    <x v="38"/>
    <n v="-842.6594998487958"/>
  </r>
  <r>
    <n v="347385"/>
    <x v="26"/>
    <x v="0"/>
    <x v="2"/>
    <x v="5"/>
    <x v="16"/>
    <x v="38"/>
    <n v="-1470.8586375000002"/>
  </r>
  <r>
    <n v="347387"/>
    <x v="27"/>
    <x v="0"/>
    <x v="2"/>
    <x v="5"/>
    <x v="16"/>
    <x v="38"/>
    <n v="-1655.9439750000001"/>
  </r>
  <r>
    <n v="347389"/>
    <x v="28"/>
    <x v="0"/>
    <x v="2"/>
    <x v="5"/>
    <x v="16"/>
    <x v="38"/>
    <n v="-1647.4952812500001"/>
  </r>
  <r>
    <n v="347391"/>
    <x v="29"/>
    <x v="0"/>
    <x v="2"/>
    <x v="5"/>
    <x v="16"/>
    <x v="38"/>
    <n v="-127.05787500000564"/>
  </r>
  <r>
    <n v="347393"/>
    <x v="30"/>
    <x v="0"/>
    <x v="2"/>
    <x v="5"/>
    <x v="16"/>
    <x v="38"/>
    <n v="-126.40293749999918"/>
  </r>
  <r>
    <n v="347395"/>
    <x v="31"/>
    <x v="0"/>
    <x v="2"/>
    <x v="5"/>
    <x v="16"/>
    <x v="38"/>
    <n v="-3658.3190460282663"/>
  </r>
  <r>
    <n v="347397"/>
    <x v="32"/>
    <x v="0"/>
    <x v="2"/>
    <x v="5"/>
    <x v="16"/>
    <x v="38"/>
    <n v="-304.1093124999793"/>
  </r>
  <r>
    <n v="347399"/>
    <x v="33"/>
    <x v="0"/>
    <x v="2"/>
    <x v="5"/>
    <x v="16"/>
    <x v="38"/>
    <n v="-847.2681729913196"/>
  </r>
  <r>
    <n v="347331"/>
    <x v="0"/>
    <x v="0"/>
    <x v="0"/>
    <x v="0"/>
    <x v="17"/>
    <x v="38"/>
    <n v="-2973.6196875000001"/>
  </r>
  <r>
    <n v="347333"/>
    <x v="1"/>
    <x v="0"/>
    <x v="0"/>
    <x v="0"/>
    <x v="17"/>
    <x v="38"/>
    <n v="-1770.8730156250001"/>
  </r>
  <r>
    <n v="347335"/>
    <x v="2"/>
    <x v="0"/>
    <x v="0"/>
    <x v="0"/>
    <x v="17"/>
    <x v="38"/>
    <n v="-1761.8838125"/>
  </r>
  <r>
    <n v="347337"/>
    <x v="3"/>
    <x v="0"/>
    <x v="0"/>
    <x v="0"/>
    <x v="17"/>
    <x v="38"/>
    <n v="-1752.8946093750003"/>
  </r>
  <r>
    <n v="347339"/>
    <x v="4"/>
    <x v="0"/>
    <x v="0"/>
    <x v="0"/>
    <x v="17"/>
    <x v="38"/>
    <n v="-1743.9054062499999"/>
  </r>
  <r>
    <n v="347385"/>
    <x v="26"/>
    <x v="0"/>
    <x v="2"/>
    <x v="5"/>
    <x v="17"/>
    <x v="38"/>
    <n v="-977.62481250000008"/>
  </r>
  <r>
    <n v="347387"/>
    <x v="27"/>
    <x v="0"/>
    <x v="2"/>
    <x v="5"/>
    <x v="17"/>
    <x v="38"/>
    <n v="-1100.644125"/>
  </r>
  <r>
    <n v="347389"/>
    <x v="28"/>
    <x v="0"/>
    <x v="2"/>
    <x v="5"/>
    <x v="17"/>
    <x v="38"/>
    <n v="-1095.02859375"/>
  </r>
  <r>
    <n v="347391"/>
    <x v="29"/>
    <x v="0"/>
    <x v="2"/>
    <x v="5"/>
    <x v="17"/>
    <x v="38"/>
    <n v="-84.450625000003754"/>
  </r>
  <r>
    <n v="347393"/>
    <x v="30"/>
    <x v="0"/>
    <x v="2"/>
    <x v="5"/>
    <x v="17"/>
    <x v="38"/>
    <n v="-84.015312499999453"/>
  </r>
  <r>
    <n v="347395"/>
    <x v="31"/>
    <x v="0"/>
    <x v="2"/>
    <x v="5"/>
    <x v="17"/>
    <x v="38"/>
    <n v="-1607.7759390679637"/>
  </r>
  <r>
    <n v="347397"/>
    <x v="32"/>
    <x v="0"/>
    <x v="2"/>
    <x v="5"/>
    <x v="17"/>
    <x v="38"/>
    <n v="-129.94078124999115"/>
  </r>
  <r>
    <n v="347399"/>
    <x v="33"/>
    <x v="0"/>
    <x v="2"/>
    <x v="5"/>
    <x v="17"/>
    <x v="38"/>
    <n v="-557.89427469254281"/>
  </r>
  <r>
    <n v="347331"/>
    <x v="0"/>
    <x v="0"/>
    <x v="0"/>
    <x v="0"/>
    <x v="18"/>
    <x v="38"/>
    <n v="-3043.2105000000001"/>
  </r>
  <r>
    <n v="347333"/>
    <x v="1"/>
    <x v="0"/>
    <x v="0"/>
    <x v="0"/>
    <x v="18"/>
    <x v="38"/>
    <n v="-1812.3162750000001"/>
  </r>
  <r>
    <n v="347335"/>
    <x v="2"/>
    <x v="0"/>
    <x v="0"/>
    <x v="0"/>
    <x v="18"/>
    <x v="38"/>
    <n v="-1803.1166999999998"/>
  </r>
  <r>
    <n v="347337"/>
    <x v="3"/>
    <x v="0"/>
    <x v="0"/>
    <x v="0"/>
    <x v="18"/>
    <x v="38"/>
    <n v="-1793.9171250000002"/>
  </r>
  <r>
    <n v="347339"/>
    <x v="4"/>
    <x v="0"/>
    <x v="0"/>
    <x v="0"/>
    <x v="18"/>
    <x v="38"/>
    <n v="-1784.7175500000003"/>
  </r>
  <r>
    <n v="347385"/>
    <x v="26"/>
    <x v="0"/>
    <x v="2"/>
    <x v="5"/>
    <x v="18"/>
    <x v="38"/>
    <n v="-1000.5039"/>
  </r>
  <r>
    <n v="347387"/>
    <x v="27"/>
    <x v="0"/>
    <x v="2"/>
    <x v="5"/>
    <x v="18"/>
    <x v="38"/>
    <n v="-1126.4022"/>
  </r>
  <r>
    <n v="347389"/>
    <x v="28"/>
    <x v="0"/>
    <x v="2"/>
    <x v="5"/>
    <x v="18"/>
    <x v="38"/>
    <n v="-1120.65525"/>
  </r>
  <r>
    <n v="347391"/>
    <x v="29"/>
    <x v="0"/>
    <x v="2"/>
    <x v="5"/>
    <x v="18"/>
    <x v="38"/>
    <n v="-86.427000000003844"/>
  </r>
  <r>
    <n v="347393"/>
    <x v="30"/>
    <x v="0"/>
    <x v="2"/>
    <x v="5"/>
    <x v="18"/>
    <x v="38"/>
    <n v="-85.981499999999414"/>
  </r>
  <r>
    <n v="347395"/>
    <x v="31"/>
    <x v="0"/>
    <x v="2"/>
    <x v="5"/>
    <x v="18"/>
    <x v="38"/>
    <n v="-1645.4022819348806"/>
  </r>
  <r>
    <n v="347397"/>
    <x v="32"/>
    <x v="0"/>
    <x v="2"/>
    <x v="5"/>
    <x v="18"/>
    <x v="38"/>
    <n v="-132.98174999999094"/>
  </r>
  <r>
    <n v="347399"/>
    <x v="33"/>
    <x v="0"/>
    <x v="2"/>
    <x v="5"/>
    <x v="18"/>
    <x v="38"/>
    <n v="-570.95052261427782"/>
  </r>
  <r>
    <n v="347353"/>
    <x v="10"/>
    <x v="1"/>
    <x v="1"/>
    <x v="2"/>
    <x v="19"/>
    <x v="38"/>
    <n v="-1911.1462500000005"/>
  </r>
  <r>
    <n v="347355"/>
    <x v="11"/>
    <x v="1"/>
    <x v="1"/>
    <x v="2"/>
    <x v="19"/>
    <x v="38"/>
    <n v="-3181.4268750000001"/>
  </r>
  <r>
    <n v="347357"/>
    <x v="12"/>
    <x v="1"/>
    <x v="1"/>
    <x v="2"/>
    <x v="19"/>
    <x v="38"/>
    <n v="0"/>
  </r>
  <r>
    <n v="347359"/>
    <x v="13"/>
    <x v="1"/>
    <x v="1"/>
    <x v="2"/>
    <x v="19"/>
    <x v="38"/>
    <n v="0"/>
  </r>
  <r>
    <n v="347373"/>
    <x v="14"/>
    <x v="1"/>
    <x v="1"/>
    <x v="3"/>
    <x v="19"/>
    <x v="38"/>
    <n v="-1853.5237499999998"/>
  </r>
  <r>
    <n v="347375"/>
    <x v="15"/>
    <x v="1"/>
    <x v="1"/>
    <x v="3"/>
    <x v="19"/>
    <x v="38"/>
    <n v="-3207.1353750000003"/>
  </r>
  <r>
    <n v="347377"/>
    <x v="16"/>
    <x v="1"/>
    <x v="1"/>
    <x v="3"/>
    <x v="19"/>
    <x v="38"/>
    <n v="0"/>
  </r>
  <r>
    <n v="347379"/>
    <x v="17"/>
    <x v="1"/>
    <x v="1"/>
    <x v="3"/>
    <x v="19"/>
    <x v="38"/>
    <n v="0"/>
  </r>
  <r>
    <n v="347353"/>
    <x v="10"/>
    <x v="1"/>
    <x v="1"/>
    <x v="2"/>
    <x v="20"/>
    <x v="38"/>
    <n v="-2139.1256250000001"/>
  </r>
  <r>
    <n v="347355"/>
    <x v="11"/>
    <x v="1"/>
    <x v="1"/>
    <x v="2"/>
    <x v="20"/>
    <x v="38"/>
    <n v="-3560.9371874999997"/>
  </r>
  <r>
    <n v="347357"/>
    <x v="12"/>
    <x v="1"/>
    <x v="1"/>
    <x v="2"/>
    <x v="20"/>
    <x v="38"/>
    <n v="0"/>
  </r>
  <r>
    <n v="347359"/>
    <x v="13"/>
    <x v="1"/>
    <x v="1"/>
    <x v="2"/>
    <x v="20"/>
    <x v="38"/>
    <n v="0"/>
  </r>
  <r>
    <n v="347373"/>
    <x v="14"/>
    <x v="1"/>
    <x v="1"/>
    <x v="3"/>
    <x v="20"/>
    <x v="38"/>
    <n v="-2074.629375"/>
  </r>
  <r>
    <n v="347375"/>
    <x v="15"/>
    <x v="1"/>
    <x v="1"/>
    <x v="3"/>
    <x v="20"/>
    <x v="38"/>
    <n v="-3589.7124374999999"/>
  </r>
  <r>
    <n v="347377"/>
    <x v="16"/>
    <x v="1"/>
    <x v="1"/>
    <x v="3"/>
    <x v="20"/>
    <x v="38"/>
    <n v="0"/>
  </r>
  <r>
    <n v="347379"/>
    <x v="17"/>
    <x v="1"/>
    <x v="1"/>
    <x v="3"/>
    <x v="20"/>
    <x v="38"/>
    <n v="0"/>
  </r>
  <r>
    <n v="347385"/>
    <x v="26"/>
    <x v="0"/>
    <x v="2"/>
    <x v="5"/>
    <x v="21"/>
    <x v="38"/>
    <n v="-985.34475000000009"/>
  </r>
  <r>
    <n v="347387"/>
    <x v="27"/>
    <x v="0"/>
    <x v="2"/>
    <x v="5"/>
    <x v="21"/>
    <x v="38"/>
    <n v="-1109.3355000000001"/>
  </r>
  <r>
    <n v="347389"/>
    <x v="28"/>
    <x v="0"/>
    <x v="2"/>
    <x v="5"/>
    <x v="21"/>
    <x v="38"/>
    <n v="-1103.6756250000001"/>
  </r>
  <r>
    <n v="347391"/>
    <x v="29"/>
    <x v="0"/>
    <x v="2"/>
    <x v="5"/>
    <x v="21"/>
    <x v="38"/>
    <n v="-85.117500000003787"/>
  </r>
  <r>
    <n v="347393"/>
    <x v="30"/>
    <x v="0"/>
    <x v="2"/>
    <x v="5"/>
    <x v="21"/>
    <x v="38"/>
    <n v="-84.67874999999944"/>
  </r>
  <r>
    <n v="347395"/>
    <x v="31"/>
    <x v="0"/>
    <x v="2"/>
    <x v="5"/>
    <x v="21"/>
    <x v="38"/>
    <n v="-1620.4719443298068"/>
  </r>
  <r>
    <n v="347397"/>
    <x v="32"/>
    <x v="0"/>
    <x v="2"/>
    <x v="5"/>
    <x v="21"/>
    <x v="38"/>
    <n v="-130.96687499999106"/>
  </r>
  <r>
    <n v="347399"/>
    <x v="33"/>
    <x v="0"/>
    <x v="2"/>
    <x v="5"/>
    <x v="21"/>
    <x v="38"/>
    <n v="-562.29975712012208"/>
  </r>
  <r>
    <n v="347425"/>
    <x v="18"/>
    <x v="0"/>
    <x v="2"/>
    <x v="4"/>
    <x v="21"/>
    <x v="38"/>
    <n v="-970.33949999999982"/>
  </r>
  <r>
    <n v="347427"/>
    <x v="19"/>
    <x v="0"/>
    <x v="2"/>
    <x v="4"/>
    <x v="21"/>
    <x v="38"/>
    <n v="-169.35749999999601"/>
  </r>
  <r>
    <n v="347429"/>
    <x v="20"/>
    <x v="0"/>
    <x v="2"/>
    <x v="4"/>
    <x v="21"/>
    <x v="38"/>
    <n v="-175.14900000000404"/>
  </r>
  <r>
    <n v="347431"/>
    <x v="21"/>
    <x v="0"/>
    <x v="2"/>
    <x v="4"/>
    <x v="21"/>
    <x v="38"/>
    <n v="-436.55625000000282"/>
  </r>
  <r>
    <n v="347433"/>
    <x v="22"/>
    <x v="0"/>
    <x v="2"/>
    <x v="4"/>
    <x v="21"/>
    <x v="38"/>
    <n v="-434.36249999999973"/>
  </r>
  <r>
    <n v="347435"/>
    <x v="23"/>
    <x v="0"/>
    <x v="2"/>
    <x v="4"/>
    <x v="21"/>
    <x v="38"/>
    <n v="-2254.815084670538"/>
  </r>
  <r>
    <n v="347437"/>
    <x v="24"/>
    <x v="0"/>
    <x v="2"/>
    <x v="4"/>
    <x v="21"/>
    <x v="38"/>
    <n v="-644.962499999996"/>
  </r>
  <r>
    <n v="347439"/>
    <x v="25"/>
    <x v="0"/>
    <x v="2"/>
    <x v="4"/>
    <x v="21"/>
    <x v="38"/>
    <n v="-911.2662047683134"/>
  </r>
  <r>
    <n v="347385"/>
    <x v="26"/>
    <x v="0"/>
    <x v="2"/>
    <x v="5"/>
    <x v="22"/>
    <x v="38"/>
    <n v="-953.061375"/>
  </r>
  <r>
    <n v="347387"/>
    <x v="27"/>
    <x v="0"/>
    <x v="2"/>
    <x v="5"/>
    <x v="22"/>
    <x v="38"/>
    <n v="-1072.98975"/>
  </r>
  <r>
    <n v="347389"/>
    <x v="28"/>
    <x v="0"/>
    <x v="2"/>
    <x v="5"/>
    <x v="22"/>
    <x v="38"/>
    <n v="-1067.5153124999999"/>
  </r>
  <r>
    <n v="347391"/>
    <x v="29"/>
    <x v="0"/>
    <x v="2"/>
    <x v="5"/>
    <x v="22"/>
    <x v="38"/>
    <n v="-82.328750000003666"/>
  </r>
  <r>
    <n v="347393"/>
    <x v="30"/>
    <x v="0"/>
    <x v="2"/>
    <x v="5"/>
    <x v="22"/>
    <x v="38"/>
    <n v="-81.904374999999462"/>
  </r>
  <r>
    <n v="347395"/>
    <x v="31"/>
    <x v="0"/>
    <x v="2"/>
    <x v="5"/>
    <x v="22"/>
    <x v="38"/>
    <n v="-1567.3795586893714"/>
  </r>
  <r>
    <n v="347397"/>
    <x v="32"/>
    <x v="0"/>
    <x v="2"/>
    <x v="5"/>
    <x v="22"/>
    <x v="38"/>
    <n v="-126.67593749999136"/>
  </r>
  <r>
    <n v="347399"/>
    <x v="33"/>
    <x v="0"/>
    <x v="2"/>
    <x v="5"/>
    <x v="22"/>
    <x v="38"/>
    <n v="-543.87683060479048"/>
  </r>
  <r>
    <n v="347425"/>
    <x v="18"/>
    <x v="0"/>
    <x v="2"/>
    <x v="4"/>
    <x v="22"/>
    <x v="38"/>
    <n v="-938.54774999999995"/>
  </r>
  <r>
    <n v="347427"/>
    <x v="19"/>
    <x v="0"/>
    <x v="2"/>
    <x v="4"/>
    <x v="22"/>
    <x v="38"/>
    <n v="-163.80874999999614"/>
  </r>
  <r>
    <n v="347429"/>
    <x v="20"/>
    <x v="0"/>
    <x v="2"/>
    <x v="4"/>
    <x v="22"/>
    <x v="38"/>
    <n v="-169.41050000000385"/>
  </r>
  <r>
    <n v="347431"/>
    <x v="21"/>
    <x v="0"/>
    <x v="2"/>
    <x v="4"/>
    <x v="22"/>
    <x v="38"/>
    <n v="-422.25312500000274"/>
  </r>
  <r>
    <n v="347433"/>
    <x v="22"/>
    <x v="0"/>
    <x v="2"/>
    <x v="4"/>
    <x v="22"/>
    <x v="38"/>
    <n v="-420.13124999999974"/>
  </r>
  <r>
    <n v="347435"/>
    <x v="23"/>
    <x v="0"/>
    <x v="2"/>
    <x v="4"/>
    <x v="22"/>
    <x v="38"/>
    <n v="-2180.9393767682263"/>
  </r>
  <r>
    <n v="347437"/>
    <x v="24"/>
    <x v="0"/>
    <x v="2"/>
    <x v="4"/>
    <x v="22"/>
    <x v="38"/>
    <n v="-623.83124999999609"/>
  </r>
  <r>
    <n v="347439"/>
    <x v="25"/>
    <x v="0"/>
    <x v="2"/>
    <x v="4"/>
    <x v="22"/>
    <x v="38"/>
    <n v="-881.40990461208662"/>
  </r>
  <r>
    <n v="347353"/>
    <x v="10"/>
    <x v="1"/>
    <x v="1"/>
    <x v="2"/>
    <x v="23"/>
    <x v="38"/>
    <n v="-1121.24435625"/>
  </r>
  <r>
    <n v="347355"/>
    <x v="11"/>
    <x v="1"/>
    <x v="1"/>
    <x v="2"/>
    <x v="23"/>
    <x v="38"/>
    <n v="-1683.0878625"/>
  </r>
  <r>
    <n v="347357"/>
    <x v="12"/>
    <x v="1"/>
    <x v="1"/>
    <x v="2"/>
    <x v="23"/>
    <x v="38"/>
    <n v="0"/>
  </r>
  <r>
    <n v="347359"/>
    <x v="13"/>
    <x v="1"/>
    <x v="1"/>
    <x v="2"/>
    <x v="23"/>
    <x v="38"/>
    <n v="0"/>
  </r>
  <r>
    <n v="347373"/>
    <x v="14"/>
    <x v="1"/>
    <x v="1"/>
    <x v="3"/>
    <x v="23"/>
    <x v="38"/>
    <n v="-1087.43799375"/>
  </r>
  <r>
    <n v="347375"/>
    <x v="15"/>
    <x v="1"/>
    <x v="1"/>
    <x v="3"/>
    <x v="23"/>
    <x v="38"/>
    <n v="-1696.6885725000002"/>
  </r>
  <r>
    <n v="347377"/>
    <x v="16"/>
    <x v="1"/>
    <x v="1"/>
    <x v="3"/>
    <x v="23"/>
    <x v="38"/>
    <n v="0"/>
  </r>
  <r>
    <n v="347379"/>
    <x v="17"/>
    <x v="1"/>
    <x v="1"/>
    <x v="3"/>
    <x v="23"/>
    <x v="38"/>
    <n v="0"/>
  </r>
  <r>
    <n v="347411"/>
    <x v="5"/>
    <x v="1"/>
    <x v="0"/>
    <x v="1"/>
    <x v="23"/>
    <x v="38"/>
    <n v="-1927.6357500000038"/>
  </r>
  <r>
    <n v="347413"/>
    <x v="6"/>
    <x v="1"/>
    <x v="0"/>
    <x v="1"/>
    <x v="23"/>
    <x v="38"/>
    <n v="-1224.3027375000001"/>
  </r>
  <r>
    <n v="347415"/>
    <x v="7"/>
    <x v="1"/>
    <x v="0"/>
    <x v="1"/>
    <x v="23"/>
    <x v="38"/>
    <n v="-1220.6224687500001"/>
  </r>
  <r>
    <n v="347417"/>
    <x v="8"/>
    <x v="1"/>
    <x v="0"/>
    <x v="1"/>
    <x v="23"/>
    <x v="38"/>
    <n v="-1214.4886875000002"/>
  </r>
  <r>
    <n v="347419"/>
    <x v="9"/>
    <x v="1"/>
    <x v="0"/>
    <x v="1"/>
    <x v="23"/>
    <x v="38"/>
    <n v="-1208.3549062500003"/>
  </r>
  <r>
    <n v="347353"/>
    <x v="10"/>
    <x v="1"/>
    <x v="1"/>
    <x v="2"/>
    <x v="24"/>
    <x v="38"/>
    <n v="-1449.4842843750002"/>
  </r>
  <r>
    <n v="347355"/>
    <x v="11"/>
    <x v="1"/>
    <x v="1"/>
    <x v="2"/>
    <x v="24"/>
    <x v="38"/>
    <n v="-2175.8052937500001"/>
  </r>
  <r>
    <n v="347357"/>
    <x v="12"/>
    <x v="1"/>
    <x v="1"/>
    <x v="2"/>
    <x v="24"/>
    <x v="38"/>
    <n v="0"/>
  </r>
  <r>
    <n v="347359"/>
    <x v="13"/>
    <x v="1"/>
    <x v="1"/>
    <x v="2"/>
    <x v="24"/>
    <x v="38"/>
    <n v="0"/>
  </r>
  <r>
    <n v="347373"/>
    <x v="14"/>
    <x v="1"/>
    <x v="1"/>
    <x v="3"/>
    <x v="24"/>
    <x v="38"/>
    <n v="-1405.781240625"/>
  </r>
  <r>
    <n v="347375"/>
    <x v="15"/>
    <x v="1"/>
    <x v="1"/>
    <x v="3"/>
    <x v="24"/>
    <x v="38"/>
    <n v="-2193.3875587500002"/>
  </r>
  <r>
    <n v="347377"/>
    <x v="16"/>
    <x v="1"/>
    <x v="1"/>
    <x v="3"/>
    <x v="24"/>
    <x v="38"/>
    <n v="0"/>
  </r>
  <r>
    <n v="347379"/>
    <x v="17"/>
    <x v="1"/>
    <x v="1"/>
    <x v="3"/>
    <x v="24"/>
    <x v="38"/>
    <n v="0"/>
  </r>
  <r>
    <n v="347411"/>
    <x v="5"/>
    <x v="1"/>
    <x v="0"/>
    <x v="1"/>
    <x v="24"/>
    <x v="38"/>
    <n v="-2491.9436250000049"/>
  </r>
  <r>
    <n v="347413"/>
    <x v="6"/>
    <x v="1"/>
    <x v="0"/>
    <x v="1"/>
    <x v="24"/>
    <x v="38"/>
    <n v="-1582.7126062499999"/>
  </r>
  <r>
    <n v="347415"/>
    <x v="7"/>
    <x v="1"/>
    <x v="0"/>
    <x v="1"/>
    <x v="24"/>
    <x v="38"/>
    <n v="-1577.9549531250002"/>
  </r>
  <r>
    <n v="347417"/>
    <x v="8"/>
    <x v="1"/>
    <x v="0"/>
    <x v="1"/>
    <x v="24"/>
    <x v="38"/>
    <n v="-1570.0255312500001"/>
  </r>
  <r>
    <n v="347419"/>
    <x v="9"/>
    <x v="1"/>
    <x v="0"/>
    <x v="1"/>
    <x v="24"/>
    <x v="38"/>
    <n v="-1562.0961093750002"/>
  </r>
  <r>
    <n v="347425"/>
    <x v="18"/>
    <x v="0"/>
    <x v="2"/>
    <x v="4"/>
    <x v="25"/>
    <x v="38"/>
    <n v="-1815.44715"/>
  </r>
  <r>
    <n v="347427"/>
    <x v="19"/>
    <x v="0"/>
    <x v="2"/>
    <x v="4"/>
    <x v="25"/>
    <x v="38"/>
    <n v="-316.85774999999251"/>
  </r>
  <r>
    <n v="347429"/>
    <x v="20"/>
    <x v="0"/>
    <x v="2"/>
    <x v="4"/>
    <x v="25"/>
    <x v="38"/>
    <n v="-327.69330000000753"/>
  </r>
  <r>
    <n v="347431"/>
    <x v="21"/>
    <x v="0"/>
    <x v="2"/>
    <x v="4"/>
    <x v="25"/>
    <x v="38"/>
    <n v="-816.77062500000545"/>
  </r>
  <r>
    <n v="347433"/>
    <x v="22"/>
    <x v="0"/>
    <x v="2"/>
    <x v="4"/>
    <x v="25"/>
    <x v="38"/>
    <n v="-812.66624999999954"/>
  </r>
  <r>
    <n v="347435"/>
    <x v="23"/>
    <x v="0"/>
    <x v="2"/>
    <x v="4"/>
    <x v="25"/>
    <x v="38"/>
    <n v="-4867.0698769057208"/>
  </r>
  <r>
    <n v="347437"/>
    <x v="24"/>
    <x v="0"/>
    <x v="2"/>
    <x v="4"/>
    <x v="25"/>
    <x v="38"/>
    <n v="-1407.8006249999914"/>
  </r>
  <r>
    <n v="347439"/>
    <x v="25"/>
    <x v="0"/>
    <x v="2"/>
    <x v="4"/>
    <x v="25"/>
    <x v="38"/>
    <n v="-1709.7407199633797"/>
  </r>
  <r>
    <n v="347331"/>
    <x v="0"/>
    <x v="0"/>
    <x v="0"/>
    <x v="0"/>
    <x v="26"/>
    <x v="38"/>
    <n v="-9862.2562500000004"/>
  </r>
  <r>
    <n v="347333"/>
    <x v="1"/>
    <x v="0"/>
    <x v="0"/>
    <x v="0"/>
    <x v="26"/>
    <x v="38"/>
    <n v="-5934.3972187499994"/>
  </r>
  <r>
    <n v="347335"/>
    <x v="2"/>
    <x v="0"/>
    <x v="0"/>
    <x v="0"/>
    <x v="26"/>
    <x v="38"/>
    <n v="-5904.2733749999998"/>
  </r>
  <r>
    <n v="347337"/>
    <x v="3"/>
    <x v="0"/>
    <x v="0"/>
    <x v="0"/>
    <x v="26"/>
    <x v="38"/>
    <n v="-5874.1495312500001"/>
  </r>
  <r>
    <n v="347339"/>
    <x v="4"/>
    <x v="0"/>
    <x v="0"/>
    <x v="0"/>
    <x v="26"/>
    <x v="38"/>
    <n v="-5844.0256875000005"/>
  </r>
  <r>
    <n v="347411"/>
    <x v="5"/>
    <x v="1"/>
    <x v="1"/>
    <x v="2"/>
    <x v="27"/>
    <x v="38"/>
    <n v="0"/>
  </r>
  <r>
    <n v="347413"/>
    <x v="6"/>
    <x v="1"/>
    <x v="1"/>
    <x v="2"/>
    <x v="27"/>
    <x v="38"/>
    <n v="0"/>
  </r>
  <r>
    <n v="347415"/>
    <x v="7"/>
    <x v="1"/>
    <x v="1"/>
    <x v="2"/>
    <x v="27"/>
    <x v="38"/>
    <n v="0"/>
  </r>
  <r>
    <n v="347417"/>
    <x v="8"/>
    <x v="1"/>
    <x v="1"/>
    <x v="2"/>
    <x v="27"/>
    <x v="38"/>
    <n v="0"/>
  </r>
  <r>
    <n v="347419"/>
    <x v="9"/>
    <x v="1"/>
    <x v="1"/>
    <x v="2"/>
    <x v="27"/>
    <x v="38"/>
    <n v="0"/>
  </r>
  <r>
    <n v="347373"/>
    <x v="14"/>
    <x v="1"/>
    <x v="1"/>
    <x v="3"/>
    <x v="28"/>
    <x v="38"/>
    <n v="-5521.7058749999997"/>
  </r>
  <r>
    <n v="347375"/>
    <x v="15"/>
    <x v="1"/>
    <x v="1"/>
    <x v="3"/>
    <x v="28"/>
    <x v="38"/>
    <n v="-8615.3098499999996"/>
  </r>
  <r>
    <n v="347377"/>
    <x v="16"/>
    <x v="1"/>
    <x v="1"/>
    <x v="3"/>
    <x v="28"/>
    <x v="38"/>
    <n v="0"/>
  </r>
  <r>
    <n v="347379"/>
    <x v="17"/>
    <x v="1"/>
    <x v="1"/>
    <x v="3"/>
    <x v="28"/>
    <x v="38"/>
    <n v="0"/>
  </r>
  <r>
    <n v="347385"/>
    <x v="26"/>
    <x v="0"/>
    <x v="2"/>
    <x v="5"/>
    <x v="29"/>
    <x v="38"/>
    <n v="-2668.6420312499999"/>
  </r>
  <r>
    <n v="347387"/>
    <x v="27"/>
    <x v="0"/>
    <x v="2"/>
    <x v="5"/>
    <x v="29"/>
    <x v="38"/>
    <n v="-3004.4503125000001"/>
  </r>
  <r>
    <n v="347389"/>
    <x v="28"/>
    <x v="0"/>
    <x v="2"/>
    <x v="5"/>
    <x v="29"/>
    <x v="38"/>
    <n v="-2989.1214843750004"/>
  </r>
  <r>
    <n v="347391"/>
    <x v="29"/>
    <x v="0"/>
    <x v="2"/>
    <x v="5"/>
    <x v="29"/>
    <x v="38"/>
    <n v="-230.52656250001021"/>
  </r>
  <r>
    <n v="347393"/>
    <x v="30"/>
    <x v="0"/>
    <x v="2"/>
    <x v="5"/>
    <x v="29"/>
    <x v="38"/>
    <n v="-229.33828124999849"/>
  </r>
  <r>
    <n v="347395"/>
    <x v="31"/>
    <x v="0"/>
    <x v="2"/>
    <x v="5"/>
    <x v="29"/>
    <x v="38"/>
    <n v="-5624.2528417257518"/>
  </r>
  <r>
    <n v="347397"/>
    <x v="32"/>
    <x v="0"/>
    <x v="2"/>
    <x v="5"/>
    <x v="29"/>
    <x v="38"/>
    <n v="-472.93593749996774"/>
  </r>
  <r>
    <n v="347399"/>
    <x v="33"/>
    <x v="0"/>
    <x v="2"/>
    <x v="5"/>
    <x v="29"/>
    <x v="38"/>
    <n v="-1525.7631513821266"/>
  </r>
  <r>
    <n v="347411"/>
    <x v="5"/>
    <x v="1"/>
    <x v="0"/>
    <x v="1"/>
    <x v="30"/>
    <x v="38"/>
    <n v="-9688.1175000000203"/>
  </r>
  <r>
    <n v="347413"/>
    <x v="6"/>
    <x v="1"/>
    <x v="0"/>
    <x v="1"/>
    <x v="30"/>
    <x v="38"/>
    <n v="-5841.0320250000004"/>
  </r>
  <r>
    <n v="347415"/>
    <x v="7"/>
    <x v="1"/>
    <x v="0"/>
    <x v="1"/>
    <x v="30"/>
    <x v="38"/>
    <n v="-5823.4738125000003"/>
  </r>
  <r>
    <n v="347417"/>
    <x v="8"/>
    <x v="1"/>
    <x v="0"/>
    <x v="1"/>
    <x v="30"/>
    <x v="38"/>
    <n v="-5794.2101250000005"/>
  </r>
  <r>
    <n v="347419"/>
    <x v="9"/>
    <x v="1"/>
    <x v="0"/>
    <x v="1"/>
    <x v="30"/>
    <x v="38"/>
    <n v="-5764.9464374999998"/>
  </r>
  <r>
    <n v="347425"/>
    <x v="18"/>
    <x v="0"/>
    <x v="2"/>
    <x v="4"/>
    <x v="31"/>
    <x v="38"/>
    <n v="-2400.9682499999994"/>
  </r>
  <r>
    <n v="347427"/>
    <x v="19"/>
    <x v="0"/>
    <x v="2"/>
    <x v="4"/>
    <x v="31"/>
    <x v="38"/>
    <n v="-419.05124999999015"/>
  </r>
  <r>
    <n v="347429"/>
    <x v="20"/>
    <x v="0"/>
    <x v="2"/>
    <x v="4"/>
    <x v="31"/>
    <x v="38"/>
    <n v="-433.38150000000996"/>
  </r>
  <r>
    <n v="347431"/>
    <x v="21"/>
    <x v="0"/>
    <x v="2"/>
    <x v="4"/>
    <x v="31"/>
    <x v="38"/>
    <n v="-1080.1968750000071"/>
  </r>
  <r>
    <n v="347433"/>
    <x v="22"/>
    <x v="0"/>
    <x v="2"/>
    <x v="4"/>
    <x v="31"/>
    <x v="38"/>
    <n v="-1074.7687499999995"/>
  </r>
  <r>
    <n v="347435"/>
    <x v="23"/>
    <x v="0"/>
    <x v="2"/>
    <x v="4"/>
    <x v="31"/>
    <x v="38"/>
    <n v="-7294.3891091928554"/>
  </r>
  <r>
    <n v="347437"/>
    <x v="24"/>
    <x v="0"/>
    <x v="2"/>
    <x v="4"/>
    <x v="31"/>
    <x v="38"/>
    <n v="-2127.8249999999866"/>
  </r>
  <r>
    <n v="347439"/>
    <x v="25"/>
    <x v="0"/>
    <x v="2"/>
    <x v="4"/>
    <x v="31"/>
    <x v="38"/>
    <n v="-2267.5386932211095"/>
  </r>
  <r>
    <n v="347331"/>
    <x v="0"/>
    <x v="0"/>
    <x v="0"/>
    <x v="0"/>
    <x v="0"/>
    <x v="23"/>
    <n v="-6959.3658749999886"/>
  </r>
  <r>
    <n v="347331"/>
    <x v="0"/>
    <x v="0"/>
    <x v="0"/>
    <x v="0"/>
    <x v="1"/>
    <x v="23"/>
    <n v="-5947.2393750000047"/>
  </r>
  <r>
    <n v="347331"/>
    <x v="0"/>
    <x v="0"/>
    <x v="0"/>
    <x v="0"/>
    <x v="2"/>
    <x v="23"/>
    <n v="-5917.3537499999948"/>
  </r>
  <r>
    <n v="347331"/>
    <x v="0"/>
    <x v="0"/>
    <x v="0"/>
    <x v="0"/>
    <x v="17"/>
    <x v="23"/>
    <n v="-2973.6196875000023"/>
  </r>
  <r>
    <n v="347331"/>
    <x v="0"/>
    <x v="0"/>
    <x v="0"/>
    <x v="0"/>
    <x v="18"/>
    <x v="23"/>
    <n v="-3043.210500000001"/>
  </r>
  <r>
    <n v="347331"/>
    <x v="0"/>
    <x v="0"/>
    <x v="0"/>
    <x v="0"/>
    <x v="26"/>
    <x v="23"/>
    <n v="-9862.2562500000058"/>
  </r>
  <r>
    <n v="347333"/>
    <x v="1"/>
    <x v="0"/>
    <x v="0"/>
    <x v="0"/>
    <x v="0"/>
    <x v="23"/>
    <n v="645.11343749999651"/>
  </r>
  <r>
    <n v="347333"/>
    <x v="1"/>
    <x v="0"/>
    <x v="0"/>
    <x v="0"/>
    <x v="1"/>
    <x v="23"/>
    <n v="1359.8540625000023"/>
  </r>
  <r>
    <n v="347333"/>
    <x v="1"/>
    <x v="0"/>
    <x v="0"/>
    <x v="0"/>
    <x v="2"/>
    <x v="23"/>
    <n v="1353.0206250000047"/>
  </r>
  <r>
    <n v="347333"/>
    <x v="1"/>
    <x v="0"/>
    <x v="0"/>
    <x v="0"/>
    <x v="17"/>
    <x v="23"/>
    <n v="814.68734375000349"/>
  </r>
  <r>
    <n v="347333"/>
    <x v="1"/>
    <x v="0"/>
    <x v="0"/>
    <x v="0"/>
    <x v="18"/>
    <x v="23"/>
    <n v="833.75325000000157"/>
  </r>
  <r>
    <n v="347333"/>
    <x v="1"/>
    <x v="0"/>
    <x v="0"/>
    <x v="0"/>
    <x v="26"/>
    <x v="23"/>
    <n v="3327.6993750000111"/>
  </r>
  <r>
    <n v="347335"/>
    <x v="2"/>
    <x v="0"/>
    <x v="0"/>
    <x v="0"/>
    <x v="0"/>
    <x v="23"/>
    <n v="641.83874999999534"/>
  </r>
  <r>
    <n v="347335"/>
    <x v="2"/>
    <x v="0"/>
    <x v="0"/>
    <x v="0"/>
    <x v="1"/>
    <x v="23"/>
    <n v="1352.9512499999983"/>
  </r>
  <r>
    <n v="347335"/>
    <x v="2"/>
    <x v="0"/>
    <x v="0"/>
    <x v="0"/>
    <x v="2"/>
    <x v="23"/>
    <n v="1346.1524999999965"/>
  </r>
  <r>
    <n v="347335"/>
    <x v="2"/>
    <x v="0"/>
    <x v="0"/>
    <x v="0"/>
    <x v="17"/>
    <x v="23"/>
    <n v="810.55187500000466"/>
  </r>
  <r>
    <n v="347335"/>
    <x v="2"/>
    <x v="0"/>
    <x v="0"/>
    <x v="0"/>
    <x v="18"/>
    <x v="23"/>
    <n v="829.52100000000792"/>
  </r>
  <r>
    <n v="347335"/>
    <x v="2"/>
    <x v="0"/>
    <x v="0"/>
    <x v="0"/>
    <x v="26"/>
    <x v="23"/>
    <n v="3310.8074999999953"/>
  </r>
  <r>
    <n v="347337"/>
    <x v="3"/>
    <x v="0"/>
    <x v="0"/>
    <x v="0"/>
    <x v="0"/>
    <x v="23"/>
    <n v="638.56406250000873"/>
  </r>
  <r>
    <n v="347337"/>
    <x v="3"/>
    <x v="0"/>
    <x v="0"/>
    <x v="0"/>
    <x v="1"/>
    <x v="23"/>
    <n v="1346.0484374999942"/>
  </r>
  <r>
    <n v="347337"/>
    <x v="3"/>
    <x v="0"/>
    <x v="0"/>
    <x v="0"/>
    <x v="2"/>
    <x v="23"/>
    <n v="1339.2843750000029"/>
  </r>
  <r>
    <n v="347337"/>
    <x v="3"/>
    <x v="0"/>
    <x v="0"/>
    <x v="0"/>
    <x v="17"/>
    <x v="23"/>
    <n v="806.41640624999854"/>
  </r>
  <r>
    <n v="347337"/>
    <x v="3"/>
    <x v="0"/>
    <x v="0"/>
    <x v="0"/>
    <x v="18"/>
    <x v="23"/>
    <n v="825.28874999999971"/>
  </r>
  <r>
    <n v="347337"/>
    <x v="3"/>
    <x v="0"/>
    <x v="0"/>
    <x v="0"/>
    <x v="26"/>
    <x v="23"/>
    <n v="3293.9156249999942"/>
  </r>
  <r>
    <n v="347339"/>
    <x v="4"/>
    <x v="0"/>
    <x v="0"/>
    <x v="0"/>
    <x v="0"/>
    <x v="23"/>
    <n v="635.28937499999302"/>
  </r>
  <r>
    <n v="347339"/>
    <x v="4"/>
    <x v="0"/>
    <x v="0"/>
    <x v="0"/>
    <x v="1"/>
    <x v="23"/>
    <n v="1339.1456250000047"/>
  </r>
  <r>
    <n v="347339"/>
    <x v="4"/>
    <x v="0"/>
    <x v="0"/>
    <x v="0"/>
    <x v="2"/>
    <x v="23"/>
    <n v="1332.4162499999875"/>
  </r>
  <r>
    <n v="347339"/>
    <x v="4"/>
    <x v="0"/>
    <x v="0"/>
    <x v="0"/>
    <x v="17"/>
    <x v="23"/>
    <n v="802.28093749999971"/>
  </r>
  <r>
    <n v="347339"/>
    <x v="4"/>
    <x v="0"/>
    <x v="0"/>
    <x v="0"/>
    <x v="18"/>
    <x v="23"/>
    <n v="821.05649999999878"/>
  </r>
  <r>
    <n v="347339"/>
    <x v="4"/>
    <x v="0"/>
    <x v="0"/>
    <x v="0"/>
    <x v="26"/>
    <x v="23"/>
    <n v="3277.0237500000076"/>
  </r>
  <r>
    <n v="347385"/>
    <x v="26"/>
    <x v="0"/>
    <x v="2"/>
    <x v="5"/>
    <x v="14"/>
    <x v="23"/>
    <n v="3152.9850000000042"/>
  </r>
  <r>
    <n v="347385"/>
    <x v="26"/>
    <x v="0"/>
    <x v="2"/>
    <x v="5"/>
    <x v="15"/>
    <x v="23"/>
    <n v="2823.0592500000021"/>
  </r>
  <r>
    <n v="347385"/>
    <x v="26"/>
    <x v="0"/>
    <x v="2"/>
    <x v="5"/>
    <x v="16"/>
    <x v="23"/>
    <n v="2838.4991249999985"/>
  </r>
  <r>
    <n v="347385"/>
    <x v="26"/>
    <x v="0"/>
    <x v="2"/>
    <x v="5"/>
    <x v="17"/>
    <x v="23"/>
    <n v="1886.6443749999999"/>
  </r>
  <r>
    <n v="347385"/>
    <x v="26"/>
    <x v="0"/>
    <x v="2"/>
    <x v="5"/>
    <x v="18"/>
    <x v="23"/>
    <n v="1930.7969999999987"/>
  </r>
  <r>
    <n v="347385"/>
    <x v="26"/>
    <x v="0"/>
    <x v="2"/>
    <x v="5"/>
    <x v="21"/>
    <x v="23"/>
    <n v="1901.5424999999996"/>
  </r>
  <r>
    <n v="347385"/>
    <x v="26"/>
    <x v="0"/>
    <x v="2"/>
    <x v="5"/>
    <x v="22"/>
    <x v="23"/>
    <n v="1839.2412499999991"/>
  </r>
  <r>
    <n v="347385"/>
    <x v="26"/>
    <x v="0"/>
    <x v="2"/>
    <x v="5"/>
    <x v="29"/>
    <x v="23"/>
    <n v="5150.0109375000029"/>
  </r>
  <r>
    <n v="347387"/>
    <x v="27"/>
    <x v="0"/>
    <x v="2"/>
    <x v="5"/>
    <x v="14"/>
    <x v="23"/>
    <n v="285.18000000000029"/>
  </r>
  <r>
    <n v="347387"/>
    <x v="27"/>
    <x v="0"/>
    <x v="2"/>
    <x v="5"/>
    <x v="15"/>
    <x v="23"/>
    <n v="255.33899999999994"/>
  </r>
  <r>
    <n v="347387"/>
    <x v="27"/>
    <x v="0"/>
    <x v="2"/>
    <x v="5"/>
    <x v="16"/>
    <x v="23"/>
    <n v="256.73549999999523"/>
  </r>
  <r>
    <n v="347387"/>
    <x v="27"/>
    <x v="0"/>
    <x v="2"/>
    <x v="5"/>
    <x v="17"/>
    <x v="23"/>
    <n v="170.64250000000175"/>
  </r>
  <r>
    <n v="347387"/>
    <x v="27"/>
    <x v="0"/>
    <x v="2"/>
    <x v="5"/>
    <x v="18"/>
    <x v="23"/>
    <n v="174.63600000000224"/>
  </r>
  <r>
    <n v="347387"/>
    <x v="27"/>
    <x v="0"/>
    <x v="2"/>
    <x v="5"/>
    <x v="21"/>
    <x v="23"/>
    <n v="171.9900000000016"/>
  </r>
  <r>
    <n v="347387"/>
    <x v="27"/>
    <x v="0"/>
    <x v="2"/>
    <x v="5"/>
    <x v="22"/>
    <x v="23"/>
    <n v="166.35499999999956"/>
  </r>
  <r>
    <n v="347387"/>
    <x v="27"/>
    <x v="0"/>
    <x v="2"/>
    <x v="5"/>
    <x v="29"/>
    <x v="23"/>
    <n v="465.80625000000146"/>
  </r>
  <r>
    <n v="347389"/>
    <x v="28"/>
    <x v="0"/>
    <x v="2"/>
    <x v="5"/>
    <x v="14"/>
    <x v="23"/>
    <n v="283.72499999999854"/>
  </r>
  <r>
    <n v="347389"/>
    <x v="28"/>
    <x v="0"/>
    <x v="2"/>
    <x v="5"/>
    <x v="15"/>
    <x v="23"/>
    <n v="254.03625000000466"/>
  </r>
  <r>
    <n v="347389"/>
    <x v="28"/>
    <x v="0"/>
    <x v="2"/>
    <x v="5"/>
    <x v="16"/>
    <x v="23"/>
    <n v="255.42562500000349"/>
  </r>
  <r>
    <n v="347389"/>
    <x v="28"/>
    <x v="0"/>
    <x v="2"/>
    <x v="5"/>
    <x v="17"/>
    <x v="23"/>
    <n v="169.77187499999854"/>
  </r>
  <r>
    <n v="347389"/>
    <x v="28"/>
    <x v="0"/>
    <x v="2"/>
    <x v="5"/>
    <x v="18"/>
    <x v="23"/>
    <n v="173.74499999999898"/>
  </r>
  <r>
    <n v="347389"/>
    <x v="28"/>
    <x v="0"/>
    <x v="2"/>
    <x v="5"/>
    <x v="21"/>
    <x v="23"/>
    <n v="171.11249999999927"/>
  </r>
  <r>
    <n v="347389"/>
    <x v="28"/>
    <x v="0"/>
    <x v="2"/>
    <x v="5"/>
    <x v="22"/>
    <x v="23"/>
    <n v="165.50625000000218"/>
  </r>
  <r>
    <n v="347389"/>
    <x v="28"/>
    <x v="0"/>
    <x v="2"/>
    <x v="5"/>
    <x v="29"/>
    <x v="23"/>
    <n v="463.4296875"/>
  </r>
  <r>
    <n v="347391"/>
    <x v="29"/>
    <x v="0"/>
    <x v="2"/>
    <x v="5"/>
    <x v="14"/>
    <x v="23"/>
    <n v="-141.13500000000204"/>
  </r>
  <r>
    <n v="347391"/>
    <x v="29"/>
    <x v="0"/>
    <x v="2"/>
    <x v="5"/>
    <x v="15"/>
    <x v="23"/>
    <n v="-126.36674999999741"/>
  </r>
  <r>
    <n v="347391"/>
    <x v="29"/>
    <x v="0"/>
    <x v="2"/>
    <x v="5"/>
    <x v="16"/>
    <x v="23"/>
    <n v="-127.0578749999986"/>
  </r>
  <r>
    <n v="347391"/>
    <x v="29"/>
    <x v="0"/>
    <x v="2"/>
    <x v="5"/>
    <x v="17"/>
    <x v="23"/>
    <n v="-84.45062500000131"/>
  </r>
  <r>
    <n v="347391"/>
    <x v="29"/>
    <x v="0"/>
    <x v="2"/>
    <x v="5"/>
    <x v="18"/>
    <x v="23"/>
    <n v="-86.42699999999968"/>
  </r>
  <r>
    <n v="347391"/>
    <x v="29"/>
    <x v="0"/>
    <x v="2"/>
    <x v="5"/>
    <x v="21"/>
    <x v="23"/>
    <n v="-85.117500000000291"/>
  </r>
  <r>
    <n v="347391"/>
    <x v="29"/>
    <x v="0"/>
    <x v="2"/>
    <x v="5"/>
    <x v="22"/>
    <x v="23"/>
    <n v="-82.328750000000582"/>
  </r>
  <r>
    <n v="347391"/>
    <x v="29"/>
    <x v="0"/>
    <x v="2"/>
    <x v="5"/>
    <x v="29"/>
    <x v="23"/>
    <n v="-230.52656249999563"/>
  </r>
  <r>
    <n v="347393"/>
    <x v="30"/>
    <x v="0"/>
    <x v="2"/>
    <x v="5"/>
    <x v="14"/>
    <x v="23"/>
    <n v="-140.40750000000116"/>
  </r>
  <r>
    <n v="347393"/>
    <x v="30"/>
    <x v="0"/>
    <x v="2"/>
    <x v="5"/>
    <x v="15"/>
    <x v="23"/>
    <n v="-125.71537499999977"/>
  </r>
  <r>
    <n v="347393"/>
    <x v="30"/>
    <x v="0"/>
    <x v="2"/>
    <x v="5"/>
    <x v="16"/>
    <x v="23"/>
    <n v="-126.4029374999991"/>
  </r>
  <r>
    <n v="347393"/>
    <x v="30"/>
    <x v="0"/>
    <x v="2"/>
    <x v="5"/>
    <x v="17"/>
    <x v="23"/>
    <n v="-84.015312499999709"/>
  </r>
  <r>
    <n v="347393"/>
    <x v="30"/>
    <x v="0"/>
    <x v="2"/>
    <x v="5"/>
    <x v="18"/>
    <x v="23"/>
    <n v="-85.98149999999805"/>
  </r>
  <r>
    <n v="347393"/>
    <x v="30"/>
    <x v="0"/>
    <x v="2"/>
    <x v="5"/>
    <x v="21"/>
    <x v="23"/>
    <n v="-84.678749999999127"/>
  </r>
  <r>
    <n v="347393"/>
    <x v="30"/>
    <x v="0"/>
    <x v="2"/>
    <x v="5"/>
    <x v="22"/>
    <x v="23"/>
    <n v="-81.904374999998254"/>
  </r>
  <r>
    <n v="347393"/>
    <x v="30"/>
    <x v="0"/>
    <x v="2"/>
    <x v="5"/>
    <x v="29"/>
    <x v="23"/>
    <n v="-229.33828124999854"/>
  </r>
  <r>
    <n v="347395"/>
    <x v="31"/>
    <x v="0"/>
    <x v="2"/>
    <x v="5"/>
    <x v="14"/>
    <x v="23"/>
    <n v="-3630.2249999999913"/>
  </r>
  <r>
    <n v="347395"/>
    <x v="31"/>
    <x v="0"/>
    <x v="2"/>
    <x v="5"/>
    <x v="15"/>
    <x v="23"/>
    <n v="-3293.6993999999977"/>
  </r>
  <r>
    <n v="347395"/>
    <x v="31"/>
    <x v="0"/>
    <x v="2"/>
    <x v="5"/>
    <x v="16"/>
    <x v="23"/>
    <n v="-3311.7133000000031"/>
  </r>
  <r>
    <n v="347395"/>
    <x v="31"/>
    <x v="0"/>
    <x v="2"/>
    <x v="5"/>
    <x v="17"/>
    <x v="23"/>
    <n v="-2128.765187500001"/>
  </r>
  <r>
    <n v="347395"/>
    <x v="31"/>
    <x v="0"/>
    <x v="2"/>
    <x v="5"/>
    <x v="18"/>
    <x v="23"/>
    <n v="-2178.5840999999928"/>
  </r>
  <r>
    <n v="347395"/>
    <x v="31"/>
    <x v="0"/>
    <x v="2"/>
    <x v="5"/>
    <x v="21"/>
    <x v="23"/>
    <n v="-2145.5752500000017"/>
  </r>
  <r>
    <n v="347395"/>
    <x v="31"/>
    <x v="0"/>
    <x v="2"/>
    <x v="5"/>
    <x v="22"/>
    <x v="23"/>
    <n v="-2075.2786250000026"/>
  </r>
  <r>
    <n v="347395"/>
    <x v="31"/>
    <x v="0"/>
    <x v="2"/>
    <x v="5"/>
    <x v="29"/>
    <x v="23"/>
    <n v="-4111.1362499999814"/>
  </r>
  <r>
    <n v="347397"/>
    <x v="32"/>
    <x v="0"/>
    <x v="2"/>
    <x v="5"/>
    <x v="14"/>
    <x v="23"/>
    <n v="-289.54499999999825"/>
  </r>
  <r>
    <n v="347397"/>
    <x v="32"/>
    <x v="0"/>
    <x v="2"/>
    <x v="5"/>
    <x v="15"/>
    <x v="23"/>
    <n v="-302.45512499999313"/>
  </r>
  <r>
    <n v="347397"/>
    <x v="32"/>
    <x v="0"/>
    <x v="2"/>
    <x v="5"/>
    <x v="16"/>
    <x v="23"/>
    <n v="-304.10931250000431"/>
  </r>
  <r>
    <n v="347397"/>
    <x v="32"/>
    <x v="0"/>
    <x v="2"/>
    <x v="5"/>
    <x v="17"/>
    <x v="23"/>
    <n v="-129.94078124999942"/>
  </r>
  <r>
    <n v="347397"/>
    <x v="32"/>
    <x v="0"/>
    <x v="2"/>
    <x v="5"/>
    <x v="18"/>
    <x v="23"/>
    <n v="-132.98174999999901"/>
  </r>
  <r>
    <n v="347397"/>
    <x v="32"/>
    <x v="0"/>
    <x v="2"/>
    <x v="5"/>
    <x v="21"/>
    <x v="23"/>
    <n v="-130.96687499999825"/>
  </r>
  <r>
    <n v="347397"/>
    <x v="32"/>
    <x v="0"/>
    <x v="2"/>
    <x v="5"/>
    <x v="22"/>
    <x v="23"/>
    <n v="-126.67593749999651"/>
  </r>
  <r>
    <n v="347397"/>
    <x v="32"/>
    <x v="0"/>
    <x v="2"/>
    <x v="5"/>
    <x v="29"/>
    <x v="23"/>
    <n v="-472.93593749999127"/>
  </r>
  <r>
    <n v="347399"/>
    <x v="33"/>
    <x v="0"/>
    <x v="2"/>
    <x v="5"/>
    <x v="14"/>
    <x v="23"/>
    <n v="-1008.3150000000023"/>
  </r>
  <r>
    <n v="347399"/>
    <x v="33"/>
    <x v="0"/>
    <x v="2"/>
    <x v="5"/>
    <x v="15"/>
    <x v="23"/>
    <n v="-1031.7780000000021"/>
  </r>
  <r>
    <n v="347399"/>
    <x v="33"/>
    <x v="0"/>
    <x v="2"/>
    <x v="5"/>
    <x v="16"/>
    <x v="23"/>
    <n v="-1037.4209999999948"/>
  </r>
  <r>
    <n v="347399"/>
    <x v="33"/>
    <x v="0"/>
    <x v="2"/>
    <x v="5"/>
    <x v="17"/>
    <x v="23"/>
    <n v="-474.05531250000058"/>
  </r>
  <r>
    <n v="347399"/>
    <x v="33"/>
    <x v="0"/>
    <x v="2"/>
    <x v="5"/>
    <x v="18"/>
    <x v="23"/>
    <n v="-485.14949999999953"/>
  </r>
  <r>
    <n v="347399"/>
    <x v="33"/>
    <x v="0"/>
    <x v="2"/>
    <x v="5"/>
    <x v="21"/>
    <x v="23"/>
    <n v="-477.79875000000175"/>
  </r>
  <r>
    <n v="347399"/>
    <x v="33"/>
    <x v="0"/>
    <x v="2"/>
    <x v="5"/>
    <x v="22"/>
    <x v="23"/>
    <n v="-462.14437499999985"/>
  </r>
  <r>
    <n v="347399"/>
    <x v="33"/>
    <x v="0"/>
    <x v="2"/>
    <x v="5"/>
    <x v="29"/>
    <x v="23"/>
    <n v="-1411.6781249999985"/>
  </r>
  <r>
    <n v="347411"/>
    <x v="5"/>
    <x v="1"/>
    <x v="1"/>
    <x v="2"/>
    <x v="27"/>
    <x v="23"/>
    <n v="-9837.9337499999965"/>
  </r>
  <r>
    <n v="347411"/>
    <x v="5"/>
    <x v="1"/>
    <x v="0"/>
    <x v="1"/>
    <x v="3"/>
    <x v="23"/>
    <n v="-6558.6224999999977"/>
  </r>
  <r>
    <n v="347411"/>
    <x v="5"/>
    <x v="1"/>
    <x v="0"/>
    <x v="1"/>
    <x v="4"/>
    <x v="23"/>
    <n v="-6661.2743750000009"/>
  </r>
  <r>
    <n v="347411"/>
    <x v="5"/>
    <x v="1"/>
    <x v="0"/>
    <x v="1"/>
    <x v="5"/>
    <x v="23"/>
    <n v="-6437.9371874999997"/>
  </r>
  <r>
    <n v="347411"/>
    <x v="5"/>
    <x v="1"/>
    <x v="0"/>
    <x v="1"/>
    <x v="23"/>
    <x v="23"/>
    <n v="-1927.6357500000013"/>
  </r>
  <r>
    <n v="347411"/>
    <x v="5"/>
    <x v="1"/>
    <x v="0"/>
    <x v="1"/>
    <x v="24"/>
    <x v="23"/>
    <n v="-2491.9436249999999"/>
  </r>
  <r>
    <n v="347411"/>
    <x v="5"/>
    <x v="1"/>
    <x v="0"/>
    <x v="1"/>
    <x v="30"/>
    <x v="23"/>
    <n v="-9688.1175000000076"/>
  </r>
  <r>
    <n v="347413"/>
    <x v="6"/>
    <x v="1"/>
    <x v="1"/>
    <x v="2"/>
    <x v="27"/>
    <x v="23"/>
    <n v="1179.6360000000132"/>
  </r>
  <r>
    <n v="347413"/>
    <x v="6"/>
    <x v="1"/>
    <x v="0"/>
    <x v="1"/>
    <x v="3"/>
    <x v="23"/>
    <n v="1867.7569999999978"/>
  </r>
  <r>
    <n v="347413"/>
    <x v="6"/>
    <x v="1"/>
    <x v="0"/>
    <x v="1"/>
    <x v="4"/>
    <x v="23"/>
    <n v="641.8387500000099"/>
  </r>
  <r>
    <n v="347413"/>
    <x v="6"/>
    <x v="1"/>
    <x v="0"/>
    <x v="1"/>
    <x v="5"/>
    <x v="23"/>
    <n v="1530.1211250000051"/>
  </r>
  <r>
    <n v="347413"/>
    <x v="6"/>
    <x v="1"/>
    <x v="0"/>
    <x v="1"/>
    <x v="23"/>
    <x v="23"/>
    <n v="866.76299999999901"/>
  </r>
  <r>
    <n v="347413"/>
    <x v="6"/>
    <x v="1"/>
    <x v="0"/>
    <x v="1"/>
    <x v="24"/>
    <x v="23"/>
    <n v="1120.5045000000027"/>
  </r>
  <r>
    <n v="347413"/>
    <x v="6"/>
    <x v="1"/>
    <x v="0"/>
    <x v="1"/>
    <x v="30"/>
    <x v="23"/>
    <n v="1161.6720000000205"/>
  </r>
  <r>
    <n v="347415"/>
    <x v="7"/>
    <x v="1"/>
    <x v="1"/>
    <x v="2"/>
    <x v="27"/>
    <x v="23"/>
    <n v="1176.0899999999965"/>
  </r>
  <r>
    <n v="347415"/>
    <x v="7"/>
    <x v="1"/>
    <x v="0"/>
    <x v="1"/>
    <x v="3"/>
    <x v="23"/>
    <n v="1862.1425000000017"/>
  </r>
  <r>
    <n v="347415"/>
    <x v="7"/>
    <x v="1"/>
    <x v="0"/>
    <x v="1"/>
    <x v="4"/>
    <x v="23"/>
    <n v="639.90937500000291"/>
  </r>
  <r>
    <n v="347415"/>
    <x v="7"/>
    <x v="1"/>
    <x v="0"/>
    <x v="1"/>
    <x v="5"/>
    <x v="23"/>
    <n v="1525.5215624999983"/>
  </r>
  <r>
    <n v="347415"/>
    <x v="7"/>
    <x v="1"/>
    <x v="0"/>
    <x v="1"/>
    <x v="23"/>
    <x v="23"/>
    <n v="864.15749999999753"/>
  </r>
  <r>
    <n v="347415"/>
    <x v="7"/>
    <x v="1"/>
    <x v="0"/>
    <x v="1"/>
    <x v="24"/>
    <x v="23"/>
    <n v="1117.1362499999996"/>
  </r>
  <r>
    <n v="347415"/>
    <x v="7"/>
    <x v="1"/>
    <x v="0"/>
    <x v="1"/>
    <x v="30"/>
    <x v="23"/>
    <n v="1158.1800000000076"/>
  </r>
  <r>
    <n v="347417"/>
    <x v="8"/>
    <x v="1"/>
    <x v="1"/>
    <x v="2"/>
    <x v="27"/>
    <x v="23"/>
    <n v="1170.1800000000076"/>
  </r>
  <r>
    <n v="347417"/>
    <x v="8"/>
    <x v="1"/>
    <x v="0"/>
    <x v="1"/>
    <x v="3"/>
    <x v="23"/>
    <n v="1852.7850000000035"/>
  </r>
  <r>
    <n v="347417"/>
    <x v="8"/>
    <x v="1"/>
    <x v="0"/>
    <x v="1"/>
    <x v="4"/>
    <x v="23"/>
    <n v="636.69374999999127"/>
  </r>
  <r>
    <n v="347417"/>
    <x v="8"/>
    <x v="1"/>
    <x v="0"/>
    <x v="1"/>
    <x v="5"/>
    <x v="23"/>
    <n v="1517.8556249999965"/>
  </r>
  <r>
    <n v="347417"/>
    <x v="8"/>
    <x v="1"/>
    <x v="0"/>
    <x v="1"/>
    <x v="23"/>
    <x v="23"/>
    <n v="859.81499999999869"/>
  </r>
  <r>
    <n v="347417"/>
    <x v="8"/>
    <x v="1"/>
    <x v="0"/>
    <x v="1"/>
    <x v="24"/>
    <x v="23"/>
    <n v="1111.5225000000028"/>
  </r>
  <r>
    <n v="347417"/>
    <x v="8"/>
    <x v="1"/>
    <x v="0"/>
    <x v="1"/>
    <x v="30"/>
    <x v="23"/>
    <n v="1152.3600000000006"/>
  </r>
  <r>
    <n v="347419"/>
    <x v="9"/>
    <x v="1"/>
    <x v="1"/>
    <x v="2"/>
    <x v="27"/>
    <x v="23"/>
    <n v="1164.2700000000041"/>
  </r>
  <r>
    <n v="347419"/>
    <x v="9"/>
    <x v="1"/>
    <x v="0"/>
    <x v="1"/>
    <x v="3"/>
    <x v="23"/>
    <n v="1843.4275000000052"/>
  </r>
  <r>
    <n v="347419"/>
    <x v="9"/>
    <x v="1"/>
    <x v="0"/>
    <x v="1"/>
    <x v="4"/>
    <x v="23"/>
    <n v="633.47812500000873"/>
  </r>
  <r>
    <n v="347419"/>
    <x v="9"/>
    <x v="1"/>
    <x v="0"/>
    <x v="1"/>
    <x v="5"/>
    <x v="23"/>
    <n v="1510.1896875000093"/>
  </r>
  <r>
    <n v="347419"/>
    <x v="9"/>
    <x v="1"/>
    <x v="0"/>
    <x v="1"/>
    <x v="23"/>
    <x v="23"/>
    <n v="855.47249999999985"/>
  </r>
  <r>
    <n v="347419"/>
    <x v="9"/>
    <x v="1"/>
    <x v="0"/>
    <x v="1"/>
    <x v="24"/>
    <x v="23"/>
    <n v="1105.9087499999987"/>
  </r>
  <r>
    <n v="347419"/>
    <x v="9"/>
    <x v="1"/>
    <x v="0"/>
    <x v="1"/>
    <x v="30"/>
    <x v="23"/>
    <n v="1146.5400000000081"/>
  </r>
  <r>
    <n v="347425"/>
    <x v="18"/>
    <x v="0"/>
    <x v="2"/>
    <x v="4"/>
    <x v="12"/>
    <x v="23"/>
    <n v="3136.9799999999996"/>
  </r>
  <r>
    <n v="347425"/>
    <x v="18"/>
    <x v="0"/>
    <x v="2"/>
    <x v="4"/>
    <x v="13"/>
    <x v="23"/>
    <n v="2808.8775000000023"/>
  </r>
  <r>
    <n v="347425"/>
    <x v="18"/>
    <x v="0"/>
    <x v="2"/>
    <x v="4"/>
    <x v="21"/>
    <x v="23"/>
    <n v="1872.5850000000028"/>
  </r>
  <r>
    <n v="347425"/>
    <x v="18"/>
    <x v="0"/>
    <x v="2"/>
    <x v="4"/>
    <x v="22"/>
    <x v="23"/>
    <n v="1811.2324999999983"/>
  </r>
  <r>
    <n v="347425"/>
    <x v="18"/>
    <x v="0"/>
    <x v="2"/>
    <x v="4"/>
    <x v="25"/>
    <x v="23"/>
    <n v="3503.4945000000007"/>
  </r>
  <r>
    <n v="347425"/>
    <x v="18"/>
    <x v="0"/>
    <x v="2"/>
    <x v="4"/>
    <x v="31"/>
    <x v="23"/>
    <n v="4633.447500000002"/>
  </r>
  <r>
    <n v="347427"/>
    <x v="19"/>
    <x v="0"/>
    <x v="2"/>
    <x v="4"/>
    <x v="12"/>
    <x v="23"/>
    <n v="283.70999999999913"/>
  </r>
  <r>
    <n v="347427"/>
    <x v="19"/>
    <x v="0"/>
    <x v="2"/>
    <x v="4"/>
    <x v="13"/>
    <x v="23"/>
    <n v="254.03625000000102"/>
  </r>
  <r>
    <n v="347427"/>
    <x v="19"/>
    <x v="0"/>
    <x v="2"/>
    <x v="4"/>
    <x v="21"/>
    <x v="23"/>
    <n v="169.35749999999825"/>
  </r>
  <r>
    <n v="347427"/>
    <x v="19"/>
    <x v="0"/>
    <x v="2"/>
    <x v="4"/>
    <x v="22"/>
    <x v="23"/>
    <n v="163.80875000000015"/>
  </r>
  <r>
    <n v="347427"/>
    <x v="19"/>
    <x v="0"/>
    <x v="2"/>
    <x v="4"/>
    <x v="25"/>
    <x v="23"/>
    <n v="316.85775000000285"/>
  </r>
  <r>
    <n v="347427"/>
    <x v="19"/>
    <x v="0"/>
    <x v="2"/>
    <x v="4"/>
    <x v="31"/>
    <x v="23"/>
    <n v="419.0512499999968"/>
  </r>
  <r>
    <n v="347429"/>
    <x v="20"/>
    <x v="0"/>
    <x v="2"/>
    <x v="4"/>
    <x v="12"/>
    <x v="23"/>
    <n v="293.41199999999662"/>
  </r>
  <r>
    <n v="347429"/>
    <x v="20"/>
    <x v="0"/>
    <x v="2"/>
    <x v="4"/>
    <x v="13"/>
    <x v="23"/>
    <n v="262.72350000000733"/>
  </r>
  <r>
    <n v="347429"/>
    <x v="20"/>
    <x v="0"/>
    <x v="2"/>
    <x v="4"/>
    <x v="21"/>
    <x v="23"/>
    <n v="175.14899999999398"/>
  </r>
  <r>
    <n v="347429"/>
    <x v="20"/>
    <x v="0"/>
    <x v="2"/>
    <x v="4"/>
    <x v="22"/>
    <x v="23"/>
    <n v="169.41050000000541"/>
  </r>
  <r>
    <n v="347429"/>
    <x v="20"/>
    <x v="0"/>
    <x v="2"/>
    <x v="4"/>
    <x v="25"/>
    <x v="23"/>
    <n v="327.69329999999172"/>
  </r>
  <r>
    <n v="347429"/>
    <x v="20"/>
    <x v="0"/>
    <x v="2"/>
    <x v="4"/>
    <x v="31"/>
    <x v="23"/>
    <n v="433.38150000000314"/>
  </r>
  <r>
    <n v="347431"/>
    <x v="21"/>
    <x v="0"/>
    <x v="2"/>
    <x v="4"/>
    <x v="12"/>
    <x v="23"/>
    <n v="-146.26500000000669"/>
  </r>
  <r>
    <n v="347431"/>
    <x v="21"/>
    <x v="0"/>
    <x v="2"/>
    <x v="4"/>
    <x v="13"/>
    <x v="23"/>
    <n v="-130.96687499999825"/>
  </r>
  <r>
    <n v="347431"/>
    <x v="21"/>
    <x v="0"/>
    <x v="2"/>
    <x v="4"/>
    <x v="21"/>
    <x v="23"/>
    <n v="-87.311249999995198"/>
  </r>
  <r>
    <n v="347431"/>
    <x v="21"/>
    <x v="0"/>
    <x v="2"/>
    <x v="4"/>
    <x v="22"/>
    <x v="23"/>
    <n v="-84.450624999997672"/>
  </r>
  <r>
    <n v="347431"/>
    <x v="21"/>
    <x v="0"/>
    <x v="2"/>
    <x v="4"/>
    <x v="25"/>
    <x v="23"/>
    <n v="-163.35412499999802"/>
  </r>
  <r>
    <n v="347431"/>
    <x v="21"/>
    <x v="0"/>
    <x v="2"/>
    <x v="4"/>
    <x v="31"/>
    <x v="23"/>
    <n v="-216.03937499999302"/>
  </r>
  <r>
    <n v="347433"/>
    <x v="22"/>
    <x v="0"/>
    <x v="2"/>
    <x v="4"/>
    <x v="12"/>
    <x v="23"/>
    <n v="-145.53000000000611"/>
  </r>
  <r>
    <n v="347433"/>
    <x v="22"/>
    <x v="0"/>
    <x v="2"/>
    <x v="4"/>
    <x v="13"/>
    <x v="23"/>
    <n v="-130.30875000000015"/>
  </r>
  <r>
    <n v="347433"/>
    <x v="22"/>
    <x v="0"/>
    <x v="2"/>
    <x v="4"/>
    <x v="21"/>
    <x v="23"/>
    <n v="-86.87250000000131"/>
  </r>
  <r>
    <n v="347433"/>
    <x v="22"/>
    <x v="0"/>
    <x v="2"/>
    <x v="4"/>
    <x v="22"/>
    <x v="23"/>
    <n v="-84.026249999998981"/>
  </r>
  <r>
    <n v="347433"/>
    <x v="22"/>
    <x v="0"/>
    <x v="2"/>
    <x v="4"/>
    <x v="25"/>
    <x v="23"/>
    <n v="-162.53325000000768"/>
  </r>
  <r>
    <n v="347433"/>
    <x v="22"/>
    <x v="0"/>
    <x v="2"/>
    <x v="4"/>
    <x v="31"/>
    <x v="23"/>
    <n v="-214.95375000000786"/>
  </r>
  <r>
    <n v="347435"/>
    <x v="23"/>
    <x v="0"/>
    <x v="2"/>
    <x v="4"/>
    <x v="12"/>
    <x v="23"/>
    <n v="-3619.875"/>
  </r>
  <r>
    <n v="347435"/>
    <x v="23"/>
    <x v="0"/>
    <x v="2"/>
    <x v="4"/>
    <x v="13"/>
    <x v="23"/>
    <n v="-3284.4824999999983"/>
  </r>
  <r>
    <n v="347435"/>
    <x v="23"/>
    <x v="0"/>
    <x v="2"/>
    <x v="4"/>
    <x v="21"/>
    <x v="23"/>
    <n v="-2117.6268750000017"/>
  </r>
  <r>
    <n v="347435"/>
    <x v="23"/>
    <x v="0"/>
    <x v="2"/>
    <x v="4"/>
    <x v="22"/>
    <x v="23"/>
    <n v="-2048.2459374999962"/>
  </r>
  <r>
    <n v="347435"/>
    <x v="23"/>
    <x v="0"/>
    <x v="2"/>
    <x v="4"/>
    <x v="25"/>
    <x v="23"/>
    <n v="-4002.3812812499964"/>
  </r>
  <r>
    <n v="347435"/>
    <x v="23"/>
    <x v="0"/>
    <x v="2"/>
    <x v="4"/>
    <x v="31"/>
    <x v="23"/>
    <n v="-5346.703125"/>
  </r>
  <r>
    <n v="347437"/>
    <x v="24"/>
    <x v="0"/>
    <x v="2"/>
    <x v="4"/>
    <x v="12"/>
    <x v="23"/>
    <n v="-288.11999999999534"/>
  </r>
  <r>
    <n v="347437"/>
    <x v="24"/>
    <x v="0"/>
    <x v="2"/>
    <x v="4"/>
    <x v="13"/>
    <x v="23"/>
    <n v="-300.98250000001281"/>
  </r>
  <r>
    <n v="347437"/>
    <x v="24"/>
    <x v="0"/>
    <x v="2"/>
    <x v="4"/>
    <x v="21"/>
    <x v="23"/>
    <n v="-128.99250000000029"/>
  </r>
  <r>
    <n v="347437"/>
    <x v="24"/>
    <x v="0"/>
    <x v="2"/>
    <x v="4"/>
    <x v="22"/>
    <x v="23"/>
    <n v="-124.76624999999694"/>
  </r>
  <r>
    <n v="347437"/>
    <x v="24"/>
    <x v="0"/>
    <x v="2"/>
    <x v="4"/>
    <x v="25"/>
    <x v="23"/>
    <n v="-281.56012500000361"/>
  </r>
  <r>
    <n v="347437"/>
    <x v="24"/>
    <x v="0"/>
    <x v="2"/>
    <x v="4"/>
    <x v="31"/>
    <x v="23"/>
    <n v="-425.56499999998778"/>
  </r>
  <r>
    <n v="347439"/>
    <x v="25"/>
    <x v="0"/>
    <x v="2"/>
    <x v="4"/>
    <x v="12"/>
    <x v="23"/>
    <n v="-1003.2750000000015"/>
  </r>
  <r>
    <n v="347439"/>
    <x v="25"/>
    <x v="0"/>
    <x v="2"/>
    <x v="4"/>
    <x v="13"/>
    <x v="23"/>
    <n v="-1026.6749999999956"/>
  </r>
  <r>
    <n v="347439"/>
    <x v="25"/>
    <x v="0"/>
    <x v="2"/>
    <x v="4"/>
    <x v="21"/>
    <x v="23"/>
    <n v="-470.55937500000437"/>
  </r>
  <r>
    <n v="347439"/>
    <x v="25"/>
    <x v="0"/>
    <x v="2"/>
    <x v="4"/>
    <x v="22"/>
    <x v="23"/>
    <n v="-455.14218749999782"/>
  </r>
  <r>
    <n v="347439"/>
    <x v="25"/>
    <x v="0"/>
    <x v="2"/>
    <x v="4"/>
    <x v="25"/>
    <x v="23"/>
    <n v="-1000.44140625"/>
  </r>
  <r>
    <n v="347439"/>
    <x v="25"/>
    <x v="0"/>
    <x v="2"/>
    <x v="4"/>
    <x v="31"/>
    <x v="23"/>
    <n v="-1481.8781249999956"/>
  </r>
  <r>
    <n v="347403"/>
    <x v="38"/>
    <x v="1"/>
    <x v="0"/>
    <x v="1"/>
    <x v="3"/>
    <x v="40"/>
    <n v="-1141.1142510041052"/>
  </r>
  <r>
    <n v="347405"/>
    <x v="39"/>
    <x v="1"/>
    <x v="0"/>
    <x v="1"/>
    <x v="3"/>
    <x v="40"/>
    <n v="-4541.287171508724"/>
  </r>
  <r>
    <n v="347407"/>
    <x v="40"/>
    <x v="1"/>
    <x v="0"/>
    <x v="1"/>
    <x v="3"/>
    <x v="40"/>
    <n v="-6777.1760085015403"/>
  </r>
  <r>
    <n v="347409"/>
    <x v="41"/>
    <x v="1"/>
    <x v="0"/>
    <x v="1"/>
    <x v="3"/>
    <x v="40"/>
    <n v="-8989.8950129866571"/>
  </r>
  <r>
    <n v="347411"/>
    <x v="5"/>
    <x v="1"/>
    <x v="0"/>
    <x v="1"/>
    <x v="3"/>
    <x v="40"/>
    <n v="-34919.32271891721"/>
  </r>
  <r>
    <n v="347413"/>
    <x v="6"/>
    <x v="1"/>
    <x v="0"/>
    <x v="1"/>
    <x v="3"/>
    <x v="40"/>
    <n v="-40806.163840027366"/>
  </r>
  <r>
    <n v="347415"/>
    <x v="7"/>
    <x v="1"/>
    <x v="0"/>
    <x v="1"/>
    <x v="3"/>
    <x v="40"/>
    <n v="-38378.101686353068"/>
  </r>
  <r>
    <n v="347417"/>
    <x v="8"/>
    <x v="1"/>
    <x v="0"/>
    <x v="1"/>
    <x v="3"/>
    <x v="40"/>
    <n v="-35891.433485747519"/>
  </r>
  <r>
    <n v="347419"/>
    <x v="9"/>
    <x v="1"/>
    <x v="0"/>
    <x v="1"/>
    <x v="3"/>
    <x v="40"/>
    <n v="-30004.592364637359"/>
  </r>
  <r>
    <n v="347403"/>
    <x v="38"/>
    <x v="1"/>
    <x v="0"/>
    <x v="1"/>
    <x v="4"/>
    <x v="40"/>
    <n v="-993.40656876753326"/>
  </r>
  <r>
    <n v="347405"/>
    <x v="39"/>
    <x v="1"/>
    <x v="0"/>
    <x v="1"/>
    <x v="4"/>
    <x v="40"/>
    <n v="-3953.4555833185086"/>
  </r>
  <r>
    <n v="347407"/>
    <x v="40"/>
    <x v="1"/>
    <x v="0"/>
    <x v="1"/>
    <x v="4"/>
    <x v="40"/>
    <n v="-5899.9273373503247"/>
  </r>
  <r>
    <n v="347409"/>
    <x v="41"/>
    <x v="1"/>
    <x v="0"/>
    <x v="1"/>
    <x v="4"/>
    <x v="40"/>
    <n v="-7826.2283996305168"/>
  </r>
  <r>
    <n v="347411"/>
    <x v="5"/>
    <x v="1"/>
    <x v="0"/>
    <x v="1"/>
    <x v="4"/>
    <x v="40"/>
    <n v="-33519.388587812609"/>
  </r>
  <r>
    <n v="347413"/>
    <x v="6"/>
    <x v="1"/>
    <x v="0"/>
    <x v="1"/>
    <x v="4"/>
    <x v="40"/>
    <n v="-38750.92445863445"/>
  </r>
  <r>
    <n v="347415"/>
    <x v="7"/>
    <x v="1"/>
    <x v="0"/>
    <x v="1"/>
    <x v="4"/>
    <x v="40"/>
    <n v="-36627.454884482126"/>
  </r>
  <r>
    <n v="347417"/>
    <x v="8"/>
    <x v="1"/>
    <x v="0"/>
    <x v="1"/>
    <x v="4"/>
    <x v="40"/>
    <n v="-34446.498838837666"/>
  </r>
  <r>
    <n v="347419"/>
    <x v="9"/>
    <x v="1"/>
    <x v="0"/>
    <x v="1"/>
    <x v="4"/>
    <x v="40"/>
    <n v="-29305.493778642234"/>
  </r>
  <r>
    <n v="347403"/>
    <x v="38"/>
    <x v="1"/>
    <x v="0"/>
    <x v="1"/>
    <x v="5"/>
    <x v="40"/>
    <n v="-1080.1124263549329"/>
  </r>
  <r>
    <n v="347405"/>
    <x v="39"/>
    <x v="1"/>
    <x v="0"/>
    <x v="1"/>
    <x v="5"/>
    <x v="40"/>
    <n v="-4298.5184886409506"/>
  </r>
  <r>
    <n v="347407"/>
    <x v="40"/>
    <x v="1"/>
    <x v="0"/>
    <x v="1"/>
    <x v="5"/>
    <x v="40"/>
    <n v="-6414.8809077932556"/>
  </r>
  <r>
    <n v="347409"/>
    <x v="41"/>
    <x v="1"/>
    <x v="0"/>
    <x v="1"/>
    <x v="5"/>
    <x v="40"/>
    <n v="-8509.3121101667821"/>
  </r>
  <r>
    <n v="347411"/>
    <x v="5"/>
    <x v="1"/>
    <x v="0"/>
    <x v="1"/>
    <x v="5"/>
    <x v="40"/>
    <n v="-33806.468969988455"/>
  </r>
  <r>
    <n v="347413"/>
    <x v="6"/>
    <x v="1"/>
    <x v="0"/>
    <x v="1"/>
    <x v="5"/>
    <x v="40"/>
    <n v="-39404.390551579221"/>
  </r>
  <r>
    <n v="347415"/>
    <x v="7"/>
    <x v="1"/>
    <x v="0"/>
    <x v="1"/>
    <x v="5"/>
    <x v="40"/>
    <n v="-37103.784410292232"/>
  </r>
  <r>
    <n v="347417"/>
    <x v="8"/>
    <x v="1"/>
    <x v="0"/>
    <x v="1"/>
    <x v="5"/>
    <x v="40"/>
    <n v="-34746.142771251813"/>
  </r>
  <r>
    <n v="347419"/>
    <x v="9"/>
    <x v="1"/>
    <x v="0"/>
    <x v="1"/>
    <x v="5"/>
    <x v="40"/>
    <n v="-29170.095069925381"/>
  </r>
  <r>
    <n v="347403"/>
    <x v="38"/>
    <x v="1"/>
    <x v="0"/>
    <x v="1"/>
    <x v="23"/>
    <x v="40"/>
    <n v="-377.30624124253762"/>
  </r>
  <r>
    <n v="347405"/>
    <x v="39"/>
    <x v="1"/>
    <x v="0"/>
    <x v="1"/>
    <x v="23"/>
    <x v="40"/>
    <n v="-1501.5639245388297"/>
  </r>
  <r>
    <n v="347407"/>
    <x v="40"/>
    <x v="1"/>
    <x v="0"/>
    <x v="1"/>
    <x v="23"/>
    <x v="40"/>
    <n v="-2240.854326161264"/>
  </r>
  <r>
    <n v="347409"/>
    <x v="41"/>
    <x v="1"/>
    <x v="0"/>
    <x v="1"/>
    <x v="23"/>
    <x v="40"/>
    <n v="-2972.4836873523777"/>
  </r>
  <r>
    <n v="347411"/>
    <x v="5"/>
    <x v="1"/>
    <x v="0"/>
    <x v="1"/>
    <x v="23"/>
    <x v="40"/>
    <n v="-10755.950549095021"/>
  </r>
  <r>
    <n v="347413"/>
    <x v="6"/>
    <x v="1"/>
    <x v="0"/>
    <x v="1"/>
    <x v="23"/>
    <x v="40"/>
    <n v="-12675.401696690531"/>
  </r>
  <r>
    <n v="347415"/>
    <x v="7"/>
    <x v="1"/>
    <x v="0"/>
    <x v="1"/>
    <x v="23"/>
    <x v="40"/>
    <n v="-11875.025763864245"/>
  </r>
  <r>
    <n v="347417"/>
    <x v="8"/>
    <x v="1"/>
    <x v="0"/>
    <x v="1"/>
    <x v="23"/>
    <x v="40"/>
    <n v="-11056.909264862685"/>
  </r>
  <r>
    <n v="347419"/>
    <x v="9"/>
    <x v="1"/>
    <x v="0"/>
    <x v="1"/>
    <x v="23"/>
    <x v="40"/>
    <n v="-9114.5350825648293"/>
  </r>
  <r>
    <n v="347403"/>
    <x v="38"/>
    <x v="1"/>
    <x v="0"/>
    <x v="1"/>
    <x v="24"/>
    <x v="40"/>
    <n v="-487.76117715032717"/>
  </r>
  <r>
    <n v="347405"/>
    <x v="39"/>
    <x v="1"/>
    <x v="0"/>
    <x v="1"/>
    <x v="24"/>
    <x v="40"/>
    <n v="-1941.1409283546016"/>
  </r>
  <r>
    <n v="347407"/>
    <x v="40"/>
    <x v="1"/>
    <x v="0"/>
    <x v="1"/>
    <x v="24"/>
    <x v="40"/>
    <n v="-2896.8557221618412"/>
  </r>
  <r>
    <n v="347409"/>
    <x v="41"/>
    <x v="1"/>
    <x v="0"/>
    <x v="1"/>
    <x v="24"/>
    <x v="40"/>
    <n v="-3842.6667357223741"/>
  </r>
  <r>
    <n v="347411"/>
    <x v="5"/>
    <x v="1"/>
    <x v="0"/>
    <x v="1"/>
    <x v="24"/>
    <x v="40"/>
    <n v="-13904.713274607295"/>
  </r>
  <r>
    <n v="347413"/>
    <x v="6"/>
    <x v="1"/>
    <x v="0"/>
    <x v="1"/>
    <x v="24"/>
    <x v="40"/>
    <n v="-16386.076286654341"/>
  </r>
  <r>
    <n v="347415"/>
    <x v="7"/>
    <x v="1"/>
    <x v="0"/>
    <x v="1"/>
    <x v="24"/>
    <x v="40"/>
    <n v="-15351.393409762326"/>
  </r>
  <r>
    <n v="347417"/>
    <x v="8"/>
    <x v="1"/>
    <x v="0"/>
    <x v="1"/>
    <x v="24"/>
    <x v="40"/>
    <n v="-14293.776484887252"/>
  </r>
  <r>
    <n v="347419"/>
    <x v="9"/>
    <x v="1"/>
    <x v="0"/>
    <x v="1"/>
    <x v="24"/>
    <x v="40"/>
    <n v="-11782.779808807903"/>
  </r>
  <r>
    <n v="347403"/>
    <x v="38"/>
    <x v="1"/>
    <x v="0"/>
    <x v="1"/>
    <x v="30"/>
    <x v="40"/>
    <n v="-1474.9046505681238"/>
  </r>
  <r>
    <n v="347405"/>
    <x v="39"/>
    <x v="1"/>
    <x v="0"/>
    <x v="1"/>
    <x v="30"/>
    <x v="40"/>
    <n v="-5869.6712997228869"/>
  </r>
  <r>
    <n v="347407"/>
    <x v="40"/>
    <x v="1"/>
    <x v="0"/>
    <x v="1"/>
    <x v="30"/>
    <x v="40"/>
    <n v="-8759.5859957599223"/>
  </r>
  <r>
    <n v="347409"/>
    <x v="41"/>
    <x v="1"/>
    <x v="0"/>
    <x v="1"/>
    <x v="30"/>
    <x v="40"/>
    <n v="-11619.553389247349"/>
  </r>
  <r>
    <n v="347411"/>
    <x v="5"/>
    <x v="1"/>
    <x v="0"/>
    <x v="1"/>
    <x v="30"/>
    <x v="40"/>
    <n v="-49104.26483518388"/>
  </r>
  <r>
    <n v="347413"/>
    <x v="6"/>
    <x v="1"/>
    <x v="0"/>
    <x v="1"/>
    <x v="30"/>
    <x v="40"/>
    <n v="-56848.863766716306"/>
  </r>
  <r>
    <n v="347415"/>
    <x v="7"/>
    <x v="1"/>
    <x v="0"/>
    <x v="1"/>
    <x v="30"/>
    <x v="40"/>
    <n v="-53698.218794994224"/>
  </r>
  <r>
    <n v="347417"/>
    <x v="8"/>
    <x v="1"/>
    <x v="0"/>
    <x v="1"/>
    <x v="30"/>
    <x v="40"/>
    <n v="-50463.59554713095"/>
  </r>
  <r>
    <n v="347419"/>
    <x v="9"/>
    <x v="1"/>
    <x v="0"/>
    <x v="1"/>
    <x v="30"/>
    <x v="40"/>
    <n v="-42834.20565011289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D2C962-4E55-42A3-A6C4-A696962765E2}"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AE47" firstHeaderRow="1" firstDataRow="2" firstDataCol="3"/>
  <pivotFields count="8">
    <pivotField showAll="0"/>
    <pivotField showAll="0">
      <items count="47">
        <item x="42"/>
        <item x="43"/>
        <item x="0"/>
        <item x="1"/>
        <item x="2"/>
        <item x="3"/>
        <item x="4"/>
        <item x="34"/>
        <item x="44"/>
        <item x="10"/>
        <item x="11"/>
        <item x="12"/>
        <item x="13"/>
        <item x="35"/>
        <item x="45"/>
        <item x="14"/>
        <item x="15"/>
        <item x="16"/>
        <item x="17"/>
        <item x="26"/>
        <item x="27"/>
        <item x="28"/>
        <item x="29"/>
        <item x="30"/>
        <item x="31"/>
        <item x="32"/>
        <item x="33"/>
        <item x="38"/>
        <item x="39"/>
        <item x="40"/>
        <item x="41"/>
        <item x="5"/>
        <item x="6"/>
        <item x="7"/>
        <item x="8"/>
        <item x="9"/>
        <item x="36"/>
        <item x="37"/>
        <item x="18"/>
        <item x="19"/>
        <item x="20"/>
        <item x="21"/>
        <item x="22"/>
        <item x="23"/>
        <item x="24"/>
        <item x="25"/>
        <item t="default"/>
      </items>
    </pivotField>
    <pivotField outline="0" showAll="0" defaultSubtotal="0">
      <items count="2">
        <item x="1"/>
        <item x="0"/>
      </items>
      <extLst>
        <ext xmlns:x14="http://schemas.microsoft.com/office/spreadsheetml/2009/9/main" uri="{2946ED86-A175-432a-8AC1-64E0C546D7DE}">
          <x14:pivotField fillDownLabels="1"/>
        </ext>
      </extLst>
    </pivotField>
    <pivotField axis="axisRow" outline="0" showAll="0" defaultSubtotal="0">
      <items count="3">
        <item x="2"/>
        <item x="1"/>
        <item x="0"/>
      </items>
      <extLst>
        <ext xmlns:x14="http://schemas.microsoft.com/office/spreadsheetml/2009/9/main" uri="{2946ED86-A175-432a-8AC1-64E0C546D7DE}">
          <x14:pivotField fillDownLabels="1"/>
        </ext>
      </extLst>
    </pivotField>
    <pivotField axis="axisRow" outline="0" showAll="0" defaultSubtotal="0">
      <items count="6">
        <item x="0"/>
        <item x="2"/>
        <item x="3"/>
        <item x="5"/>
        <item x="1"/>
        <item x="4"/>
      </items>
      <extLst>
        <ext xmlns:x14="http://schemas.microsoft.com/office/spreadsheetml/2009/9/main" uri="{2946ED86-A175-432a-8AC1-64E0C546D7DE}">
          <x14:pivotField fillDownLabels="1"/>
        </ext>
      </extLst>
    </pivotField>
    <pivotField axis="axisRow"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axis="axisCol" showAll="0">
      <items count="43">
        <item x="0"/>
        <item h="1" x="1"/>
        <item h="1" x="2"/>
        <item h="1" x="3"/>
        <item h="1" x="7"/>
        <item h="1" x="8"/>
        <item h="1" x="13"/>
        <item h="1" x="14"/>
        <item h="1" x="15"/>
        <item x="16"/>
        <item x="17"/>
        <item x="18"/>
        <item x="19"/>
        <item x="20"/>
        <item x="21"/>
        <item x="22"/>
        <item x="23"/>
        <item x="29"/>
        <item x="30"/>
        <item x="31"/>
        <item x="38"/>
        <item x="39"/>
        <item x="40"/>
        <item x="41"/>
        <item x="26"/>
        <item x="35"/>
        <item x="37"/>
        <item x="27"/>
        <item x="36"/>
        <item x="28"/>
        <item x="24"/>
        <item x="32"/>
        <item h="1" x="9"/>
        <item h="1" x="5"/>
        <item h="1" x="6"/>
        <item h="1" x="11"/>
        <item h="1" x="4"/>
        <item h="1" x="12"/>
        <item x="25"/>
        <item x="34"/>
        <item x="33"/>
        <item h="1" x="10"/>
        <item t="default"/>
      </items>
    </pivotField>
    <pivotField dataField="1" numFmtId="43" showAll="0"/>
  </pivotFields>
  <rowFields count="3">
    <field x="3"/>
    <field x="4"/>
    <field x="5"/>
  </rowFields>
  <rowItems count="43">
    <i>
      <x/>
      <x v="3"/>
      <x v="14"/>
    </i>
    <i r="2">
      <x v="15"/>
    </i>
    <i r="2">
      <x v="16"/>
    </i>
    <i r="2">
      <x v="17"/>
    </i>
    <i r="2">
      <x v="18"/>
    </i>
    <i r="2">
      <x v="21"/>
    </i>
    <i r="2">
      <x v="22"/>
    </i>
    <i r="2">
      <x v="29"/>
    </i>
    <i r="1">
      <x v="5"/>
      <x v="12"/>
    </i>
    <i r="2">
      <x v="13"/>
    </i>
    <i r="2">
      <x v="21"/>
    </i>
    <i r="2">
      <x v="22"/>
    </i>
    <i r="2">
      <x v="25"/>
    </i>
    <i r="2">
      <x v="31"/>
    </i>
    <i>
      <x v="1"/>
      <x v="1"/>
      <x v="6"/>
    </i>
    <i r="2">
      <x v="7"/>
    </i>
    <i r="2">
      <x v="8"/>
    </i>
    <i r="2">
      <x v="19"/>
    </i>
    <i r="2">
      <x v="20"/>
    </i>
    <i r="2">
      <x v="23"/>
    </i>
    <i r="2">
      <x v="24"/>
    </i>
    <i r="2">
      <x v="27"/>
    </i>
    <i r="1">
      <x v="2"/>
      <x v="9"/>
    </i>
    <i r="2">
      <x v="10"/>
    </i>
    <i r="2">
      <x v="11"/>
    </i>
    <i r="2">
      <x v="19"/>
    </i>
    <i r="2">
      <x v="20"/>
    </i>
    <i r="2">
      <x v="23"/>
    </i>
    <i r="2">
      <x v="24"/>
    </i>
    <i r="2">
      <x v="28"/>
    </i>
    <i>
      <x v="2"/>
      <x/>
      <x/>
    </i>
    <i r="2">
      <x v="1"/>
    </i>
    <i r="2">
      <x v="2"/>
    </i>
    <i r="2">
      <x v="17"/>
    </i>
    <i r="2">
      <x v="18"/>
    </i>
    <i r="2">
      <x v="26"/>
    </i>
    <i r="1">
      <x v="4"/>
      <x v="3"/>
    </i>
    <i r="2">
      <x v="4"/>
    </i>
    <i r="2">
      <x v="5"/>
    </i>
    <i r="2">
      <x v="23"/>
    </i>
    <i r="2">
      <x v="24"/>
    </i>
    <i r="2">
      <x v="30"/>
    </i>
    <i t="grand">
      <x/>
    </i>
  </rowItems>
  <colFields count="1">
    <field x="6"/>
  </colFields>
  <colItems count="28">
    <i>
      <x/>
    </i>
    <i>
      <x v="9"/>
    </i>
    <i>
      <x v="10"/>
    </i>
    <i>
      <x v="11"/>
    </i>
    <i>
      <x v="12"/>
    </i>
    <i>
      <x v="13"/>
    </i>
    <i>
      <x v="14"/>
    </i>
    <i>
      <x v="15"/>
    </i>
    <i>
      <x v="16"/>
    </i>
    <i>
      <x v="17"/>
    </i>
    <i>
      <x v="18"/>
    </i>
    <i>
      <x v="19"/>
    </i>
    <i>
      <x v="20"/>
    </i>
    <i>
      <x v="21"/>
    </i>
    <i>
      <x v="22"/>
    </i>
    <i>
      <x v="23"/>
    </i>
    <i>
      <x v="24"/>
    </i>
    <i>
      <x v="25"/>
    </i>
    <i>
      <x v="26"/>
    </i>
    <i>
      <x v="27"/>
    </i>
    <i>
      <x v="28"/>
    </i>
    <i>
      <x v="29"/>
    </i>
    <i>
      <x v="30"/>
    </i>
    <i>
      <x v="31"/>
    </i>
    <i>
      <x v="38"/>
    </i>
    <i>
      <x v="39"/>
    </i>
    <i>
      <x v="40"/>
    </i>
    <i t="grand">
      <x/>
    </i>
  </colItems>
  <dataFields count="1">
    <dataField name="Sum of Amount"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7AE4D3A-1908-4DD8-83ED-39A98A7316C7}"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2:AE109" firstHeaderRow="1" firstDataRow="2" firstDataCol="3"/>
  <pivotFields count="8">
    <pivotField showAll="0"/>
    <pivotField axis="axisRow" showAll="0">
      <items count="47">
        <item x="42"/>
        <item x="43"/>
        <item x="0"/>
        <item x="1"/>
        <item x="2"/>
        <item x="3"/>
        <item x="4"/>
        <item x="34"/>
        <item x="44"/>
        <item x="10"/>
        <item x="11"/>
        <item x="12"/>
        <item x="13"/>
        <item x="35"/>
        <item x="45"/>
        <item x="14"/>
        <item x="15"/>
        <item x="16"/>
        <item x="17"/>
        <item x="26"/>
        <item x="27"/>
        <item x="28"/>
        <item x="29"/>
        <item x="30"/>
        <item x="31"/>
        <item x="32"/>
        <item x="33"/>
        <item x="38"/>
        <item x="39"/>
        <item x="40"/>
        <item x="41"/>
        <item x="5"/>
        <item x="6"/>
        <item x="7"/>
        <item x="8"/>
        <item x="9"/>
        <item x="36"/>
        <item x="37"/>
        <item x="18"/>
        <item x="19"/>
        <item x="20"/>
        <item x="21"/>
        <item x="22"/>
        <item x="23"/>
        <item x="24"/>
        <item x="25"/>
        <item t="default"/>
      </items>
    </pivotField>
    <pivotField axis="axisRow" outline="0" showAll="0" defaultSubtotal="0">
      <items count="2">
        <item x="1"/>
        <item x="0"/>
      </items>
      <extLst>
        <ext xmlns:x14="http://schemas.microsoft.com/office/spreadsheetml/2009/9/main" uri="{2946ED86-A175-432a-8AC1-64E0C546D7DE}">
          <x14:pivotField fillDownLabels="1"/>
        </ext>
      </extLst>
    </pivotField>
    <pivotField outline="0" showAll="0" defaultSubtotal="0">
      <items count="3">
        <item x="2"/>
        <item x="1"/>
        <item x="0"/>
      </items>
      <extLst>
        <ext xmlns:x14="http://schemas.microsoft.com/office/spreadsheetml/2009/9/main" uri="{2946ED86-A175-432a-8AC1-64E0C546D7DE}">
          <x14:pivotField fillDownLabels="1"/>
        </ext>
      </extLst>
    </pivotField>
    <pivotField axis="axisRow" outline="0" showAll="0" defaultSubtotal="0">
      <items count="6">
        <item x="0"/>
        <item x="2"/>
        <item x="3"/>
        <item x="5"/>
        <item x="1"/>
        <item x="4"/>
      </items>
      <extLst>
        <ext xmlns:x14="http://schemas.microsoft.com/office/spreadsheetml/2009/9/main" uri="{2946ED86-A175-432a-8AC1-64E0C546D7DE}">
          <x14:pivotField fillDownLabels="1"/>
        </ext>
      </extLst>
    </pivotField>
    <pivotField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axis="axisCol" showAll="0">
      <items count="43">
        <item x="0"/>
        <item h="1" x="1"/>
        <item h="1" x="2"/>
        <item h="1" x="3"/>
        <item h="1" x="7"/>
        <item h="1" x="8"/>
        <item h="1" x="13"/>
        <item h="1" x="14"/>
        <item h="1" x="15"/>
        <item x="16"/>
        <item x="17"/>
        <item x="18"/>
        <item x="19"/>
        <item x="20"/>
        <item x="21"/>
        <item x="22"/>
        <item x="23"/>
        <item x="29"/>
        <item x="30"/>
        <item x="31"/>
        <item x="38"/>
        <item x="39"/>
        <item x="40"/>
        <item x="41"/>
        <item x="26"/>
        <item x="35"/>
        <item x="37"/>
        <item x="27"/>
        <item x="36"/>
        <item x="28"/>
        <item x="24"/>
        <item x="32"/>
        <item h="1" x="9"/>
        <item h="1" x="5"/>
        <item h="1" x="6"/>
        <item h="1" x="11"/>
        <item h="1" x="4"/>
        <item h="1" x="12"/>
        <item x="25"/>
        <item x="34"/>
        <item x="33"/>
        <item h="1" x="10"/>
        <item t="default"/>
      </items>
    </pivotField>
    <pivotField dataField="1" numFmtId="43" showAll="0"/>
  </pivotFields>
  <rowFields count="3">
    <field x="2"/>
    <field x="4"/>
    <field x="1"/>
  </rowFields>
  <rowItems count="56">
    <i>
      <x/>
      <x v="1"/>
      <x v="7"/>
    </i>
    <i r="2">
      <x v="8"/>
    </i>
    <i r="2">
      <x v="9"/>
    </i>
    <i r="2">
      <x v="10"/>
    </i>
    <i r="2">
      <x v="11"/>
    </i>
    <i r="2">
      <x v="12"/>
    </i>
    <i r="2">
      <x v="27"/>
    </i>
    <i r="2">
      <x v="28"/>
    </i>
    <i r="2">
      <x v="29"/>
    </i>
    <i r="2">
      <x v="30"/>
    </i>
    <i r="2">
      <x v="31"/>
    </i>
    <i r="2">
      <x v="32"/>
    </i>
    <i r="2">
      <x v="33"/>
    </i>
    <i r="2">
      <x v="34"/>
    </i>
    <i r="2">
      <x v="35"/>
    </i>
    <i r="1">
      <x v="2"/>
      <x v="13"/>
    </i>
    <i r="2">
      <x v="14"/>
    </i>
    <i r="2">
      <x v="15"/>
    </i>
    <i r="2">
      <x v="16"/>
    </i>
    <i r="2">
      <x v="17"/>
    </i>
    <i r="2">
      <x v="18"/>
    </i>
    <i r="1">
      <x v="4"/>
      <x v="27"/>
    </i>
    <i r="2">
      <x v="28"/>
    </i>
    <i r="2">
      <x v="29"/>
    </i>
    <i r="2">
      <x v="30"/>
    </i>
    <i r="2">
      <x v="31"/>
    </i>
    <i r="2">
      <x v="32"/>
    </i>
    <i r="2">
      <x v="33"/>
    </i>
    <i r="2">
      <x v="34"/>
    </i>
    <i r="2">
      <x v="35"/>
    </i>
    <i>
      <x v="1"/>
      <x/>
      <x/>
    </i>
    <i r="2">
      <x v="1"/>
    </i>
    <i r="2">
      <x v="2"/>
    </i>
    <i r="2">
      <x v="3"/>
    </i>
    <i r="2">
      <x v="4"/>
    </i>
    <i r="2">
      <x v="5"/>
    </i>
    <i r="2">
      <x v="6"/>
    </i>
    <i r="1">
      <x v="3"/>
      <x v="19"/>
    </i>
    <i r="2">
      <x v="20"/>
    </i>
    <i r="2">
      <x v="21"/>
    </i>
    <i r="2">
      <x v="22"/>
    </i>
    <i r="2">
      <x v="23"/>
    </i>
    <i r="2">
      <x v="24"/>
    </i>
    <i r="2">
      <x v="25"/>
    </i>
    <i r="2">
      <x v="26"/>
    </i>
    <i r="1">
      <x v="5"/>
      <x v="36"/>
    </i>
    <i r="2">
      <x v="37"/>
    </i>
    <i r="2">
      <x v="38"/>
    </i>
    <i r="2">
      <x v="39"/>
    </i>
    <i r="2">
      <x v="40"/>
    </i>
    <i r="2">
      <x v="41"/>
    </i>
    <i r="2">
      <x v="42"/>
    </i>
    <i r="2">
      <x v="43"/>
    </i>
    <i r="2">
      <x v="44"/>
    </i>
    <i r="2">
      <x v="45"/>
    </i>
    <i t="grand">
      <x/>
    </i>
  </rowItems>
  <colFields count="1">
    <field x="6"/>
  </colFields>
  <colItems count="28">
    <i>
      <x/>
    </i>
    <i>
      <x v="9"/>
    </i>
    <i>
      <x v="10"/>
    </i>
    <i>
      <x v="11"/>
    </i>
    <i>
      <x v="12"/>
    </i>
    <i>
      <x v="13"/>
    </i>
    <i>
      <x v="14"/>
    </i>
    <i>
      <x v="15"/>
    </i>
    <i>
      <x v="16"/>
    </i>
    <i>
      <x v="17"/>
    </i>
    <i>
      <x v="18"/>
    </i>
    <i>
      <x v="19"/>
    </i>
    <i>
      <x v="20"/>
    </i>
    <i>
      <x v="21"/>
    </i>
    <i>
      <x v="22"/>
    </i>
    <i>
      <x v="23"/>
    </i>
    <i>
      <x v="24"/>
    </i>
    <i>
      <x v="25"/>
    </i>
    <i>
      <x v="26"/>
    </i>
    <i>
      <x v="27"/>
    </i>
    <i>
      <x v="28"/>
    </i>
    <i>
      <x v="29"/>
    </i>
    <i>
      <x v="30"/>
    </i>
    <i>
      <x v="31"/>
    </i>
    <i>
      <x v="38"/>
    </i>
    <i>
      <x v="39"/>
    </i>
    <i>
      <x v="40"/>
    </i>
    <i t="grand">
      <x/>
    </i>
  </colItems>
  <dataFields count="1">
    <dataField name="Sum of Amount"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lient_Number" xr10:uid="{3999AD05-804C-4E78-83C0-DDD1C0A153BE}" sourceName="Client Number">
  <pivotTables>
    <pivotTable tabId="2" name="PivotTable1"/>
    <pivotTable tabId="2" name="PivotTable2"/>
  </pivotTables>
  <data>
    <tabular pivotCacheId="1936350231">
      <items count="46">
        <i x="42" s="1"/>
        <i x="43" s="1"/>
        <i x="0" s="1"/>
        <i x="1" s="1"/>
        <i x="2" s="1"/>
        <i x="3" s="1"/>
        <i x="4" s="1"/>
        <i x="34" s="1"/>
        <i x="44" s="1"/>
        <i x="10" s="1"/>
        <i x="11" s="1"/>
        <i x="12" s="1"/>
        <i x="13" s="1"/>
        <i x="35" s="1"/>
        <i x="45" s="1"/>
        <i x="14" s="1"/>
        <i x="15" s="1"/>
        <i x="16" s="1"/>
        <i x="17" s="1"/>
        <i x="26" s="1"/>
        <i x="27" s="1"/>
        <i x="28" s="1"/>
        <i x="29" s="1"/>
        <i x="30" s="1"/>
        <i x="31" s="1"/>
        <i x="32" s="1"/>
        <i x="33" s="1"/>
        <i x="38" s="1"/>
        <i x="39" s="1"/>
        <i x="40" s="1"/>
        <i x="41" s="1"/>
        <i x="5" s="1"/>
        <i x="6" s="1"/>
        <i x="7" s="1"/>
        <i x="8" s="1"/>
        <i x="9" s="1"/>
        <i x="36" s="1"/>
        <i x="37" s="1"/>
        <i x="18" s="1"/>
        <i x="19" s="1"/>
        <i x="20" s="1"/>
        <i x="21" s="1"/>
        <i x="22" s="1"/>
        <i x="23" s="1"/>
        <i x="24" s="1"/>
        <i x="2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 xr10:uid="{74EF8215-F95E-4288-86FB-AFEDB8E7D6AC}" sourceName="Location">
  <pivotTables>
    <pivotTable tabId="2" name="PivotTable1"/>
    <pivotTable tabId="2" name="PivotTable2"/>
  </pivotTables>
  <data>
    <tabular pivotCacheId="1936350231">
      <items count="2">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imekeeper" xr10:uid="{1D6982CA-0E0B-481D-B7EE-84FDDB57B3C6}" sourceName="Timekeeper">
  <pivotTables>
    <pivotTable tabId="2" name="PivotTable1"/>
    <pivotTable tabId="2" name="PivotTable2"/>
  </pivotTables>
  <data>
    <tabular pivotCacheId="1936350231">
      <items count="32">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actice_Area" xr10:uid="{AC2A1DB3-E78F-470C-A80C-F29F36CFD217}" sourceName="Practice Area">
  <pivotTables>
    <pivotTable tabId="2" name="PivotTable1"/>
    <pivotTable tabId="2" name="PivotTable2"/>
  </pivotTables>
  <data>
    <tabular pivotCacheId="1936350231">
      <items count="3">
        <i x="2" s="1"/>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lient Number" xr10:uid="{164D0EEA-69D2-44C4-9E1C-ED15AF1E4262}" cache="Slicer_Client_Number" caption="Client Number" rowHeight="241300"/>
  <slicer name="Location" xr10:uid="{4B3D559A-76F2-4CD1-B6E1-45C2D54AF4EC}" cache="Slicer_Location" caption="Location" rowHeight="241300"/>
  <slicer name="Timekeeper" xr10:uid="{1EE982E3-0E3D-46D1-9E8A-DBC7CD022504}" cache="Slicer_Timekeeper" caption="Timekeeper" startItem="16"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mekeeper 1" xr10:uid="{328AE586-3436-41E5-AE79-46B605234312}" cache="Slicer_Timekeeper" caption="Timekeeper" startItem="16" rowHeight="241300"/>
  <slicer name="Practice Area" xr10:uid="{BA060B29-4CD0-477B-AC63-97951440647B}" cache="Slicer_Practice_Area" caption="Practice Area"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microsoft.com/office/2007/relationships/slicer" Target="../slicers/slicer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microsoft.com/office/2007/relationships/slicer" Target="../slicers/slicer2.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B60"/>
  <sheetViews>
    <sheetView showGridLines="0" tabSelected="1" zoomScaleNormal="100" workbookViewId="0">
      <pane xSplit="5" ySplit="4" topLeftCell="F5" activePane="bottomRight" state="frozen"/>
      <selection activeCell="E1" sqref="E1"/>
      <selection pane="topRight" activeCell="G1" sqref="G1"/>
      <selection pane="bottomLeft" activeCell="E5" sqref="E5"/>
      <selection pane="bottomRight" activeCell="D1" sqref="D1"/>
    </sheetView>
  </sheetViews>
  <sheetFormatPr defaultRowHeight="13" outlineLevelRow="1" outlineLevelCol="1" x14ac:dyDescent="0.3"/>
  <cols>
    <col min="1" max="1" width="10.1796875" style="4" hidden="1" customWidth="1"/>
    <col min="2" max="2" width="8.90625" style="4" hidden="1" customWidth="1"/>
    <col min="3" max="3" width="11.1796875" style="4" hidden="1" customWidth="1"/>
    <col min="4" max="4" width="18.26953125" style="4" bestFit="1" customWidth="1"/>
    <col min="5" max="5" width="8.81640625" style="4" hidden="1" customWidth="1"/>
    <col min="6" max="6" width="10.90625" style="5" customWidth="1"/>
    <col min="7" max="7" width="10.90625" style="4" hidden="1" customWidth="1"/>
    <col min="8" max="12" width="10.90625" style="4" customWidth="1"/>
    <col min="13" max="13" width="10.26953125" style="4" customWidth="1"/>
    <col min="14" max="14" width="10.90625" style="4" customWidth="1"/>
    <col min="15" max="22" width="8.81640625" style="4" hidden="1" customWidth="1" outlineLevel="1"/>
    <col min="23" max="23" width="8.81640625" style="4" customWidth="1" collapsed="1"/>
    <col min="24" max="26" width="8.81640625" style="4" customWidth="1"/>
    <col min="27" max="27" width="9.54296875" style="4" bestFit="1" customWidth="1"/>
    <col min="28" max="29" width="8.81640625" style="4" hidden="1" customWidth="1" outlineLevel="1"/>
    <col min="30" max="30" width="8.81640625" style="4" bestFit="1" customWidth="1" collapsed="1"/>
    <col min="31" max="31" width="10.1796875" style="4" bestFit="1" customWidth="1"/>
    <col min="32" max="37" width="10.90625" style="4" hidden="1" customWidth="1" outlineLevel="1"/>
    <col min="38" max="38" width="10.453125" style="4" hidden="1" customWidth="1" outlineLevel="1"/>
    <col min="39" max="39" width="10.90625" style="4" customWidth="1" collapsed="1"/>
    <col min="40" max="45" width="10.90625" style="4" customWidth="1"/>
    <col min="46" max="46" width="20.1796875" style="4" bestFit="1" customWidth="1"/>
    <col min="47" max="47" width="6.08984375" style="4" customWidth="1"/>
    <col min="48" max="16384" width="8.7265625" style="4"/>
  </cols>
  <sheetData>
    <row r="1" spans="1:54" ht="31" x14ac:dyDescent="0.7">
      <c r="F1" s="314" t="s">
        <v>115</v>
      </c>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row>
    <row r="2" spans="1:54" ht="13.5" thickBot="1" x14ac:dyDescent="0.35"/>
    <row r="3" spans="1:54" ht="15" customHeight="1" thickBot="1" x14ac:dyDescent="0.4">
      <c r="F3" s="317" t="s">
        <v>116</v>
      </c>
      <c r="G3" s="318"/>
      <c r="H3" s="318"/>
      <c r="I3" s="318"/>
      <c r="J3" s="318"/>
      <c r="K3" s="318"/>
      <c r="L3" s="318"/>
      <c r="M3" s="318"/>
      <c r="N3" s="319"/>
      <c r="O3" s="320" t="s">
        <v>144</v>
      </c>
      <c r="P3" s="320"/>
      <c r="Q3" s="320"/>
      <c r="R3" s="321"/>
      <c r="S3" s="320" t="s">
        <v>143</v>
      </c>
      <c r="T3" s="320"/>
      <c r="U3" s="320"/>
      <c r="V3" s="321"/>
      <c r="W3" s="320" t="s">
        <v>145</v>
      </c>
      <c r="X3" s="320"/>
      <c r="Y3" s="320"/>
      <c r="Z3" s="321"/>
      <c r="AA3" s="322" t="s">
        <v>117</v>
      </c>
      <c r="AB3" s="320"/>
      <c r="AC3" s="320"/>
      <c r="AD3" s="320"/>
      <c r="AE3" s="321"/>
      <c r="AF3" s="323" t="s">
        <v>176</v>
      </c>
      <c r="AG3" s="324"/>
      <c r="AH3" s="324"/>
      <c r="AI3" s="324"/>
      <c r="AJ3" s="324"/>
      <c r="AK3" s="324"/>
      <c r="AL3" s="324"/>
      <c r="AM3" s="325"/>
      <c r="AN3" s="315" t="s">
        <v>118</v>
      </c>
      <c r="AO3" s="326"/>
      <c r="AP3" s="326"/>
      <c r="AQ3" s="326"/>
      <c r="AR3" s="316"/>
      <c r="AS3"/>
    </row>
    <row r="4" spans="1:54" ht="26.5" thickBot="1" x14ac:dyDescent="0.35">
      <c r="F4" s="6" t="s">
        <v>5344</v>
      </c>
      <c r="G4" s="7" t="s">
        <v>120</v>
      </c>
      <c r="H4" s="8" t="s">
        <v>5345</v>
      </c>
      <c r="I4" s="9" t="s">
        <v>122</v>
      </c>
      <c r="J4" s="7" t="s">
        <v>123</v>
      </c>
      <c r="K4" s="7" t="s">
        <v>124</v>
      </c>
      <c r="L4" s="10" t="s">
        <v>125</v>
      </c>
      <c r="M4" s="288" t="s">
        <v>126</v>
      </c>
      <c r="N4" s="8" t="s">
        <v>127</v>
      </c>
      <c r="O4" s="9" t="s">
        <v>128</v>
      </c>
      <c r="P4" s="7" t="s">
        <v>123</v>
      </c>
      <c r="Q4" s="7" t="s">
        <v>129</v>
      </c>
      <c r="R4" s="10" t="s">
        <v>127</v>
      </c>
      <c r="S4" s="9" t="s">
        <v>128</v>
      </c>
      <c r="T4" s="7" t="s">
        <v>123</v>
      </c>
      <c r="U4" s="7" t="s">
        <v>129</v>
      </c>
      <c r="V4" s="10" t="s">
        <v>127</v>
      </c>
      <c r="W4" s="9" t="s">
        <v>128</v>
      </c>
      <c r="X4" s="7" t="s">
        <v>123</v>
      </c>
      <c r="Y4" s="7" t="s">
        <v>129</v>
      </c>
      <c r="Z4" s="8" t="s">
        <v>127</v>
      </c>
      <c r="AA4" s="133" t="s">
        <v>130</v>
      </c>
      <c r="AB4" s="9" t="s">
        <v>174</v>
      </c>
      <c r="AC4" s="10" t="s">
        <v>175</v>
      </c>
      <c r="AD4" s="99" t="s">
        <v>131</v>
      </c>
      <c r="AE4" s="99" t="s">
        <v>132</v>
      </c>
      <c r="AF4" s="11" t="s">
        <v>26</v>
      </c>
      <c r="AG4" s="7" t="s">
        <v>9</v>
      </c>
      <c r="AH4" s="7" t="s">
        <v>11</v>
      </c>
      <c r="AI4" s="7" t="s">
        <v>12</v>
      </c>
      <c r="AJ4" s="7" t="s">
        <v>16</v>
      </c>
      <c r="AK4" s="7" t="s">
        <v>146</v>
      </c>
      <c r="AL4" s="8" t="s">
        <v>8</v>
      </c>
      <c r="AM4" s="99" t="s">
        <v>147</v>
      </c>
      <c r="AN4" s="9" t="s">
        <v>178</v>
      </c>
      <c r="AO4" s="90" t="s">
        <v>5343</v>
      </c>
      <c r="AP4" s="99" t="s">
        <v>180</v>
      </c>
      <c r="AQ4" s="90" t="s">
        <v>171</v>
      </c>
      <c r="AR4" s="90" t="s">
        <v>177</v>
      </c>
      <c r="AT4" s="12"/>
      <c r="AU4" s="12"/>
      <c r="AV4" s="12"/>
      <c r="AW4" s="12"/>
      <c r="AX4" s="12"/>
      <c r="AY4" s="12"/>
      <c r="AZ4" s="12"/>
      <c r="BA4" s="12"/>
      <c r="BB4" s="12"/>
    </row>
    <row r="5" spans="1:54" s="13" customFormat="1" ht="13.5" thickBot="1" x14ac:dyDescent="0.35">
      <c r="D5" s="14" t="s">
        <v>133</v>
      </c>
      <c r="E5" s="14">
        <v>100</v>
      </c>
      <c r="F5" s="15">
        <f>F8+F26+F46</f>
        <v>63832.996586832087</v>
      </c>
      <c r="G5" s="16">
        <f>G8+G26+G46</f>
        <v>68903.999999999578</v>
      </c>
      <c r="H5" s="17">
        <f>IFERROR(F5/G5,0)</f>
        <v>0.92640480359387667</v>
      </c>
      <c r="I5" s="15">
        <f>I8+I26+I46</f>
        <v>13397305.550425</v>
      </c>
      <c r="J5" s="16">
        <f>J8+J26+J46</f>
        <v>505550.41733906255</v>
      </c>
      <c r="K5" s="16">
        <f>K8+K26+K46</f>
        <v>11896669.138598438</v>
      </c>
      <c r="L5" s="289">
        <f>IFERROR(K5/I5,0)</f>
        <v>0.88798968522599997</v>
      </c>
      <c r="M5" s="16">
        <f t="shared" ref="M5:AD5" si="0">M8+M26+M46</f>
        <v>511757.51581480959</v>
      </c>
      <c r="N5" s="16">
        <f t="shared" si="0"/>
        <v>11728618.203897327</v>
      </c>
      <c r="O5" s="15">
        <f t="shared" si="0"/>
        <v>149332.22746874997</v>
      </c>
      <c r="P5" s="16">
        <f t="shared" si="0"/>
        <v>0</v>
      </c>
      <c r="Q5" s="16">
        <f t="shared" si="0"/>
        <v>350260.79594999994</v>
      </c>
      <c r="R5" s="18">
        <f t="shared" si="0"/>
        <v>410928.39628124994</v>
      </c>
      <c r="S5" s="15">
        <f t="shared" si="0"/>
        <v>20892.0798</v>
      </c>
      <c r="T5" s="16">
        <f t="shared" si="0"/>
        <v>3019.2147999999997</v>
      </c>
      <c r="U5" s="16">
        <f t="shared" si="0"/>
        <v>48207.843399999998</v>
      </c>
      <c r="V5" s="18">
        <f t="shared" si="0"/>
        <v>20696.878956250002</v>
      </c>
      <c r="W5" s="15">
        <f t="shared" si="0"/>
        <v>170224.30726874998</v>
      </c>
      <c r="X5" s="16">
        <f t="shared" si="0"/>
        <v>3019.2147999999997</v>
      </c>
      <c r="Y5" s="16">
        <f t="shared" si="0"/>
        <v>398468.63934999995</v>
      </c>
      <c r="Z5" s="16">
        <f t="shared" si="0"/>
        <v>431625.27523749997</v>
      </c>
      <c r="AA5" s="15">
        <f t="shared" si="0"/>
        <v>3594853.9863001122</v>
      </c>
      <c r="AB5" s="15">
        <f>AB8+AB26+AB46</f>
        <v>73755.101686538226</v>
      </c>
      <c r="AC5" s="18">
        <f>AC8+AC26+AC46</f>
        <v>10057.513866346133</v>
      </c>
      <c r="AD5" s="100">
        <f t="shared" si="0"/>
        <v>83812.615552884366</v>
      </c>
      <c r="AE5" s="301">
        <f>AA5+AD5</f>
        <v>3678666.6018529967</v>
      </c>
      <c r="AF5" s="16">
        <f t="shared" ref="AF5:AM5" si="1">AF8+AF26+AF46</f>
        <v>4696388.3985851724</v>
      </c>
      <c r="AG5" s="16">
        <f t="shared" si="1"/>
        <v>1160208.7481064764</v>
      </c>
      <c r="AH5" s="16">
        <f t="shared" si="1"/>
        <v>338612.8419600497</v>
      </c>
      <c r="AI5" s="16">
        <f t="shared" si="1"/>
        <v>805898.56386491889</v>
      </c>
      <c r="AJ5" s="16">
        <f t="shared" si="1"/>
        <v>712269.62049403391</v>
      </c>
      <c r="AK5" s="16">
        <f t="shared" si="1"/>
        <v>138524.27619360591</v>
      </c>
      <c r="AL5" s="16">
        <f t="shared" si="1"/>
        <v>725598.94705724961</v>
      </c>
      <c r="AM5" s="100">
        <f t="shared" si="1"/>
        <v>8577501.3962615058</v>
      </c>
      <c r="AN5" s="309">
        <f>IFERROR((N5+Z5-AM5),0)</f>
        <v>3582742.0828733221</v>
      </c>
      <c r="AO5" s="152">
        <f>IFERROR((N5+Z5-AM5)/(N5+Z5),0)</f>
        <v>0.29462749565999852</v>
      </c>
      <c r="AP5" s="111">
        <f>IFERROR((N5+Z5)/AE5,0)</f>
        <v>3.3056117325254593</v>
      </c>
      <c r="AQ5" s="19">
        <f>IFERROR((N5+IF(Control!B$9=FALSE,0,R5)+IF(Control!B$10=FALSE,0,V5)-AM5)/AE5,0)</f>
        <v>0.97392410637828497</v>
      </c>
      <c r="AR5" s="19">
        <f>IFERROR(AM5/AE5,0)</f>
        <v>2.3316876261471742</v>
      </c>
    </row>
    <row r="6" spans="1:54" s="13" customFormat="1" ht="13.5" hidden="1" thickBot="1" x14ac:dyDescent="0.35">
      <c r="D6" s="14"/>
      <c r="E6" s="14"/>
      <c r="F6" s="15"/>
      <c r="G6" s="16"/>
      <c r="H6" s="17"/>
      <c r="I6" s="15"/>
      <c r="J6" s="16"/>
      <c r="K6" s="16"/>
      <c r="L6" s="289"/>
      <c r="M6" s="16"/>
      <c r="N6" s="16"/>
      <c r="O6" s="15"/>
      <c r="P6" s="16"/>
      <c r="Q6" s="16"/>
      <c r="R6" s="18"/>
      <c r="S6" s="15"/>
      <c r="T6" s="16"/>
      <c r="U6" s="16"/>
      <c r="V6" s="18"/>
      <c r="W6" s="15"/>
      <c r="X6" s="16"/>
      <c r="Y6" s="16"/>
      <c r="Z6" s="16"/>
      <c r="AA6" s="15"/>
      <c r="AB6" s="15"/>
      <c r="AC6" s="18"/>
      <c r="AD6" s="100"/>
      <c r="AE6" s="301"/>
      <c r="AF6" s="16"/>
      <c r="AG6" s="16"/>
      <c r="AH6" s="16"/>
      <c r="AI6" s="16"/>
      <c r="AJ6" s="16"/>
      <c r="AK6" s="16"/>
      <c r="AL6" s="16"/>
      <c r="AM6" s="100"/>
      <c r="AN6" s="309"/>
      <c r="AO6" s="152"/>
      <c r="AP6" s="111"/>
      <c r="AQ6" s="19"/>
      <c r="AR6" s="19"/>
    </row>
    <row r="7" spans="1:54" s="13" customFormat="1" ht="4.5" customHeight="1" thickBot="1" x14ac:dyDescent="0.35">
      <c r="D7" s="20"/>
      <c r="E7" s="20"/>
      <c r="F7" s="21"/>
      <c r="G7" s="21"/>
      <c r="H7" s="20"/>
      <c r="I7" s="311"/>
      <c r="J7" s="23"/>
      <c r="K7" s="23"/>
      <c r="L7" s="24"/>
      <c r="M7" s="21"/>
      <c r="N7" s="21"/>
      <c r="O7" s="22"/>
      <c r="P7" s="23"/>
      <c r="Q7" s="23"/>
      <c r="R7" s="24"/>
      <c r="S7" s="22"/>
      <c r="T7" s="23"/>
      <c r="U7" s="23"/>
      <c r="V7" s="24"/>
      <c r="W7" s="22"/>
      <c r="X7" s="23"/>
      <c r="Y7" s="23"/>
      <c r="Z7" s="23"/>
      <c r="AA7" s="22"/>
      <c r="AB7" s="22"/>
      <c r="AC7" s="24"/>
      <c r="AD7" s="101"/>
      <c r="AE7" s="302"/>
      <c r="AF7" s="21"/>
      <c r="AG7" s="21"/>
      <c r="AH7" s="21"/>
      <c r="AI7" s="21"/>
      <c r="AJ7" s="21"/>
      <c r="AK7" s="21"/>
      <c r="AL7" s="21"/>
      <c r="AM7" s="101"/>
      <c r="AN7" s="310"/>
      <c r="AO7" s="153">
        <f>IFERROR((N7+Z7-AM7)/AE7,0)</f>
        <v>0</v>
      </c>
      <c r="AP7" s="112"/>
      <c r="AQ7" s="25">
        <f>IFERROR((M7+Y7-AL7)/AD7,0)</f>
        <v>0</v>
      </c>
      <c r="AR7" s="25">
        <f>IFERROR((M7+Y7-AL7)/AD7,0)</f>
        <v>0</v>
      </c>
    </row>
    <row r="8" spans="1:54" s="13" customFormat="1" ht="13.5" thickBot="1" x14ac:dyDescent="0.35">
      <c r="D8" s="26" t="s">
        <v>134</v>
      </c>
      <c r="E8" s="27">
        <v>200</v>
      </c>
      <c r="F8" s="28">
        <f>F9+F18</f>
        <v>21705.617374126465</v>
      </c>
      <c r="G8" s="29">
        <f>G9+G18</f>
        <v>22968</v>
      </c>
      <c r="H8" s="281">
        <f t="shared" ref="H8:H24" si="2">IFERROR(F8/G8,0)</f>
        <v>0.94503732907203342</v>
      </c>
      <c r="I8" s="28">
        <f>I9+I18</f>
        <v>4581747.9618124999</v>
      </c>
      <c r="J8" s="32">
        <f>J9+J18</f>
        <v>165155.78047812497</v>
      </c>
      <c r="K8" s="29">
        <f>K9+K18</f>
        <v>4416592.1813343754</v>
      </c>
      <c r="L8" s="290">
        <f t="shared" ref="L8:L24" si="3">IFERROR(K8/I8,0)</f>
        <v>0.96395354308996295</v>
      </c>
      <c r="M8" s="32">
        <f t="shared" ref="M8:AD8" si="4">M9+M18</f>
        <v>458630.94696135086</v>
      </c>
      <c r="N8" s="30">
        <f t="shared" si="4"/>
        <v>4120302.2709406251</v>
      </c>
      <c r="O8" s="28">
        <f t="shared" si="4"/>
        <v>4691.9153187499996</v>
      </c>
      <c r="P8" s="29">
        <f t="shared" si="4"/>
        <v>0</v>
      </c>
      <c r="Q8" s="29">
        <f t="shared" si="4"/>
        <v>4684.1249749999997</v>
      </c>
      <c r="R8" s="31">
        <f t="shared" si="4"/>
        <v>5621.9903312500001</v>
      </c>
      <c r="S8" s="28">
        <f t="shared" si="4"/>
        <v>4858.1209249999993</v>
      </c>
      <c r="T8" s="29">
        <f t="shared" si="4"/>
        <v>3019.2147999999997</v>
      </c>
      <c r="U8" s="29">
        <f t="shared" si="4"/>
        <v>1829.9872499999999</v>
      </c>
      <c r="V8" s="31">
        <f t="shared" si="4"/>
        <v>1964.0387812500001</v>
      </c>
      <c r="W8" s="28">
        <f t="shared" si="4"/>
        <v>9550.0362437499989</v>
      </c>
      <c r="X8" s="29">
        <f t="shared" si="4"/>
        <v>3019.2147999999997</v>
      </c>
      <c r="Y8" s="29">
        <f t="shared" si="4"/>
        <v>6514.1122249999999</v>
      </c>
      <c r="Z8" s="30">
        <f t="shared" si="4"/>
        <v>7586.0291125000003</v>
      </c>
      <c r="AA8" s="134">
        <f t="shared" si="4"/>
        <v>1345355.3474002378</v>
      </c>
      <c r="AB8" s="28">
        <f>AB9+AB18</f>
        <v>5372.2573333846058</v>
      </c>
      <c r="AC8" s="31">
        <f>AC9+AC18</f>
        <v>732.58054546153699</v>
      </c>
      <c r="AD8" s="102">
        <f t="shared" si="4"/>
        <v>6104.8378788461432</v>
      </c>
      <c r="AE8" s="303">
        <f t="shared" ref="AE8:AE24" si="5">AA8+AD8</f>
        <v>1351460.1852790839</v>
      </c>
      <c r="AF8" s="32">
        <f t="shared" ref="AF8:AM8" si="6">AF9+AF18</f>
        <v>1539925.909385656</v>
      </c>
      <c r="AG8" s="29">
        <f t="shared" si="6"/>
        <v>396463.61731483194</v>
      </c>
      <c r="AH8" s="29">
        <f t="shared" si="6"/>
        <v>115959.65357747699</v>
      </c>
      <c r="AI8" s="29">
        <f t="shared" si="6"/>
        <v>275983.97551439522</v>
      </c>
      <c r="AJ8" s="29">
        <f t="shared" si="6"/>
        <v>213774.96591425693</v>
      </c>
      <c r="AK8" s="29">
        <f t="shared" si="6"/>
        <v>0</v>
      </c>
      <c r="AL8" s="30">
        <f t="shared" si="6"/>
        <v>248484.97195173628</v>
      </c>
      <c r="AM8" s="102">
        <f t="shared" si="6"/>
        <v>2790593.0936583532</v>
      </c>
      <c r="AN8" s="28">
        <f t="shared" ref="AN8:AN24" si="7">IFERROR((N8+Z8-AM8),0)</f>
        <v>1337295.206394772</v>
      </c>
      <c r="AO8" s="154">
        <f t="shared" ref="AO8:AO24" si="8">IFERROR((N8+Z8-AM8)/(N8+Z8),0)</f>
        <v>0.32396593831707154</v>
      </c>
      <c r="AP8" s="113">
        <f t="shared" ref="AP8:AP24" si="9">IFERROR((N8+Z8)/AE8,0)</f>
        <v>3.0543913501977817</v>
      </c>
      <c r="AQ8" s="91">
        <f t="shared" ref="AQ8:AQ24" si="10">IFERROR((N8+Z8-AM8)/AE8,0)</f>
        <v>0.98951875975437142</v>
      </c>
      <c r="AR8" s="91">
        <f>IFERROR(AM8/AE8,0)</f>
        <v>2.0648725904434104</v>
      </c>
      <c r="AT8" s="315" t="s">
        <v>179</v>
      </c>
      <c r="AU8" s="316"/>
    </row>
    <row r="9" spans="1:54" ht="13.5" thickBot="1" x14ac:dyDescent="0.35">
      <c r="D9" s="33" t="s">
        <v>135</v>
      </c>
      <c r="E9" s="34">
        <v>300</v>
      </c>
      <c r="F9" s="35">
        <f>SUM(F10:F17)</f>
        <v>11282.549719917941</v>
      </c>
      <c r="G9" s="36">
        <f>SUM(G10:G17)</f>
        <v>12528</v>
      </c>
      <c r="H9" s="282">
        <f t="shared" si="2"/>
        <v>0.90058666346726857</v>
      </c>
      <c r="I9" s="35">
        <f>SUM(I10:I17)</f>
        <v>2497957.6009374997</v>
      </c>
      <c r="J9" s="39">
        <f>SUM(J10:J17)</f>
        <v>69275.659990624918</v>
      </c>
      <c r="K9" s="36">
        <f>SUM(K10:K17)</f>
        <v>2428681.9409468751</v>
      </c>
      <c r="L9" s="291">
        <f t="shared" si="3"/>
        <v>0.97226707932727729</v>
      </c>
      <c r="M9" s="39">
        <f t="shared" ref="M9:AD9" si="11">SUM(M10:M17)</f>
        <v>435897.99059303838</v>
      </c>
      <c r="N9" s="37">
        <f t="shared" si="11"/>
        <v>2068568.3020406251</v>
      </c>
      <c r="O9" s="35">
        <f t="shared" si="11"/>
        <v>2360.85890625</v>
      </c>
      <c r="P9" s="36">
        <f t="shared" si="11"/>
        <v>0</v>
      </c>
      <c r="Q9" s="36">
        <f t="shared" si="11"/>
        <v>2356.9406250000002</v>
      </c>
      <c r="R9" s="38">
        <f t="shared" si="11"/>
        <v>2526.9989062499999</v>
      </c>
      <c r="S9" s="35">
        <f t="shared" si="11"/>
        <v>1830.2090625000001</v>
      </c>
      <c r="T9" s="36">
        <f t="shared" si="11"/>
        <v>0</v>
      </c>
      <c r="U9" s="36">
        <f t="shared" si="11"/>
        <v>1829.9872499999999</v>
      </c>
      <c r="V9" s="38">
        <f t="shared" si="11"/>
        <v>1964.0387812500001</v>
      </c>
      <c r="W9" s="35">
        <f t="shared" si="11"/>
        <v>4191.0679687499996</v>
      </c>
      <c r="X9" s="36">
        <f t="shared" si="11"/>
        <v>0</v>
      </c>
      <c r="Y9" s="36">
        <f t="shared" si="11"/>
        <v>4186.9278750000003</v>
      </c>
      <c r="Z9" s="37">
        <f t="shared" si="11"/>
        <v>4491.0376875000002</v>
      </c>
      <c r="AA9" s="135">
        <f t="shared" si="11"/>
        <v>1170884.1787560072</v>
      </c>
      <c r="AB9" s="35">
        <f>SUM(AB10:AB17)</f>
        <v>1616.384054999995</v>
      </c>
      <c r="AC9" s="38">
        <f>SUM(AC10:AC17)</f>
        <v>220.41600749999969</v>
      </c>
      <c r="AD9" s="103">
        <f t="shared" si="11"/>
        <v>1836.8000624999947</v>
      </c>
      <c r="AE9" s="304">
        <f t="shared" si="5"/>
        <v>1172720.9788185072</v>
      </c>
      <c r="AF9" s="39">
        <f t="shared" ref="AF9:AM9" si="12">SUM(AF10:AF17)</f>
        <v>843106.71237930853</v>
      </c>
      <c r="AG9" s="36">
        <f t="shared" si="12"/>
        <v>214484.68586874875</v>
      </c>
      <c r="AH9" s="36">
        <f t="shared" si="12"/>
        <v>63198.533588778635</v>
      </c>
      <c r="AI9" s="36">
        <f t="shared" si="12"/>
        <v>150412.5099412931</v>
      </c>
      <c r="AJ9" s="36">
        <f t="shared" si="12"/>
        <v>116508.31946255734</v>
      </c>
      <c r="AK9" s="36">
        <f t="shared" si="12"/>
        <v>0</v>
      </c>
      <c r="AL9" s="37">
        <f t="shared" si="12"/>
        <v>135425.42911881127</v>
      </c>
      <c r="AM9" s="103">
        <f t="shared" si="12"/>
        <v>1523136.1903594977</v>
      </c>
      <c r="AN9" s="35">
        <f t="shared" si="7"/>
        <v>549923.14936862746</v>
      </c>
      <c r="AO9" s="155">
        <f t="shared" si="8"/>
        <v>0.26527130161201662</v>
      </c>
      <c r="AP9" s="114">
        <f t="shared" si="9"/>
        <v>1.7677345056252773</v>
      </c>
      <c r="AQ9" s="92">
        <f t="shared" si="10"/>
        <v>0.468929233211692</v>
      </c>
      <c r="AR9" s="92">
        <f>IFERROR(AM9/AE9,0)</f>
        <v>1.2988052724135855</v>
      </c>
      <c r="AT9" s="122" t="s">
        <v>144</v>
      </c>
      <c r="AU9" s="123"/>
    </row>
    <row r="10" spans="1:54" ht="13.5" outlineLevel="1" thickBot="1" x14ac:dyDescent="0.35">
      <c r="A10" s="40" t="s">
        <v>62</v>
      </c>
      <c r="B10" s="40" t="s">
        <v>63</v>
      </c>
      <c r="C10" s="41" t="s">
        <v>65</v>
      </c>
      <c r="D10" s="42" t="str">
        <f t="shared" ref="D10:D17" si="13">C10</f>
        <v>Associate O</v>
      </c>
      <c r="E10" s="43">
        <v>400</v>
      </c>
      <c r="F10" s="44">
        <f>IFERROR(GETPIVOTDATA("Amount",Pivot!$A$3,"Practice Area",$A10,"Billing Attorney",$B10,"Timekeeper",$C10,"TranType","TTM_Hours_wORKed"),0)</f>
        <v>1906.2120819827587</v>
      </c>
      <c r="G10" s="45">
        <f>IFERROR(GETPIVOTDATA("Amount",Pivot!$A$3,"Practice Area",$A10,"Billing Attorney",$B10,"Timekeeper",$C10,"TranType","TTM_Hours_wORKDAY"),0)</f>
        <v>2088</v>
      </c>
      <c r="H10" s="283">
        <f t="shared" si="2"/>
        <v>0.91293682087296868</v>
      </c>
      <c r="I10" s="44">
        <f>IFERROR(GETPIVOTDATA("Amount",Pivot!$A$3,"Practice Area",$A10,"Billing Attorney",$B10,"Timekeeper",$C10,"TranType","TTM_Billed_Value"),0)</f>
        <v>372682.245</v>
      </c>
      <c r="J10" s="48">
        <f>IFERROR(GETPIVOTDATA("Amount",Pivot!$A$3,"Practice Area",$A10,"Billing Attorney",$B10,"Timekeeper",$C10,"TranType","TTM_Value_Discounted"),0)</f>
        <v>10324.927802681055</v>
      </c>
      <c r="K10" s="45">
        <f>IFERROR(GETPIVOTDATA("Amount",Pivot!$A$3,"Practice Area",$A10,"Billing Attorney",$B10,"Timekeeper",$C10,"TranType","TTM_Value_Billed"),0)</f>
        <v>362357.317197319</v>
      </c>
      <c r="L10" s="292">
        <f t="shared" si="3"/>
        <v>0.97229562733078145</v>
      </c>
      <c r="M10" s="48">
        <f>IFERROR(GETPIVOTDATA("Amount",Pivot!$A$3,"Practice Area",$A10,"Billing Attorney",$B10,"Timekeeper",$C10,"TranType","TTM_Value_Writeoff"),0)</f>
        <v>64141.092375</v>
      </c>
      <c r="N10" s="46">
        <f>IFERROR(GETPIVOTDATA("Amount",Pivot!$A$3,"Practice Area",$A10,"Billing Attorney",$B10,"Timekeeper",$C10,"TranType","TTM_Value_Paid"),0)</f>
        <v>308522.23762500001</v>
      </c>
      <c r="O10" s="44">
        <f>IFERROR(GETPIVOTDATA("Amount",Pivot!$A$3,"Practice Area",$A10,"Billing Attorney",$B10,"Timekeeper",$C10,"TranType","TTM_hard_DEnt"),0)</f>
        <v>0</v>
      </c>
      <c r="P10" s="45">
        <f>IFERROR(GETPIVOTDATA("Amount",Pivot!$A$3,"Practice Area",$A10,"Billing Attorney",$B10,"Timekeeper",$C10,"TranType","TTM_hard_DVal"),0)-Q10</f>
        <v>0</v>
      </c>
      <c r="Q10" s="45">
        <f>IFERROR(GETPIVOTDATA("Amount",Pivot!$A$3,"Practice Area",$A10,"Billing Attorney",$B10,"Timekeeper",$C10,"TranType","TTM_hard_DBill"),0)</f>
        <v>0</v>
      </c>
      <c r="R10" s="47">
        <f>IFERROR(IF(Control!B$9=FALSE,0,GETPIVOTDATA("Amount",Pivot!$A$3,"Practice Area",$A10,"Billing Attorney",$B10,"Timekeeper",$C10,"TranType","TTM_hard_DPaid")), 0)</f>
        <v>0</v>
      </c>
      <c r="S10" s="44">
        <f>IFERROR(GETPIVOTDATA("Amount",Pivot!$A$3,"Practice Area",$A10,"Billing Attorney",$B10,"Timekeeper",$C10,"TranType","TTM_soft_DEnt"),0)</f>
        <v>0</v>
      </c>
      <c r="T10" s="45">
        <f>IFERROR(GETPIVOTDATA("Amount",Pivot!$A$3,"Practice Area",$A10,"Billing Attorney",$B10,"Timekeeper",$C10,"TranType","TTM_soft_DVal"),0)-U10</f>
        <v>0</v>
      </c>
      <c r="U10" s="45">
        <f>IFERROR(GETPIVOTDATA("Amount",Pivot!$A$3,"Practice Area",$A10,"Billing Attorney",$B10,"Timekeeper",$C10,"TranType","TTM_soft_DBill"),0)</f>
        <v>0</v>
      </c>
      <c r="V10" s="47">
        <f>IFERROR(IF(Control!B$10=FALSE,0,GETPIVOTDATA("Amount",Pivot!$A$3,"Practice Area",$A10,"Billing Attorney",$B10,"Timekeeper",$C10,"TranType","TTM_soft_DPaid")), 0)</f>
        <v>0</v>
      </c>
      <c r="W10" s="44">
        <f>O10+S10</f>
        <v>0</v>
      </c>
      <c r="X10" s="45">
        <f>P10+T10</f>
        <v>0</v>
      </c>
      <c r="Y10" s="45">
        <f>Q10+U10</f>
        <v>0</v>
      </c>
      <c r="Z10" s="46">
        <f>R10+V10</f>
        <v>0</v>
      </c>
      <c r="AA10" s="136">
        <f>IFERROR(GETPIVOTDATA("Amount",Pivot!$A$3,"Practice Area",$A10,"Billing Attorney",$B10,"Timekeeper",$C10,"TranType","TTM_Avg_WipUnpaid"),0)</f>
        <v>174679.24993269189</v>
      </c>
      <c r="AB10" s="44">
        <f>IFERROR(IF(Control!B$9=FALSE,0,GETPIVOTDATA("Amount",Pivot!$A$3,"Practice Area",$A10,"Billing Attorney",$B10,"Timekeeper",$C10,"TranType","TTM_HardDisb_Avg_WipUnpaid")),0)</f>
        <v>0</v>
      </c>
      <c r="AC10" s="47">
        <f>IFERROR(IF(Control!B$10=FALSE,0,GETPIVOTDATA("Amount",Pivot!$A$3,"Practice Area",$A10,"Billing Attorney",$B10,"Timekeeper",$C10,"TranType","TTM_SoftDisb_Avg_WipUnpaid")),0)</f>
        <v>0</v>
      </c>
      <c r="AD10" s="104">
        <f>AB10+AC10</f>
        <v>0</v>
      </c>
      <c r="AE10" s="305">
        <f>AA10+AD10</f>
        <v>174679.24993269189</v>
      </c>
      <c r="AF10" s="48">
        <f>IFERROR(IF(Control!B$1=FALSE,0,GETPIVOTDATA("Amount",Pivot!$A$3,"Practice Area",$A10,"Billing Attorney",$B10,"Timekeeper",$C10,"TranType","Timekeeper Salaries")),0)</f>
        <v>139154.91558620671</v>
      </c>
      <c r="AG10" s="45">
        <f>IFERROR(IF(Control!B$2=FALSE,0,GETPIVOTDATA("Amount",Pivot!$A$3,"Practice Area",$A10,"Billing Attorney",$B10,"Timekeeper",$C10,"TranType","Secretary Salaries")),0)</f>
        <v>28672.029310344806</v>
      </c>
      <c r="AH10" s="45">
        <f>IFERROR(IF(Control!B$3=FALSE,0,GETPIVOTDATA("Amount",Pivot!$A$3,"Practice Area",$A10,"Billing Attorney",$B10,"Timekeeper",$C10,"TranType","Support Salaries")),0)</f>
        <v>9437.558769902118</v>
      </c>
      <c r="AI10" s="45">
        <f>IFERROR(IF(Control!B$4=FALSE,0,GETPIVOTDATA("Amount",Pivot!$A$3,"Practice Area",$A10,"Billing Attorney",$B10,"Timekeeper",$C10,"TranType","Employee Benefits")),0)</f>
        <v>22461.389872367061</v>
      </c>
      <c r="AJ10" s="45">
        <f>IFERROR(IF(Control!B$5=FALSE,0,GETPIVOTDATA("Amount",Pivot!$A$3,"Practice Area",$A10,"Billing Attorney",$B10,"Timekeeper",$C10,"TranType","Rent Office Expense")),0)</f>
        <v>17398.411793302286</v>
      </c>
      <c r="AK10" s="45">
        <f>IFERROR(IF(Control!B$6=FALSE,0,GETPIVOTDATA("Amount",Pivot!$A$3,"Practice Area",$A10,"Billing Attorney",$B10,"Timekeeper",$C10,"TranType","Legal Library Expense")),0)</f>
        <v>0</v>
      </c>
      <c r="AL10" s="46">
        <f>IFERROR(IF(Control!B$7=FALSE,0,GETPIVOTDATA("Amount",Pivot!$A$3,"Practice Area",$A10,"Billing Attorney",$B10,"Timekeeper",$C10,"TranType","Other SG&amp;A")),0)</f>
        <v>20223.340221218834</v>
      </c>
      <c r="AM10" s="104">
        <f t="shared" ref="AM10:AM17" si="14">SUM(AF10:AL10)</f>
        <v>237347.6455533418</v>
      </c>
      <c r="AN10" s="44">
        <f t="shared" si="7"/>
        <v>71174.592071658204</v>
      </c>
      <c r="AO10" s="151">
        <f t="shared" si="8"/>
        <v>0.23069517652782259</v>
      </c>
      <c r="AP10" s="115">
        <f t="shared" si="9"/>
        <v>1.7662214472748254</v>
      </c>
      <c r="AQ10" s="93">
        <f t="shared" si="10"/>
        <v>0.4074587685662921</v>
      </c>
      <c r="AR10" s="93">
        <f>IFERROR(AM10/AE10,0)</f>
        <v>1.3587626787085332</v>
      </c>
      <c r="AT10" s="162" t="s">
        <v>143</v>
      </c>
      <c r="AU10" s="163"/>
    </row>
    <row r="11" spans="1:54" ht="13.5" outlineLevel="1" thickBot="1" x14ac:dyDescent="0.35">
      <c r="A11" s="40" t="s">
        <v>62</v>
      </c>
      <c r="B11" s="40" t="s">
        <v>63</v>
      </c>
      <c r="C11" s="41" t="s">
        <v>67</v>
      </c>
      <c r="D11" s="49" t="str">
        <f t="shared" si="13"/>
        <v>Associate P</v>
      </c>
      <c r="E11" s="50">
        <v>400</v>
      </c>
      <c r="F11" s="51">
        <f>IFERROR(GETPIVOTDATA("Amount",Pivot!$A$3,"Practice Area",$A11,"Billing Attorney",$B11,"Timekeeper",$C11,"TranType","TTM_Hours_wORKed"),0)</f>
        <v>1996.9294564901259</v>
      </c>
      <c r="G11" s="52">
        <f>IFERROR(GETPIVOTDATA("Amount",Pivot!$A$3,"Practice Area",$A11,"Billing Attorney",$B11,"Timekeeper",$C11,"TranType","TTM_Hours_wORKDAY"),0)</f>
        <v>2088</v>
      </c>
      <c r="H11" s="284">
        <f t="shared" si="2"/>
        <v>0.95638383931519433</v>
      </c>
      <c r="I11" s="51">
        <f>IFERROR(GETPIVOTDATA("Amount",Pivot!$A$3,"Practice Area",$A11,"Billing Attorney",$B11,"Timekeeper",$C11,"TranType","TTM_Billed_Value"),0)</f>
        <v>356187.04874999996</v>
      </c>
      <c r="J11" s="55">
        <f>IFERROR(GETPIVOTDATA("Amount",Pivot!$A$3,"Practice Area",$A11,"Billing Attorney",$B11,"Timekeeper",$C11,"TranType","TTM_Value_Discounted"),0)</f>
        <v>9783.9448886376995</v>
      </c>
      <c r="K11" s="52">
        <f>IFERROR(GETPIVOTDATA("Amount",Pivot!$A$3,"Practice Area",$A11,"Billing Attorney",$B11,"Timekeeper",$C11,"TranType","TTM_Value_Billed"),0)</f>
        <v>346403.10386136232</v>
      </c>
      <c r="L11" s="293">
        <f t="shared" si="3"/>
        <v>0.9725314412105287</v>
      </c>
      <c r="M11" s="55">
        <f>IFERROR(GETPIVOTDATA("Amount",Pivot!$A$3,"Practice Area",$A11,"Billing Attorney",$B11,"Timekeeper",$C11,"TranType","TTM_Value_Writeoff"),0)</f>
        <v>61302.355987499992</v>
      </c>
      <c r="N11" s="53">
        <f>IFERROR(GETPIVOTDATA("Amount",Pivot!$A$3,"Practice Area",$A11,"Billing Attorney",$B11,"Timekeeper",$C11,"TranType","TTM_Value_Paid"),0)</f>
        <v>294867.75701249996</v>
      </c>
      <c r="O11" s="51">
        <f>IFERROR(GETPIVOTDATA("Amount",Pivot!$A$3,"Practice Area",$A11,"Billing Attorney",$B11,"Timekeeper",$C11,"TranType","TTM_hard_DEnt"),0)</f>
        <v>0</v>
      </c>
      <c r="P11" s="52">
        <f>IFERROR(GETPIVOTDATA("Amount",Pivot!$A$3,"Practice Area",$A11,"Billing Attorney",$B11,"Timekeeper",$C11,"TranType","TTM_hard_DVal"),0)-Q11</f>
        <v>0</v>
      </c>
      <c r="Q11" s="52">
        <f>IFERROR(GETPIVOTDATA("Amount",Pivot!$A$3,"Practice Area",$A11,"Billing Attorney",$B11,"Timekeeper",$C11,"TranType","TTM_hard_DBill"),0)</f>
        <v>0</v>
      </c>
      <c r="R11" s="54">
        <f>IFERROR(IF(Control!B$9=FALSE,0,GETPIVOTDATA("Amount",Pivot!$A$3,"Practice Area",$A11,"Billing Attorney",$B11,"Timekeeper",$C11,"TranType","TTM_hard_DPaid")), 0)</f>
        <v>0</v>
      </c>
      <c r="S11" s="51">
        <f>IFERROR(GETPIVOTDATA("Amount",Pivot!$A$3,"Practice Area",$A11,"Billing Attorney",$B11,"Timekeeper",$C11,"TranType","TTM_soft_DEnt"),0)</f>
        <v>0</v>
      </c>
      <c r="T11" s="52">
        <f>IFERROR(GETPIVOTDATA("Amount",Pivot!$A$3,"Practice Area",$A11,"Billing Attorney",$B11,"Timekeeper",$C11,"TranType","TTM_soft_DVal"),0)-U11</f>
        <v>0</v>
      </c>
      <c r="U11" s="52">
        <f>IFERROR(GETPIVOTDATA("Amount",Pivot!$A$3,"Practice Area",$A11,"Billing Attorney",$B11,"Timekeeper",$C11,"TranType","TTM_soft_DBill"),0)</f>
        <v>0</v>
      </c>
      <c r="V11" s="47">
        <f>IFERROR(IF(Control!B$10=FALSE,0,GETPIVOTDATA("Amount",Pivot!$A$3,"Practice Area",$A11,"Billing Attorney",$B11,"Timekeeper",$C11,"TranType","TTM_soft_DPaid")), 0)</f>
        <v>0</v>
      </c>
      <c r="W11" s="51">
        <f t="shared" ref="W11:W17" si="15">O11+S11</f>
        <v>0</v>
      </c>
      <c r="X11" s="52">
        <f t="shared" ref="X11:X17" si="16">P11+T11</f>
        <v>0</v>
      </c>
      <c r="Y11" s="52">
        <f t="shared" ref="Y11:Y17" si="17">Q11+U11</f>
        <v>0</v>
      </c>
      <c r="Z11" s="53">
        <f t="shared" ref="Z11:Z17" si="18">R11+V11</f>
        <v>0</v>
      </c>
      <c r="AA11" s="137">
        <f>IFERROR(GETPIVOTDATA("Amount",Pivot!$A$3,"Practice Area",$A11,"Billing Attorney",$B11,"Timekeeper",$C11,"TranType","TTM_Avg_WipUnpaid"),0)</f>
        <v>166957.8428509612</v>
      </c>
      <c r="AB11" s="51">
        <f>IFERROR(IF(Control!B$9=FALSE,0,GETPIVOTDATA("Amount",Pivot!$A$3,"Practice Area",$A11,"Billing Attorney",$B11,"Timekeeper",$C11,"TranType","TTM_HardDisb_Avg_WipUnpaid")),0)</f>
        <v>0</v>
      </c>
      <c r="AC11" s="54">
        <f>IFERROR(IF(Control!B$10=FALSE,0,GETPIVOTDATA("Amount",Pivot!$A$3,"Practice Area",$A11,"Billing Attorney",$B11,"Timekeeper",$C11,"TranType","TTM_SoftDisb_Avg_WipUnpaid")),0)</f>
        <v>0</v>
      </c>
      <c r="AD11" s="105">
        <f t="shared" ref="AD11:AD17" si="19">AB11+AC11</f>
        <v>0</v>
      </c>
      <c r="AE11" s="306">
        <f t="shared" ref="AE11:AE17" si="20">AA11+AD11</f>
        <v>166957.8428509612</v>
      </c>
      <c r="AF11" s="55">
        <f>IFERROR(IF(Control!B$1=FALSE,0,GETPIVOTDATA("Amount",Pivot!$A$3,"Practice Area",$A11,"Billing Attorney",$B11,"Timekeeper",$C11,"TranType","Timekeeper Salaries")),0)</f>
        <v>106870.81193709132</v>
      </c>
      <c r="AG11" s="52">
        <f>IFERROR(IF(Control!B$2=FALSE,0,GETPIVOTDATA("Amount",Pivot!$A$3,"Practice Area",$A11,"Billing Attorney",$B11,"Timekeeper",$C11,"TranType","Secretary Salaries")),0)</f>
        <v>28544.554470376985</v>
      </c>
      <c r="AH11" s="52">
        <f>IFERROR(IF(Control!B$3=FALSE,0,GETPIVOTDATA("Amount",Pivot!$A$3,"Practice Area",$A11,"Billing Attorney",$B11,"Timekeeper",$C11,"TranType","Support Salaries")),0)</f>
        <v>9023.01558696756</v>
      </c>
      <c r="AI11" s="52">
        <f>IFERROR(IF(Control!B$4=FALSE,0,GETPIVOTDATA("Amount",Pivot!$A$3,"Practice Area",$A11,"Billing Attorney",$B11,"Timekeeper",$C11,"TranType","Employee Benefits")),0)</f>
        <v>21474.777096982754</v>
      </c>
      <c r="AJ11" s="52">
        <f>IFERROR(IF(Control!B$5=FALSE,0,GETPIVOTDATA("Amount",Pivot!$A$3,"Practice Area",$A11,"Billing Attorney",$B11,"Timekeeper",$C11,"TranType","Rent Office Expense")),0)</f>
        <v>16634.189479179746</v>
      </c>
      <c r="AK11" s="52">
        <f>IFERROR(IF(Control!B$6=FALSE,0,GETPIVOTDATA("Amount",Pivot!$A$3,"Practice Area",$A11,"Billing Attorney",$B11,"Timekeeper",$C11,"TranType","Legal Library Expense")),0)</f>
        <v>0</v>
      </c>
      <c r="AL11" s="53">
        <f>IFERROR(IF(Control!B$7=FALSE,0,GETPIVOTDATA("Amount",Pivot!$A$3,"Practice Area",$A11,"Billing Attorney",$B11,"Timekeeper",$C11,"TranType","Other SG&amp;A")),0)</f>
        <v>19335.033400644737</v>
      </c>
      <c r="AM11" s="105">
        <f t="shared" si="14"/>
        <v>201882.38197124307</v>
      </c>
      <c r="AN11" s="51">
        <f t="shared" si="7"/>
        <v>92985.375041256892</v>
      </c>
      <c r="AO11" s="156">
        <f t="shared" si="8"/>
        <v>0.31534602488706515</v>
      </c>
      <c r="AP11" s="116">
        <f t="shared" si="9"/>
        <v>1.7661210277837653</v>
      </c>
      <c r="AQ11" s="94">
        <f t="shared" si="10"/>
        <v>0.55693924558106833</v>
      </c>
      <c r="AR11" s="94">
        <f t="shared" ref="AR11:AR44" si="21">IFERROR(AM11/AE11,0)</f>
        <v>1.2091817822026969</v>
      </c>
    </row>
    <row r="12" spans="1:54" ht="13.5" outlineLevel="1" thickBot="1" x14ac:dyDescent="0.35">
      <c r="A12" s="40" t="s">
        <v>62</v>
      </c>
      <c r="B12" s="40" t="s">
        <v>63</v>
      </c>
      <c r="C12" s="41" t="s">
        <v>68</v>
      </c>
      <c r="D12" s="49" t="str">
        <f t="shared" si="13"/>
        <v>Associate Q</v>
      </c>
      <c r="E12" s="50">
        <v>400</v>
      </c>
      <c r="F12" s="51">
        <f>IFERROR(GETPIVOTDATA("Amount",Pivot!$A$3,"Practice Area",$A12,"Billing Attorney",$B12,"Timekeeper",$C12,"TranType","TTM_Hours_wORKed"),0)</f>
        <v>2075.0584656624774</v>
      </c>
      <c r="G12" s="52">
        <f>IFERROR(GETPIVOTDATA("Amount",Pivot!$A$3,"Practice Area",$A12,"Billing Attorney",$B12,"Timekeeper",$C12,"TranType","TTM_Hours_wORKDAY"),0)</f>
        <v>2088</v>
      </c>
      <c r="H12" s="284">
        <f t="shared" si="2"/>
        <v>0.99380194715635894</v>
      </c>
      <c r="I12" s="51">
        <f>IFERROR(GETPIVOTDATA("Amount",Pivot!$A$3,"Practice Area",$A12,"Billing Attorney",$B12,"Timekeeper",$C12,"TranType","TTM_Billed_Value"),0)</f>
        <v>358135.10687500006</v>
      </c>
      <c r="J12" s="55">
        <f>IFERROR(GETPIVOTDATA("Amount",Pivot!$A$3,"Practice Area",$A12,"Billing Attorney",$B12,"Timekeeper",$C12,"TranType","TTM_Value_Discounted"),0)</f>
        <v>9837.4552377695691</v>
      </c>
      <c r="K12" s="52">
        <f>IFERROR(GETPIVOTDATA("Amount",Pivot!$A$3,"Practice Area",$A12,"Billing Attorney",$B12,"Timekeeper",$C12,"TranType","TTM_Value_Billed"),0)</f>
        <v>348297.65163723036</v>
      </c>
      <c r="L12" s="293">
        <f t="shared" si="3"/>
        <v>0.97253144121052826</v>
      </c>
      <c r="M12" s="55">
        <f>IFERROR(GETPIVOTDATA("Amount",Pivot!$A$3,"Practice Area",$A12,"Billing Attorney",$B12,"Timekeeper",$C12,"TranType","TTM_Value_Writeoff"),0)</f>
        <v>61637.630818750004</v>
      </c>
      <c r="N12" s="53">
        <f>IFERROR(GETPIVOTDATA("Amount",Pivot!$A$3,"Practice Area",$A12,"Billing Attorney",$B12,"Timekeeper",$C12,"TranType","TTM_Value_Paid"),0)</f>
        <v>296480.44768125005</v>
      </c>
      <c r="O12" s="51">
        <f>IFERROR(GETPIVOTDATA("Amount",Pivot!$A$3,"Practice Area",$A12,"Billing Attorney",$B12,"Timekeeper",$C12,"TranType","TTM_hard_DEnt"),0)</f>
        <v>0</v>
      </c>
      <c r="P12" s="52">
        <f>IFERROR(GETPIVOTDATA("Amount",Pivot!$A$3,"Practice Area",$A12,"Billing Attorney",$B12,"Timekeeper",$C12,"TranType","TTM_hard_DVal"),0)-Q12</f>
        <v>0</v>
      </c>
      <c r="Q12" s="52">
        <f>IFERROR(GETPIVOTDATA("Amount",Pivot!$A$3,"Practice Area",$A12,"Billing Attorney",$B12,"Timekeeper",$C12,"TranType","TTM_hard_DBill"),0)</f>
        <v>0</v>
      </c>
      <c r="R12" s="54">
        <f>IFERROR(IF(Control!B$9=FALSE,0,GETPIVOTDATA("Amount",Pivot!$A$3,"Practice Area",$A12,"Billing Attorney",$B12,"Timekeeper",$C12,"TranType","TTM_hard_DPaid")), 0)</f>
        <v>0</v>
      </c>
      <c r="S12" s="51">
        <f>IFERROR(GETPIVOTDATA("Amount",Pivot!$A$3,"Practice Area",$A12,"Billing Attorney",$B12,"Timekeeper",$C12,"TranType","TTM_soft_DEnt"),0)</f>
        <v>0</v>
      </c>
      <c r="T12" s="52">
        <f>IFERROR(GETPIVOTDATA("Amount",Pivot!$A$3,"Practice Area",$A12,"Billing Attorney",$B12,"Timekeeper",$C12,"TranType","TTM_soft_DVal"),0)-U12</f>
        <v>0</v>
      </c>
      <c r="U12" s="52">
        <f>IFERROR(GETPIVOTDATA("Amount",Pivot!$A$3,"Practice Area",$A12,"Billing Attorney",$B12,"Timekeeper",$C12,"TranType","TTM_soft_DBill"),0)</f>
        <v>0</v>
      </c>
      <c r="V12" s="47">
        <f>IFERROR(IF(Control!B$10=FALSE,0,GETPIVOTDATA("Amount",Pivot!$A$3,"Practice Area",$A12,"Billing Attorney",$B12,"Timekeeper",$C12,"TranType","TTM_soft_DPaid")), 0)</f>
        <v>0</v>
      </c>
      <c r="W12" s="51">
        <f t="shared" si="15"/>
        <v>0</v>
      </c>
      <c r="X12" s="52">
        <f t="shared" si="16"/>
        <v>0</v>
      </c>
      <c r="Y12" s="52">
        <f t="shared" si="17"/>
        <v>0</v>
      </c>
      <c r="Z12" s="53">
        <f t="shared" si="18"/>
        <v>0</v>
      </c>
      <c r="AA12" s="137">
        <f>IFERROR(GETPIVOTDATA("Amount",Pivot!$A$3,"Practice Area",$A12,"Billing Attorney",$B12,"Timekeeper",$C12,"TranType","TTM_Avg_WipUnpaid"),0)</f>
        <v>167870.96864663431</v>
      </c>
      <c r="AB12" s="51">
        <f>IFERROR(IF(Control!B$9=FALSE,0,GETPIVOTDATA("Amount",Pivot!$A$3,"Practice Area",$A12,"Billing Attorney",$B12,"Timekeeper",$C12,"TranType","TTM_HardDisb_Avg_WipUnpaid")),0)</f>
        <v>0</v>
      </c>
      <c r="AC12" s="54">
        <f>IFERROR(IF(Control!B$10=FALSE,0,GETPIVOTDATA("Amount",Pivot!$A$3,"Practice Area",$A12,"Billing Attorney",$B12,"Timekeeper",$C12,"TranType","TTM_SoftDisb_Avg_WipUnpaid")),0)</f>
        <v>0</v>
      </c>
      <c r="AD12" s="105">
        <f t="shared" si="19"/>
        <v>0</v>
      </c>
      <c r="AE12" s="306">
        <f t="shared" si="20"/>
        <v>167870.96864663431</v>
      </c>
      <c r="AF12" s="55">
        <f>IFERROR(IF(Control!B$1=FALSE,0,GETPIVOTDATA("Amount",Pivot!$A$3,"Practice Area",$A12,"Billing Attorney",$B12,"Timekeeper",$C12,"TranType","Timekeeper Salaries")),0)</f>
        <v>107455.30975712718</v>
      </c>
      <c r="AG12" s="52">
        <f>IFERROR(IF(Control!B$2=FALSE,0,GETPIVOTDATA("Amount",Pivot!$A$3,"Practice Area",$A12,"Billing Attorney",$B12,"Timekeeper",$C12,"TranType","Secretary Salaries")),0)</f>
        <v>29520.689493716298</v>
      </c>
      <c r="AH12" s="52">
        <f>IFERROR(IF(Control!B$3=FALSE,0,GETPIVOTDATA("Amount",Pivot!$A$3,"Practice Area",$A12,"Billing Attorney",$B12,"Timekeeper",$C12,"TranType","Support Salaries")),0)</f>
        <v>9072.3642617379628</v>
      </c>
      <c r="AI12" s="52">
        <f>IFERROR(IF(Control!B$4=FALSE,0,GETPIVOTDATA("Amount",Pivot!$A$3,"Practice Area",$A12,"Billing Attorney",$B12,"Timekeeper",$C12,"TranType","Employee Benefits")),0)</f>
        <v>21592.226942936326</v>
      </c>
      <c r="AJ12" s="52">
        <f>IFERROR(IF(Control!B$5=FALSE,0,GETPIVOTDATA("Amount",Pivot!$A$3,"Practice Area",$A12,"Billing Attorney",$B12,"Timekeeper",$C12,"TranType","Rent Office Expense")),0)</f>
        <v>16725.165184448728</v>
      </c>
      <c r="AK12" s="52">
        <f>IFERROR(IF(Control!B$6=FALSE,0,GETPIVOTDATA("Amount",Pivot!$A$3,"Practice Area",$A12,"Billing Attorney",$B12,"Timekeeper",$C12,"TranType","Legal Library Expense")),0)</f>
        <v>0</v>
      </c>
      <c r="AL12" s="53">
        <f>IFERROR(IF(Control!B$7=FALSE,0,GETPIVOTDATA("Amount",Pivot!$A$3,"Practice Area",$A12,"Billing Attorney",$B12,"Timekeeper",$C12,"TranType","Other SG&amp;A")),0)</f>
        <v>19440.780560867039</v>
      </c>
      <c r="AM12" s="105">
        <f t="shared" si="14"/>
        <v>203806.53620083357</v>
      </c>
      <c r="AN12" s="51">
        <f t="shared" si="7"/>
        <v>92673.911480416486</v>
      </c>
      <c r="AO12" s="156">
        <f t="shared" si="8"/>
        <v>0.31258017925030729</v>
      </c>
      <c r="AP12" s="116">
        <f t="shared" si="9"/>
        <v>1.7661210277837653</v>
      </c>
      <c r="AQ12" s="94">
        <f t="shared" si="10"/>
        <v>0.55205442744238631</v>
      </c>
      <c r="AR12" s="94">
        <f t="shared" si="21"/>
        <v>1.2140666003413791</v>
      </c>
      <c r="AT12" s="315" t="s">
        <v>170</v>
      </c>
      <c r="AU12" s="316"/>
    </row>
    <row r="13" spans="1:54" outlineLevel="1" x14ac:dyDescent="0.3">
      <c r="A13" s="40" t="s">
        <v>62</v>
      </c>
      <c r="B13" s="40" t="s">
        <v>63</v>
      </c>
      <c r="C13" s="41" t="s">
        <v>13</v>
      </c>
      <c r="D13" s="49" t="str">
        <f t="shared" si="13"/>
        <v>Associate R</v>
      </c>
      <c r="E13" s="50">
        <v>400</v>
      </c>
      <c r="F13" s="51">
        <f>IFERROR(GETPIVOTDATA("Amount",Pivot!$A$3,"Practice Area",$A13,"Billing Attorney",$B13,"Timekeeper",$C13,"TranType","TTM_Hours_wORKed"),0)</f>
        <v>1157.2155304762796</v>
      </c>
      <c r="G13" s="52">
        <f>IFERROR(GETPIVOTDATA("Amount",Pivot!$A$3,"Practice Area",$A13,"Billing Attorney",$B13,"Timekeeper",$C13,"TranType","TTM_Hours_wORKDAY"),0)</f>
        <v>1044</v>
      </c>
      <c r="H13" s="284">
        <f t="shared" si="2"/>
        <v>1.1084439947090801</v>
      </c>
      <c r="I13" s="51">
        <f>IFERROR(GETPIVOTDATA("Amount",Pivot!$A$3,"Practice Area",$A13,"Billing Attorney",$B13,"Timekeeper",$C13,"TranType","TTM_Billed_Value"),0)</f>
        <v>200443.99374999999</v>
      </c>
      <c r="J13" s="55">
        <f>IFERROR(GETPIVOTDATA("Amount",Pivot!$A$3,"Practice Area",$A13,"Billing Attorney",$B13,"Timekeeper",$C13,"TranType","TTM_Value_Discounted"),0)</f>
        <v>5637.3744637605005</v>
      </c>
      <c r="K13" s="52">
        <f>IFERROR(GETPIVOTDATA("Amount",Pivot!$A$3,"Practice Area",$A13,"Billing Attorney",$B13,"Timekeeper",$C13,"TranType","TTM_Value_Billed"),0)</f>
        <v>194806.6192862395</v>
      </c>
      <c r="L13" s="293">
        <f t="shared" si="3"/>
        <v>0.97187556305233269</v>
      </c>
      <c r="M13" s="55">
        <f>IFERROR(GETPIVOTDATA("Amount",Pivot!$A$3,"Practice Area",$A13,"Billing Attorney",$B13,"Timekeeper",$C13,"TranType","TTM_Value_Writeoff"),0)</f>
        <v>35528.004203109143</v>
      </c>
      <c r="N13" s="53">
        <f>IFERROR(GETPIVOTDATA("Amount",Pivot!$A$3,"Practice Area",$A13,"Billing Attorney",$B13,"Timekeeper",$C13,"TranType","TTM_Value_Paid"),0)</f>
        <v>165935.12857031249</v>
      </c>
      <c r="O13" s="51">
        <f>IFERROR(GETPIVOTDATA("Amount",Pivot!$A$3,"Practice Area",$A13,"Billing Attorney",$B13,"Timekeeper",$C13,"TranType","TTM_hard_DEnt"),0)</f>
        <v>0</v>
      </c>
      <c r="P13" s="52">
        <f>IFERROR(GETPIVOTDATA("Amount",Pivot!$A$3,"Practice Area",$A13,"Billing Attorney",$B13,"Timekeeper",$C13,"TranType","TTM_hard_DVal"),0)-Q13</f>
        <v>0</v>
      </c>
      <c r="Q13" s="52">
        <f>IFERROR(GETPIVOTDATA("Amount",Pivot!$A$3,"Practice Area",$A13,"Billing Attorney",$B13,"Timekeeper",$C13,"TranType","TTM_hard_DBill"),0)</f>
        <v>0</v>
      </c>
      <c r="R13" s="54">
        <f>IFERROR(IF(Control!B$9=FALSE,0,GETPIVOTDATA("Amount",Pivot!$A$3,"Practice Area",$A13,"Billing Attorney",$B13,"Timekeeper",$C13,"TranType","TTM_hard_DPaid")), 0)</f>
        <v>0</v>
      </c>
      <c r="S13" s="51">
        <f>IFERROR(GETPIVOTDATA("Amount",Pivot!$A$3,"Practice Area",$A13,"Billing Attorney",$B13,"Timekeeper",$C13,"TranType","TTM_soft_DEnt"),0)</f>
        <v>0</v>
      </c>
      <c r="T13" s="52">
        <f>IFERROR(GETPIVOTDATA("Amount",Pivot!$A$3,"Practice Area",$A13,"Billing Attorney",$B13,"Timekeeper",$C13,"TranType","TTM_soft_DVal"),0)-U13</f>
        <v>0</v>
      </c>
      <c r="U13" s="52">
        <f>IFERROR(GETPIVOTDATA("Amount",Pivot!$A$3,"Practice Area",$A13,"Billing Attorney",$B13,"Timekeeper",$C13,"TranType","TTM_soft_DBill"),0)</f>
        <v>0</v>
      </c>
      <c r="V13" s="47">
        <f>IFERROR(IF(Control!B$10=FALSE,0,GETPIVOTDATA("Amount",Pivot!$A$3,"Practice Area",$A13,"Billing Attorney",$B13,"Timekeeper",$C13,"TranType","TTM_soft_DPaid")), 0)</f>
        <v>0</v>
      </c>
      <c r="W13" s="51">
        <f t="shared" si="15"/>
        <v>0</v>
      </c>
      <c r="X13" s="52">
        <f t="shared" si="16"/>
        <v>0</v>
      </c>
      <c r="Y13" s="52">
        <f t="shared" si="17"/>
        <v>0</v>
      </c>
      <c r="Z13" s="53">
        <f t="shared" si="18"/>
        <v>0</v>
      </c>
      <c r="AA13" s="137">
        <f>IFERROR(GETPIVOTDATA("Amount",Pivot!$A$3,"Practice Area",$A13,"Billing Attorney",$B13,"Timekeeper",$C13,"TranType","TTM_Avg_WipUnpaid"),0)</f>
        <v>93939.705003004492</v>
      </c>
      <c r="AB13" s="51">
        <f>IFERROR(IF(Control!B$9=FALSE,0,GETPIVOTDATA("Amount",Pivot!$A$3,"Practice Area",$A13,"Billing Attorney",$B13,"Timekeeper",$C13,"TranType","TTM_HardDisb_Avg_WipUnpaid")),0)</f>
        <v>0</v>
      </c>
      <c r="AC13" s="54">
        <f>IFERROR(IF(Control!B$10=FALSE,0,GETPIVOTDATA("Amount",Pivot!$A$3,"Practice Area",$A13,"Billing Attorney",$B13,"Timekeeper",$C13,"TranType","TTM_SoftDisb_Avg_WipUnpaid")),0)</f>
        <v>0</v>
      </c>
      <c r="AD13" s="105">
        <f t="shared" si="19"/>
        <v>0</v>
      </c>
      <c r="AE13" s="306">
        <f t="shared" si="20"/>
        <v>93939.705003004492</v>
      </c>
      <c r="AF13" s="55">
        <f>IFERROR(IF(Control!B$1=FALSE,0,GETPIVOTDATA("Amount",Pivot!$A$3,"Practice Area",$A13,"Billing Attorney",$B13,"Timekeeper",$C13,"TranType","Timekeeper Salaries")),0)</f>
        <v>58013.513567317583</v>
      </c>
      <c r="AG13" s="52">
        <f>IFERROR(IF(Control!B$2=FALSE,0,GETPIVOTDATA("Amount",Pivot!$A$3,"Practice Area",$A13,"Billing Attorney",$B13,"Timekeeper",$C13,"TranType","Secretary Salaries")),0)</f>
        <v>15937.778452559773</v>
      </c>
      <c r="AH13" s="52">
        <f>IFERROR(IF(Control!B$3=FALSE,0,GETPIVOTDATA("Amount",Pivot!$A$3,"Practice Area",$A13,"Billing Attorney",$B13,"Timekeeper",$C13,"TranType","Support Salaries")),0)</f>
        <v>5072.7331544672024</v>
      </c>
      <c r="AI13" s="52">
        <f>IFERROR(IF(Control!B$4=FALSE,0,GETPIVOTDATA("Amount",Pivot!$A$3,"Practice Area",$A13,"Billing Attorney",$B13,"Timekeeper",$C13,"TranType","Employee Benefits")),0)</f>
        <v>12073.104907631923</v>
      </c>
      <c r="AJ13" s="52">
        <f>IFERROR(IF(Control!B$5=FALSE,0,GETPIVOTDATA("Amount",Pivot!$A$3,"Practice Area",$A13,"Billing Attorney",$B13,"Timekeeper",$C13,"TranType","Rent Office Expense")),0)</f>
        <v>9351.7298795981678</v>
      </c>
      <c r="AK13" s="52">
        <f>IFERROR(IF(Control!B$6=FALSE,0,GETPIVOTDATA("Amount",Pivot!$A$3,"Practice Area",$A13,"Billing Attorney",$B13,"Timekeeper",$C13,"TranType","Legal Library Expense")),0)</f>
        <v>0</v>
      </c>
      <c r="AL13" s="53">
        <f>IFERROR(IF(Control!B$7=FALSE,0,GETPIVOTDATA("Amount",Pivot!$A$3,"Practice Area",$A13,"Billing Attorney",$B13,"Timekeeper",$C13,"TranType","Other SG&amp;A")),0)</f>
        <v>10870.142473858263</v>
      </c>
      <c r="AM13" s="105">
        <f t="shared" si="14"/>
        <v>111319.00243543289</v>
      </c>
      <c r="AN13" s="51">
        <f t="shared" si="7"/>
        <v>54616.126134879596</v>
      </c>
      <c r="AO13" s="156">
        <f t="shared" si="8"/>
        <v>0.32914143379674332</v>
      </c>
      <c r="AP13" s="116">
        <f t="shared" si="9"/>
        <v>1.7664003582404837</v>
      </c>
      <c r="AQ13" s="94">
        <f t="shared" si="10"/>
        <v>0.58139554657035375</v>
      </c>
      <c r="AR13" s="94">
        <f t="shared" si="21"/>
        <v>1.1850048116701299</v>
      </c>
      <c r="AT13" s="122" t="s">
        <v>26</v>
      </c>
      <c r="AU13" s="123"/>
    </row>
    <row r="14" spans="1:54" outlineLevel="1" x14ac:dyDescent="0.3">
      <c r="A14" s="40" t="s">
        <v>62</v>
      </c>
      <c r="B14" s="40" t="s">
        <v>63</v>
      </c>
      <c r="C14" s="41" t="s">
        <v>7</v>
      </c>
      <c r="D14" s="49" t="str">
        <f t="shared" si="13"/>
        <v>Associate S</v>
      </c>
      <c r="E14" s="50">
        <v>400</v>
      </c>
      <c r="F14" s="51">
        <f>IFERROR(GETPIVOTDATA("Amount",Pivot!$A$3,"Practice Area",$A14,"Billing Attorney",$B14,"Timekeeper",$C14,"TranType","TTM_Hours_wORKed"),0)</f>
        <v>1154.0433252424014</v>
      </c>
      <c r="G14" s="52">
        <f>IFERROR(GETPIVOTDATA("Amount",Pivot!$A$3,"Practice Area",$A14,"Billing Attorney",$B14,"Timekeeper",$C14,"TranType","TTM_Hours_wORKDAY"),0)</f>
        <v>1044</v>
      </c>
      <c r="H14" s="284">
        <f t="shared" si="2"/>
        <v>1.1054054839486602</v>
      </c>
      <c r="I14" s="51">
        <f>IFERROR(GETPIVOTDATA("Amount",Pivot!$A$3,"Practice Area",$A14,"Billing Attorney",$B14,"Timekeeper",$C14,"TranType","TTM_Billed_Value"),0)</f>
        <v>205134.92999999996</v>
      </c>
      <c r="J14" s="55">
        <f>IFERROR(GETPIVOTDATA("Amount",Pivot!$A$3,"Practice Area",$A14,"Billing Attorney",$B14,"Timekeeper",$C14,"TranType","TTM_Value_Discounted"),0)</f>
        <v>5769.3044045491515</v>
      </c>
      <c r="K14" s="52">
        <f>IFERROR(GETPIVOTDATA("Amount",Pivot!$A$3,"Practice Area",$A14,"Billing Attorney",$B14,"Timekeeper",$C14,"TranType","TTM_Value_Billed"),0)</f>
        <v>199365.62559545084</v>
      </c>
      <c r="L14" s="293">
        <f t="shared" si="3"/>
        <v>0.9718755630523328</v>
      </c>
      <c r="M14" s="55">
        <f>IFERROR(GETPIVOTDATA("Amount",Pivot!$A$3,"Practice Area",$A14,"Billing Attorney",$B14,"Timekeeper",$C14,"TranType","TTM_Value_Writeoff"),0)</f>
        <v>36313.605434130754</v>
      </c>
      <c r="N14" s="53">
        <f>IFERROR(GETPIVOTDATA("Amount",Pivot!$A$3,"Practice Area",$A14,"Billing Attorney",$B14,"Timekeeper",$C14,"TranType","TTM_Value_Paid"),0)</f>
        <v>169818.46323749999</v>
      </c>
      <c r="O14" s="51">
        <f>IFERROR(GETPIVOTDATA("Amount",Pivot!$A$3,"Practice Area",$A14,"Billing Attorney",$B14,"Timekeeper",$C14,"TranType","TTM_hard_DEnt"),0)</f>
        <v>0</v>
      </c>
      <c r="P14" s="52">
        <f>IFERROR(GETPIVOTDATA("Amount",Pivot!$A$3,"Practice Area",$A14,"Billing Attorney",$B14,"Timekeeper",$C14,"TranType","TTM_hard_DVal"),0)-Q14</f>
        <v>0</v>
      </c>
      <c r="Q14" s="52">
        <f>IFERROR(GETPIVOTDATA("Amount",Pivot!$A$3,"Practice Area",$A14,"Billing Attorney",$B14,"Timekeeper",$C14,"TranType","TTM_hard_DBill"),0)</f>
        <v>0</v>
      </c>
      <c r="R14" s="54">
        <f>IFERROR(IF(Control!B$9=FALSE,0,GETPIVOTDATA("Amount",Pivot!$A$3,"Practice Area",$A14,"Billing Attorney",$B14,"Timekeeper",$C14,"TranType","TTM_hard_DPaid")), 0)</f>
        <v>0</v>
      </c>
      <c r="S14" s="51">
        <f>IFERROR(GETPIVOTDATA("Amount",Pivot!$A$3,"Practice Area",$A14,"Billing Attorney",$B14,"Timekeeper",$C14,"TranType","TTM_soft_DEnt"),0)</f>
        <v>0</v>
      </c>
      <c r="T14" s="52">
        <f>IFERROR(GETPIVOTDATA("Amount",Pivot!$A$3,"Practice Area",$A14,"Billing Attorney",$B14,"Timekeeper",$C14,"TranType","TTM_soft_DVal"),0)-U14</f>
        <v>0</v>
      </c>
      <c r="U14" s="52">
        <f>IFERROR(GETPIVOTDATA("Amount",Pivot!$A$3,"Practice Area",$A14,"Billing Attorney",$B14,"Timekeeper",$C14,"TranType","TTM_soft_DBill"),0)</f>
        <v>0</v>
      </c>
      <c r="V14" s="47">
        <f>IFERROR(IF(Control!B$10=FALSE,0,GETPIVOTDATA("Amount",Pivot!$A$3,"Practice Area",$A14,"Billing Attorney",$B14,"Timekeeper",$C14,"TranType","TTM_soft_DPaid")), 0)</f>
        <v>0</v>
      </c>
      <c r="W14" s="51">
        <f t="shared" si="15"/>
        <v>0</v>
      </c>
      <c r="X14" s="52">
        <f t="shared" si="16"/>
        <v>0</v>
      </c>
      <c r="Y14" s="52">
        <f t="shared" si="17"/>
        <v>0</v>
      </c>
      <c r="Z14" s="53">
        <f t="shared" si="18"/>
        <v>0</v>
      </c>
      <c r="AA14" s="137">
        <f>IFERROR(GETPIVOTDATA("Amount",Pivot!$A$3,"Practice Area",$A14,"Billing Attorney",$B14,"Timekeeper",$C14,"TranType","TTM_Avg_WipUnpaid"),0)</f>
        <v>96138.150360576605</v>
      </c>
      <c r="AB14" s="51">
        <f>IFERROR(IF(Control!B$9=FALSE,0,GETPIVOTDATA("Amount",Pivot!$A$3,"Practice Area",$A14,"Billing Attorney",$B14,"Timekeeper",$C14,"TranType","TTM_HardDisb_Avg_WipUnpaid")),0)</f>
        <v>0</v>
      </c>
      <c r="AC14" s="54">
        <f>IFERROR(IF(Control!B$10=FALSE,0,GETPIVOTDATA("Amount",Pivot!$A$3,"Practice Area",$A14,"Billing Attorney",$B14,"Timekeeper",$C14,"TranType","TTM_SoftDisb_Avg_WipUnpaid")),0)</f>
        <v>0</v>
      </c>
      <c r="AD14" s="105">
        <f t="shared" si="19"/>
        <v>0</v>
      </c>
      <c r="AE14" s="306">
        <f t="shared" si="20"/>
        <v>96138.150360576605</v>
      </c>
      <c r="AF14" s="55">
        <f>IFERROR(IF(Control!B$1=FALSE,0,GETPIVOTDATA("Amount",Pivot!$A$3,"Practice Area",$A14,"Billing Attorney",$B14,"Timekeeper",$C14,"TranType","Timekeeper Salaries")),0)</f>
        <v>59371.18804132659</v>
      </c>
      <c r="AG14" s="52">
        <f>IFERROR(IF(Control!B$2=FALSE,0,GETPIVOTDATA("Amount",Pivot!$A$3,"Practice Area",$A14,"Billing Attorney",$B14,"Timekeeper",$C14,"TranType","Secretary Salaries")),0)</f>
        <v>15857.689113602184</v>
      </c>
      <c r="AH14" s="52">
        <f>IFERROR(IF(Control!B$3=FALSE,0,GETPIVOTDATA("Amount",Pivot!$A$3,"Practice Area",$A14,"Billing Attorney",$B14,"Timekeeper",$C14,"TranType","Support Salaries")),0)</f>
        <v>5191.4489483190546</v>
      </c>
      <c r="AI14" s="52">
        <f>IFERROR(IF(Control!B$4=FALSE,0,GETPIVOTDATA("Amount",Pivot!$A$3,"Practice Area",$A14,"Billing Attorney",$B14,"Timekeeper",$C14,"TranType","Employee Benefits")),0)</f>
        <v>12355.648496999313</v>
      </c>
      <c r="AJ14" s="52">
        <f>IFERROR(IF(Control!B$5=FALSE,0,GETPIVOTDATA("Amount",Pivot!$A$3,"Practice Area",$A14,"Billing Attorney",$B14,"Timekeeper",$C14,"TranType","Rent Office Expense")),0)</f>
        <v>9570.5858696016967</v>
      </c>
      <c r="AK14" s="52">
        <f>IFERROR(IF(Control!B$6=FALSE,0,GETPIVOTDATA("Amount",Pivot!$A$3,"Practice Area",$A14,"Billing Attorney",$B14,"Timekeeper",$C14,"TranType","Legal Library Expense")),0)</f>
        <v>0</v>
      </c>
      <c r="AL14" s="53">
        <f>IFERROR(IF(Control!B$7=FALSE,0,GETPIVOTDATA("Amount",Pivot!$A$3,"Practice Area",$A14,"Billing Attorney",$B14,"Timekeeper",$C14,"TranType","Other SG&amp;A")),0)</f>
        <v>11124.533460683651</v>
      </c>
      <c r="AM14" s="105">
        <f t="shared" si="14"/>
        <v>113471.0939305325</v>
      </c>
      <c r="AN14" s="51">
        <f t="shared" si="7"/>
        <v>56347.369306967492</v>
      </c>
      <c r="AO14" s="156">
        <f t="shared" si="8"/>
        <v>0.33180944069763929</v>
      </c>
      <c r="AP14" s="116">
        <f t="shared" si="9"/>
        <v>1.7664003582404837</v>
      </c>
      <c r="AQ14" s="94">
        <f t="shared" si="10"/>
        <v>0.58610831491588455</v>
      </c>
      <c r="AR14" s="94">
        <f t="shared" si="21"/>
        <v>1.1802920433245991</v>
      </c>
      <c r="AT14" s="124" t="s">
        <v>9</v>
      </c>
      <c r="AU14" s="125"/>
    </row>
    <row r="15" spans="1:54" outlineLevel="1" x14ac:dyDescent="0.3">
      <c r="A15" s="40" t="s">
        <v>62</v>
      </c>
      <c r="B15" s="40" t="s">
        <v>63</v>
      </c>
      <c r="C15" s="41" t="s">
        <v>66</v>
      </c>
      <c r="D15" s="49" t="str">
        <f t="shared" si="13"/>
        <v>Associate V</v>
      </c>
      <c r="E15" s="50">
        <v>400</v>
      </c>
      <c r="F15" s="51">
        <f>IFERROR(GETPIVOTDATA("Amount",Pivot!$A$3,"Practice Area",$A15,"Billing Attorney",$B15,"Timekeeper",$C15,"TranType","TTM_Hours_wORKed"),0)</f>
        <v>1121.3489913138976</v>
      </c>
      <c r="G15" s="52">
        <f>IFERROR(GETPIVOTDATA("Amount",Pivot!$A$3,"Practice Area",$A15,"Billing Attorney",$B15,"Timekeeper",$C15,"TranType","TTM_Hours_wORKDAY"),0)</f>
        <v>1044</v>
      </c>
      <c r="H15" s="284">
        <f t="shared" si="2"/>
        <v>1.0740890721397487</v>
      </c>
      <c r="I15" s="51">
        <f>IFERROR(GETPIVOTDATA("Amount",Pivot!$A$3,"Practice Area",$A15,"Billing Attorney",$B15,"Timekeeper",$C15,"TranType","TTM_Billed_Value"),0)</f>
        <v>202026.82499999998</v>
      </c>
      <c r="J15" s="55">
        <f>IFERROR(GETPIVOTDATA("Amount",Pivot!$A$3,"Practice Area",$A15,"Billing Attorney",$B15,"Timekeeper",$C15,"TranType","TTM_Value_Discounted"),0)</f>
        <v>5681.8907014499237</v>
      </c>
      <c r="K15" s="52">
        <f>IFERROR(GETPIVOTDATA("Amount",Pivot!$A$3,"Practice Area",$A15,"Billing Attorney",$B15,"Timekeeper",$C15,"TranType","TTM_Value_Billed"),0)</f>
        <v>196344.93429855007</v>
      </c>
      <c r="L15" s="293">
        <f t="shared" si="3"/>
        <v>0.97187556305233269</v>
      </c>
      <c r="M15" s="55">
        <f>IFERROR(GETPIVOTDATA("Amount",Pivot!$A$3,"Practice Area",$A15,"Billing Attorney",$B15,"Timekeeper",$C15,"TranType","TTM_Value_Writeoff"),0)</f>
        <v>36944.152212093744</v>
      </c>
      <c r="N15" s="53">
        <f>IFERROR(GETPIVOTDATA("Amount",Pivot!$A$3,"Practice Area",$A15,"Billing Attorney",$B15,"Timekeeper",$C15,"TranType","TTM_Value_Paid"),0)</f>
        <v>167245.45621874998</v>
      </c>
      <c r="O15" s="51">
        <f>IFERROR(GETPIVOTDATA("Amount",Pivot!$A$3,"Practice Area",$A15,"Billing Attorney",$B15,"Timekeeper",$C15,"TranType","TTM_hard_DEnt"),0)</f>
        <v>0</v>
      </c>
      <c r="P15" s="52">
        <f>IFERROR(GETPIVOTDATA("Amount",Pivot!$A$3,"Practice Area",$A15,"Billing Attorney",$B15,"Timekeeper",$C15,"TranType","TTM_hard_DVal"),0)-Q15</f>
        <v>0</v>
      </c>
      <c r="Q15" s="52">
        <f>IFERROR(GETPIVOTDATA("Amount",Pivot!$A$3,"Practice Area",$A15,"Billing Attorney",$B15,"Timekeeper",$C15,"TranType","TTM_hard_DBill"),0)</f>
        <v>0</v>
      </c>
      <c r="R15" s="54">
        <f>IFERROR(IF(Control!B$9=FALSE,0,GETPIVOTDATA("Amount",Pivot!$A$3,"Practice Area",$A15,"Billing Attorney",$B15,"Timekeeper",$C15,"TranType","TTM_hard_DPaid")), 0)</f>
        <v>0</v>
      </c>
      <c r="S15" s="51">
        <f>IFERROR(GETPIVOTDATA("Amount",Pivot!$A$3,"Practice Area",$A15,"Billing Attorney",$B15,"Timekeeper",$C15,"TranType","TTM_soft_DEnt"),0)</f>
        <v>0</v>
      </c>
      <c r="T15" s="52">
        <f>IFERROR(GETPIVOTDATA("Amount",Pivot!$A$3,"Practice Area",$A15,"Billing Attorney",$B15,"Timekeeper",$C15,"TranType","TTM_soft_DVal"),0)-U15</f>
        <v>0</v>
      </c>
      <c r="U15" s="52">
        <f>IFERROR(GETPIVOTDATA("Amount",Pivot!$A$3,"Practice Area",$A15,"Billing Attorney",$B15,"Timekeeper",$C15,"TranType","TTM_soft_DBill"),0)</f>
        <v>0</v>
      </c>
      <c r="V15" s="47">
        <f>IFERROR(IF(Control!B$10=FALSE,0,GETPIVOTDATA("Amount",Pivot!$A$3,"Practice Area",$A15,"Billing Attorney",$B15,"Timekeeper",$C15,"TranType","TTM_soft_DPaid")), 0)</f>
        <v>0</v>
      </c>
      <c r="W15" s="51">
        <f t="shared" si="15"/>
        <v>0</v>
      </c>
      <c r="X15" s="52">
        <f t="shared" si="16"/>
        <v>0</v>
      </c>
      <c r="Y15" s="52">
        <f t="shared" si="17"/>
        <v>0</v>
      </c>
      <c r="Z15" s="53">
        <f t="shared" si="18"/>
        <v>0</v>
      </c>
      <c r="AA15" s="137">
        <f>IFERROR(GETPIVOTDATA("Amount",Pivot!$A$3,"Practice Area",$A15,"Billing Attorney",$B15,"Timekeeper",$C15,"TranType","TTM_Avg_WipUnpaid"),0)</f>
        <v>94681.51171874968</v>
      </c>
      <c r="AB15" s="51">
        <f>IFERROR(IF(Control!B$9=FALSE,0,GETPIVOTDATA("Amount",Pivot!$A$3,"Practice Area",$A15,"Billing Attorney",$B15,"Timekeeper",$C15,"TranType","TTM_HardDisb_Avg_WipUnpaid")),0)</f>
        <v>0</v>
      </c>
      <c r="AC15" s="54">
        <f>IFERROR(IF(Control!B$10=FALSE,0,GETPIVOTDATA("Amount",Pivot!$A$3,"Practice Area",$A15,"Billing Attorney",$B15,"Timekeeper",$C15,"TranType","TTM_SoftDisb_Avg_WipUnpaid")),0)</f>
        <v>0</v>
      </c>
      <c r="AD15" s="105">
        <f t="shared" si="19"/>
        <v>0</v>
      </c>
      <c r="AE15" s="306">
        <f t="shared" si="20"/>
        <v>94681.51171874968</v>
      </c>
      <c r="AF15" s="55">
        <f>IFERROR(IF(Control!B$1=FALSE,0,GETPIVOTDATA("Amount",Pivot!$A$3,"Practice Area",$A15,"Billing Attorney",$B15,"Timekeeper",$C15,"TranType","Timekeeper Salaries")),0)</f>
        <v>53882.31816230026</v>
      </c>
      <c r="AG15" s="52">
        <f>IFERROR(IF(Control!B$2=FALSE,0,GETPIVOTDATA("Amount",Pivot!$A$3,"Practice Area",$A15,"Billing Attorney",$B15,"Timekeeper",$C15,"TranType","Secretary Salaries")),0)</f>
        <v>14391.644808306672</v>
      </c>
      <c r="AH15" s="52">
        <f>IFERROR(IF(Control!B$3=FALSE,0,GETPIVOTDATA("Amount",Pivot!$A$3,"Practice Area",$A15,"Billing Attorney",$B15,"Timekeeper",$C15,"TranType","Support Salaries")),0)</f>
        <v>5112.7906309202817</v>
      </c>
      <c r="AI15" s="52">
        <f>IFERROR(IF(Control!B$4=FALSE,0,GETPIVOTDATA("Amount",Pivot!$A$3,"Practice Area",$A15,"Billing Attorney",$B15,"Timekeeper",$C15,"TranType","Employee Benefits")),0)</f>
        <v>12168.441701590231</v>
      </c>
      <c r="AJ15" s="52">
        <f>IFERROR(IF(Control!B$5=FALSE,0,GETPIVOTDATA("Amount",Pivot!$A$3,"Practice Area",$A15,"Billing Attorney",$B15,"Timekeeper",$C15,"TranType","Rent Office Expense")),0)</f>
        <v>9425.576992789549</v>
      </c>
      <c r="AK15" s="52">
        <f>IFERROR(IF(Control!B$6=FALSE,0,GETPIVOTDATA("Amount",Pivot!$A$3,"Practice Area",$A15,"Billing Attorney",$B15,"Timekeeper",$C15,"TranType","Legal Library Expense")),0)</f>
        <v>0</v>
      </c>
      <c r="AL15" s="53">
        <f>IFERROR(IF(Control!B$7=FALSE,0,GETPIVOTDATA("Amount",Pivot!$A$3,"Practice Area",$A15,"Billing Attorney",$B15,"Timekeeper",$C15,"TranType","Other SG&amp;A")),0)</f>
        <v>10955.979923400566</v>
      </c>
      <c r="AM15" s="105">
        <f t="shared" si="14"/>
        <v>105936.75221930754</v>
      </c>
      <c r="AN15" s="51">
        <f t="shared" si="7"/>
        <v>61308.703999442441</v>
      </c>
      <c r="AO15" s="156">
        <f t="shared" si="8"/>
        <v>0.36657919076290629</v>
      </c>
      <c r="AP15" s="116">
        <f t="shared" si="9"/>
        <v>1.7664003582404837</v>
      </c>
      <c r="AQ15" s="94">
        <f t="shared" si="10"/>
        <v>0.64752561388710428</v>
      </c>
      <c r="AR15" s="94">
        <f t="shared" si="21"/>
        <v>1.1188747443533793</v>
      </c>
      <c r="AT15" s="124" t="s">
        <v>11</v>
      </c>
      <c r="AU15" s="125"/>
    </row>
    <row r="16" spans="1:54" outlineLevel="1" x14ac:dyDescent="0.3">
      <c r="A16" s="40" t="s">
        <v>62</v>
      </c>
      <c r="B16" s="40" t="s">
        <v>63</v>
      </c>
      <c r="C16" s="41" t="s">
        <v>64</v>
      </c>
      <c r="D16" s="49" t="str">
        <f t="shared" si="13"/>
        <v>Associate W</v>
      </c>
      <c r="E16" s="50">
        <v>400</v>
      </c>
      <c r="F16" s="51"/>
      <c r="G16" s="52">
        <f>IFERROR(GETPIVOTDATA("Amount",Pivot!$A$3,"Practice Area",$A16,"Billing Attorney",$B16,"Timekeeper",$C16,"TranType","TTM_Hours_wORKDAY"),0)</f>
        <v>1044</v>
      </c>
      <c r="H16" s="284">
        <f t="shared" si="2"/>
        <v>0</v>
      </c>
      <c r="I16" s="51">
        <f>IFERROR(GETPIVOTDATA("Amount",Pivot!$A$3,"Practice Area",$A16,"Billing Attorney",$B16,"Timekeeper",$C16,"TranType","TTM_Billed_Value"),0)</f>
        <v>195407.71249999997</v>
      </c>
      <c r="J16" s="55">
        <f>IFERROR(GETPIVOTDATA("Amount",Pivot!$A$3,"Practice Area",$A16,"Billing Attorney",$B16,"Timekeeper",$C16,"TranType","TTM_Value_Discounted"),0)</f>
        <v>5495.7318892941566</v>
      </c>
      <c r="K16" s="52">
        <f>IFERROR(GETPIVOTDATA("Amount",Pivot!$A$3,"Practice Area",$A16,"Billing Attorney",$B16,"Timekeeper",$C16,"TranType","TTM_Value_Billed"),0)</f>
        <v>189911.98061070582</v>
      </c>
      <c r="L16" s="293">
        <f t="shared" si="3"/>
        <v>0.97187556305233269</v>
      </c>
      <c r="M16" s="55">
        <f>IFERROR(GETPIVOTDATA("Amount",Pivot!$A$3,"Practice Area",$A16,"Billing Attorney",$B16,"Timekeeper",$C16,"TranType","TTM_Value_Writeoff"),0)</f>
        <v>35264.610148392188</v>
      </c>
      <c r="N16" s="53">
        <f>IFERROR(GETPIVOTDATA("Amount",Pivot!$A$3,"Practice Area",$A16,"Billing Attorney",$B16,"Timekeeper",$C16,"TranType","TTM_Value_Paid"),0)</f>
        <v>161765.90423437499</v>
      </c>
      <c r="O16" s="51">
        <f>IFERROR(GETPIVOTDATA("Amount",Pivot!$A$3,"Practice Area",$A16,"Billing Attorney",$B16,"Timekeeper",$C16,"TranType","TTM_hard_DEnt"),0)</f>
        <v>0</v>
      </c>
      <c r="P16" s="52">
        <f>IFERROR(GETPIVOTDATA("Amount",Pivot!$A$3,"Practice Area",$A16,"Billing Attorney",$B16,"Timekeeper",$C16,"TranType","TTM_hard_DVal"),0)-Q16</f>
        <v>0</v>
      </c>
      <c r="Q16" s="52">
        <f>IFERROR(GETPIVOTDATA("Amount",Pivot!$A$3,"Practice Area",$A16,"Billing Attorney",$B16,"Timekeeper",$C16,"TranType","TTM_hard_DBill"),0)</f>
        <v>0</v>
      </c>
      <c r="R16" s="54">
        <f>IFERROR(IF(Control!B$9=FALSE,0,GETPIVOTDATA("Amount",Pivot!$A$3,"Practice Area",$A16,"Billing Attorney",$B16,"Timekeeper",$C16,"TranType","TTM_hard_DPaid")), 0)</f>
        <v>0</v>
      </c>
      <c r="S16" s="51">
        <f>IFERROR(GETPIVOTDATA("Amount",Pivot!$A$3,"Practice Area",$A16,"Billing Attorney",$B16,"Timekeeper",$C16,"TranType","TTM_soft_DEnt"),0)</f>
        <v>0</v>
      </c>
      <c r="T16" s="52">
        <f>IFERROR(GETPIVOTDATA("Amount",Pivot!$A$3,"Practice Area",$A16,"Billing Attorney",$B16,"Timekeeper",$C16,"TranType","TTM_soft_DVal"),0)-U16</f>
        <v>0</v>
      </c>
      <c r="U16" s="52">
        <f>IFERROR(GETPIVOTDATA("Amount",Pivot!$A$3,"Practice Area",$A16,"Billing Attorney",$B16,"Timekeeper",$C16,"TranType","TTM_soft_DBill"),0)</f>
        <v>0</v>
      </c>
      <c r="V16" s="47">
        <f>IFERROR(IF(Control!B$10=FALSE,0,GETPIVOTDATA("Amount",Pivot!$A$3,"Practice Area",$A16,"Billing Attorney",$B16,"Timekeeper",$C16,"TranType","TTM_soft_DPaid")), 0)</f>
        <v>0</v>
      </c>
      <c r="W16" s="51">
        <f t="shared" si="15"/>
        <v>0</v>
      </c>
      <c r="X16" s="52">
        <f t="shared" si="16"/>
        <v>0</v>
      </c>
      <c r="Y16" s="52">
        <f t="shared" si="17"/>
        <v>0</v>
      </c>
      <c r="Z16" s="53">
        <f t="shared" si="18"/>
        <v>0</v>
      </c>
      <c r="AA16" s="137">
        <f>IFERROR(GETPIVOTDATA("Amount",Pivot!$A$3,"Practice Area",$A16,"Billing Attorney",$B16,"Timekeeper",$C16,"TranType","TTM_Avg_WipUnpaid"),0)</f>
        <v>91579.410907451602</v>
      </c>
      <c r="AB16" s="51">
        <f>IFERROR(IF(Control!B$9=FALSE,0,GETPIVOTDATA("Amount",Pivot!$A$3,"Practice Area",$A16,"Billing Attorney",$B16,"Timekeeper",$C16,"TranType","TTM_HardDisb_Avg_WipUnpaid")),0)</f>
        <v>0</v>
      </c>
      <c r="AC16" s="54">
        <f>IFERROR(IF(Control!B$10=FALSE,0,GETPIVOTDATA("Amount",Pivot!$A$3,"Practice Area",$A16,"Billing Attorney",$B16,"Timekeeper",$C16,"TranType","TTM_SoftDisb_Avg_WipUnpaid")),0)</f>
        <v>0</v>
      </c>
      <c r="AD16" s="105">
        <f t="shared" si="19"/>
        <v>0</v>
      </c>
      <c r="AE16" s="306">
        <f t="shared" si="20"/>
        <v>91579.410907451602</v>
      </c>
      <c r="AF16" s="55">
        <f>IFERROR(IF(Control!B$1=FALSE,0,GETPIVOTDATA("Amount",Pivot!$A$3,"Practice Area",$A16,"Billing Attorney",$B16,"Timekeeper",$C16,"TranType","Timekeeper Salaries")),0)</f>
        <v>52116.943065814674</v>
      </c>
      <c r="AG16" s="52">
        <f>IFERROR(IF(Control!B$2=FALSE,0,GETPIVOTDATA("Amount",Pivot!$A$3,"Practice Area",$A16,"Billing Attorney",$B16,"Timekeeper",$C16,"TranType","Secretary Salaries")),0)</f>
        <v>14317.841501597406</v>
      </c>
      <c r="AH16" s="52">
        <f>IFERROR(IF(Control!B$3=FALSE,0,GETPIVOTDATA("Amount",Pivot!$A$3,"Practice Area",$A16,"Billing Attorney",$B16,"Timekeeper",$C16,"TranType","Support Salaries")),0)</f>
        <v>4945.2775475710414</v>
      </c>
      <c r="AI16" s="52">
        <f>IFERROR(IF(Control!B$4=FALSE,0,GETPIVOTDATA("Amount",Pivot!$A$3,"Practice Area",$A16,"Billing Attorney",$B16,"Timekeeper",$C16,"TranType","Employee Benefits")),0)</f>
        <v>11769.760563219061</v>
      </c>
      <c r="AJ16" s="52">
        <f>IFERROR(IF(Control!B$5=FALSE,0,GETPIVOTDATA("Amount",Pivot!$A$3,"Practice Area",$A16,"Billing Attorney",$B16,"Timekeeper",$C16,"TranType","Rent Office Expense")),0)</f>
        <v>9116.7617921710771</v>
      </c>
      <c r="AK16" s="52">
        <f>IFERROR(IF(Control!B$6=FALSE,0,GETPIVOTDATA("Amount",Pivot!$A$3,"Practice Area",$A16,"Billing Attorney",$B16,"Timekeeper",$C16,"TranType","Legal Library Expense")),0)</f>
        <v>0</v>
      </c>
      <c r="AL16" s="53">
        <f>IFERROR(IF(Control!B$7=FALSE,0,GETPIVOTDATA("Amount",Pivot!$A$3,"Practice Area",$A16,"Billing Attorney",$B16,"Timekeeper",$C16,"TranType","Other SG&amp;A")),0)</f>
        <v>10597.023316223635</v>
      </c>
      <c r="AM16" s="105">
        <f t="shared" si="14"/>
        <v>102863.6077865969</v>
      </c>
      <c r="AN16" s="51">
        <f t="shared" si="7"/>
        <v>58902.296447778092</v>
      </c>
      <c r="AO16" s="156">
        <f t="shared" si="8"/>
        <v>0.36412058972845929</v>
      </c>
      <c r="AP16" s="116">
        <f t="shared" si="9"/>
        <v>1.7664003582404839</v>
      </c>
      <c r="AQ16" s="94">
        <f t="shared" si="10"/>
        <v>0.64318274013908672</v>
      </c>
      <c r="AR16" s="94">
        <f t="shared" si="21"/>
        <v>1.1232176181013971</v>
      </c>
      <c r="AT16" s="124" t="s">
        <v>12</v>
      </c>
      <c r="AU16" s="125"/>
    </row>
    <row r="17" spans="1:47" ht="13.5" outlineLevel="1" thickBot="1" x14ac:dyDescent="0.35">
      <c r="A17" s="40" t="s">
        <v>62</v>
      </c>
      <c r="B17" s="40" t="s">
        <v>63</v>
      </c>
      <c r="C17" s="41" t="s">
        <v>63</v>
      </c>
      <c r="D17" s="56" t="str">
        <f t="shared" si="13"/>
        <v>Partner D</v>
      </c>
      <c r="E17" s="57">
        <v>400</v>
      </c>
      <c r="F17" s="58">
        <f>IFERROR(GETPIVOTDATA("Amount",Pivot!$A$3,"Practice Area",$A17,"Billing Attorney",$B17,"Timekeeper",$C17,"TranType","TTM_Hours_wORKed"),0)</f>
        <v>1871.7418687500001</v>
      </c>
      <c r="G17" s="59">
        <f>IFERROR(GETPIVOTDATA("Amount",Pivot!$A$3,"Practice Area",$A17,"Billing Attorney",$B17,"Timekeeper",$C17,"TranType","TTM_Hours_wORKDAY"),0)</f>
        <v>2088</v>
      </c>
      <c r="H17" s="285">
        <f t="shared" si="2"/>
        <v>0.89642809806034485</v>
      </c>
      <c r="I17" s="58">
        <f>IFERROR(GETPIVOTDATA("Amount",Pivot!$A$3,"Practice Area",$A17,"Billing Attorney",$B17,"Timekeeper",$C17,"TranType","TTM_Billed_Value"),0)</f>
        <v>607939.73906249995</v>
      </c>
      <c r="J17" s="62">
        <f>IFERROR(GETPIVOTDATA("Amount",Pivot!$A$3,"Practice Area",$A17,"Billing Attorney",$B17,"Timekeeper",$C17,"TranType","TTM_Value_Discounted"),0)</f>
        <v>16745.030602482857</v>
      </c>
      <c r="K17" s="59">
        <f>IFERROR(GETPIVOTDATA("Amount",Pivot!$A$3,"Practice Area",$A17,"Billing Attorney",$B17,"Timekeeper",$C17,"TranType","TTM_Value_Billed"),0)</f>
        <v>591194.70846001711</v>
      </c>
      <c r="L17" s="294">
        <f t="shared" si="3"/>
        <v>0.97245610127690407</v>
      </c>
      <c r="M17" s="62">
        <f>IFERROR(GETPIVOTDATA("Amount",Pivot!$A$3,"Practice Area",$A17,"Billing Attorney",$B17,"Timekeeper",$C17,"TranType","TTM_Value_Writeoff"),0)</f>
        <v>104766.53941406248</v>
      </c>
      <c r="N17" s="60">
        <f>IFERROR(GETPIVOTDATA("Amount",Pivot!$A$3,"Practice Area",$A17,"Billing Attorney",$B17,"Timekeeper",$C17,"TranType","TTM_Value_Paid"),0)</f>
        <v>503932.90746093751</v>
      </c>
      <c r="O17" s="58">
        <f>IFERROR(GETPIVOTDATA("Amount",Pivot!$A$3,"Practice Area",$A17,"Billing Attorney",$B17,"Timekeeper",$C17,"TranType","TTM_hard_DEnt"),0)</f>
        <v>2360.85890625</v>
      </c>
      <c r="P17" s="59">
        <f>IFERROR(GETPIVOTDATA("Amount",Pivot!$A$3,"Practice Area",$A17,"Billing Attorney",$B17,"Timekeeper",$C17,"TranType","TTM_hard_DVal"),0)-Q17</f>
        <v>0</v>
      </c>
      <c r="Q17" s="59">
        <f>IFERROR(GETPIVOTDATA("Amount",Pivot!$A$3,"Practice Area",$A17,"Billing Attorney",$B17,"Timekeeper",$C17,"TranType","TTM_hard_DBill"),0)</f>
        <v>2356.9406250000002</v>
      </c>
      <c r="R17" s="61">
        <f>IFERROR(IF(Control!B$9=FALSE,0,GETPIVOTDATA("Amount",Pivot!$A$3,"Practice Area",$A17,"Billing Attorney",$B17,"Timekeeper",$C17,"TranType","TTM_hard_DPaid")), 0)</f>
        <v>2526.9989062499999</v>
      </c>
      <c r="S17" s="58">
        <f>IFERROR(GETPIVOTDATA("Amount",Pivot!$A$3,"Practice Area",$A17,"Billing Attorney",$B17,"Timekeeper",$C17,"TranType","TTM_soft_DEnt"),0)</f>
        <v>1830.2090625000001</v>
      </c>
      <c r="T17" s="59">
        <f>IFERROR(GETPIVOTDATA("Amount",Pivot!$A$3,"Practice Area",$A17,"Billing Attorney",$B17,"Timekeeper",$C17,"TranType","TTM_soft_DVal"),0)-U17</f>
        <v>0</v>
      </c>
      <c r="U17" s="59">
        <f>IFERROR(GETPIVOTDATA("Amount",Pivot!$A$3,"Practice Area",$A17,"Billing Attorney",$B17,"Timekeeper",$C17,"TranType","TTM_soft_DBill"),0)</f>
        <v>1829.9872499999999</v>
      </c>
      <c r="V17" s="47">
        <f>IFERROR(IF(Control!B$10=FALSE,0,GETPIVOTDATA("Amount",Pivot!$A$3,"Practice Area",$A17,"Billing Attorney",$B17,"Timekeeper",$C17,"TranType","TTM_soft_DPaid")), 0)</f>
        <v>1964.0387812500001</v>
      </c>
      <c r="W17" s="58">
        <f t="shared" si="15"/>
        <v>4191.0679687499996</v>
      </c>
      <c r="X17" s="59">
        <f t="shared" si="16"/>
        <v>0</v>
      </c>
      <c r="Y17" s="59">
        <f t="shared" si="17"/>
        <v>4186.9278750000003</v>
      </c>
      <c r="Z17" s="60">
        <f t="shared" si="18"/>
        <v>4491.0376875000002</v>
      </c>
      <c r="AA17" s="138">
        <f>IFERROR(GETPIVOTDATA("Amount",Pivot!$A$3,"Practice Area",$A17,"Billing Attorney",$B17,"Timekeeper",$C17,"TranType","TTM_Avg_WipUnpaid"),0)</f>
        <v>285037.33933593752</v>
      </c>
      <c r="AB17" s="58">
        <f>IFERROR(IF(Control!B$9=FALSE,0,GETPIVOTDATA("Amount",Pivot!$A$3,"Practice Area",$A17,"Billing Attorney",$B17,"Timekeeper",$C17,"TranType","TTM_HardDisb_Avg_WipUnpaid")),0)</f>
        <v>1616.384054999995</v>
      </c>
      <c r="AC17" s="61">
        <f>IFERROR(IF(Control!B$10=FALSE,0,GETPIVOTDATA("Amount",Pivot!$A$3,"Practice Area",$A17,"Billing Attorney",$B17,"Timekeeper",$C17,"TranType","TTM_SoftDisb_Avg_WipUnpaid")),0)</f>
        <v>220.41600749999969</v>
      </c>
      <c r="AD17" s="106">
        <f t="shared" si="19"/>
        <v>1836.8000624999947</v>
      </c>
      <c r="AE17" s="307">
        <f t="shared" si="20"/>
        <v>286874.13939843752</v>
      </c>
      <c r="AF17" s="62">
        <f>IFERROR(IF(Control!B$1=FALSE,0,GETPIVOTDATA("Amount",Pivot!$A$3,"Practice Area",$A17,"Billing Attorney",$B17,"Timekeeper",$C17,"TranType","Timekeeper Salaries")),0)</f>
        <v>266241.71226212429</v>
      </c>
      <c r="AG17" s="59">
        <f>IFERROR(IF(Control!B$2=FALSE,0,GETPIVOTDATA("Amount",Pivot!$A$3,"Practice Area",$A17,"Billing Attorney",$B17,"Timekeeper",$C17,"TranType","Secretary Salaries")),0)</f>
        <v>67242.458718244612</v>
      </c>
      <c r="AH17" s="59">
        <f>IFERROR(IF(Control!B$3=FALSE,0,GETPIVOTDATA("Amount",Pivot!$A$3,"Practice Area",$A17,"Billing Attorney",$B17,"Timekeeper",$C17,"TranType","Support Salaries")),0)</f>
        <v>15343.344688893414</v>
      </c>
      <c r="AI17" s="59">
        <f>IFERROR(IF(Control!B$4=FALSE,0,GETPIVOTDATA("Amount",Pivot!$A$3,"Practice Area",$A17,"Billing Attorney",$B17,"Timekeeper",$C17,"TranType","Employee Benefits")),0)</f>
        <v>36517.160359566435</v>
      </c>
      <c r="AJ17" s="59">
        <f>IFERROR(IF(Control!B$5=FALSE,0,GETPIVOTDATA("Amount",Pivot!$A$3,"Practice Area",$A17,"Billing Attorney",$B17,"Timekeeper",$C17,"TranType","Rent Office Expense")),0)</f>
        <v>28285.898471466087</v>
      </c>
      <c r="AK17" s="59">
        <f>IFERROR(IF(Control!B$6=FALSE,0,GETPIVOTDATA("Amount",Pivot!$A$3,"Practice Area",$A17,"Billing Attorney",$B17,"Timekeeper",$C17,"TranType","Legal Library Expense")),0)</f>
        <v>0</v>
      </c>
      <c r="AL17" s="60">
        <f>IFERROR(IF(Control!B$7=FALSE,0,GETPIVOTDATA("Amount",Pivot!$A$3,"Practice Area",$A17,"Billing Attorney",$B17,"Timekeeper",$C17,"TranType","Other SG&amp;A")),0)</f>
        <v>32878.595761914534</v>
      </c>
      <c r="AM17" s="106">
        <f t="shared" si="14"/>
        <v>446509.17026220937</v>
      </c>
      <c r="AN17" s="58">
        <f t="shared" si="7"/>
        <v>61914.774886228144</v>
      </c>
      <c r="AO17" s="157">
        <f t="shared" si="8"/>
        <v>0.12177784991647422</v>
      </c>
      <c r="AP17" s="117">
        <f t="shared" si="9"/>
        <v>1.7722892213797319</v>
      </c>
      <c r="AQ17" s="95">
        <f t="shared" si="10"/>
        <v>0.21582557080976594</v>
      </c>
      <c r="AR17" s="95">
        <f t="shared" si="21"/>
        <v>1.5564636505699661</v>
      </c>
      <c r="AT17" s="124" t="s">
        <v>16</v>
      </c>
      <c r="AU17" s="125"/>
    </row>
    <row r="18" spans="1:47" ht="13.5" thickBot="1" x14ac:dyDescent="0.35">
      <c r="A18" s="40"/>
      <c r="B18" s="40"/>
      <c r="C18" s="41"/>
      <c r="D18" s="33" t="s">
        <v>136</v>
      </c>
      <c r="E18" s="34">
        <v>300</v>
      </c>
      <c r="F18" s="35">
        <f>SUM(F19:F24)</f>
        <v>10423.067654208526</v>
      </c>
      <c r="G18" s="36">
        <f>SUM(G19:G24)</f>
        <v>10440</v>
      </c>
      <c r="H18" s="282">
        <f t="shared" si="2"/>
        <v>0.99837812779775148</v>
      </c>
      <c r="I18" s="35">
        <f>SUM(I19:I24)</f>
        <v>2083790.360875</v>
      </c>
      <c r="J18" s="39">
        <f>SUM(J19:J24)</f>
        <v>95880.12048750004</v>
      </c>
      <c r="K18" s="36">
        <f>SUM(K19:K24)</f>
        <v>1987910.2403875003</v>
      </c>
      <c r="L18" s="291">
        <f t="shared" si="3"/>
        <v>0.95398763604644043</v>
      </c>
      <c r="M18" s="39">
        <f t="shared" ref="M18:AD18" si="22">SUM(M19:M24)</f>
        <v>22732.956368312498</v>
      </c>
      <c r="N18" s="37">
        <f t="shared" si="22"/>
        <v>2051733.9688999997</v>
      </c>
      <c r="O18" s="35">
        <f t="shared" si="22"/>
        <v>2331.0564124999996</v>
      </c>
      <c r="P18" s="36">
        <f t="shared" si="22"/>
        <v>0</v>
      </c>
      <c r="Q18" s="36">
        <f t="shared" si="22"/>
        <v>2327.1843499999995</v>
      </c>
      <c r="R18" s="38">
        <f t="shared" si="22"/>
        <v>3094.9914250000002</v>
      </c>
      <c r="S18" s="35">
        <f t="shared" si="22"/>
        <v>3027.9118624999996</v>
      </c>
      <c r="T18" s="36">
        <f t="shared" si="22"/>
        <v>3019.2147999999997</v>
      </c>
      <c r="U18" s="36">
        <f t="shared" si="22"/>
        <v>0</v>
      </c>
      <c r="V18" s="38">
        <f t="shared" si="22"/>
        <v>0</v>
      </c>
      <c r="W18" s="35">
        <f t="shared" si="22"/>
        <v>5358.9682749999993</v>
      </c>
      <c r="X18" s="36">
        <f t="shared" si="22"/>
        <v>3019.2147999999997</v>
      </c>
      <c r="Y18" s="36">
        <f t="shared" si="22"/>
        <v>2327.1843499999995</v>
      </c>
      <c r="Z18" s="37">
        <f t="shared" si="22"/>
        <v>3094.9914250000002</v>
      </c>
      <c r="AA18" s="135">
        <f t="shared" si="22"/>
        <v>174471.16864423046</v>
      </c>
      <c r="AB18" s="35">
        <f>SUM(AB19:AB24)</f>
        <v>3755.8732783846108</v>
      </c>
      <c r="AC18" s="38">
        <f>SUM(AC19:AC24)</f>
        <v>512.16453796153723</v>
      </c>
      <c r="AD18" s="103">
        <f t="shared" si="22"/>
        <v>4268.0378163461482</v>
      </c>
      <c r="AE18" s="304">
        <f t="shared" si="5"/>
        <v>178739.20646057662</v>
      </c>
      <c r="AF18" s="39">
        <f t="shared" ref="AF18:AM18" si="23">SUM(AF19:AF24)</f>
        <v>696819.19700634736</v>
      </c>
      <c r="AG18" s="36">
        <f t="shared" si="23"/>
        <v>181978.93144608318</v>
      </c>
      <c r="AH18" s="36">
        <f t="shared" si="23"/>
        <v>52761.119988698352</v>
      </c>
      <c r="AI18" s="36">
        <f t="shared" si="23"/>
        <v>125571.46557310212</v>
      </c>
      <c r="AJ18" s="36">
        <f t="shared" si="23"/>
        <v>97266.646451699577</v>
      </c>
      <c r="AK18" s="36">
        <f t="shared" si="23"/>
        <v>0</v>
      </c>
      <c r="AL18" s="37">
        <f t="shared" si="23"/>
        <v>113059.54283292501</v>
      </c>
      <c r="AM18" s="103">
        <f t="shared" si="23"/>
        <v>1267456.9032988555</v>
      </c>
      <c r="AN18" s="35">
        <f t="shared" si="7"/>
        <v>787372.05702614412</v>
      </c>
      <c r="AO18" s="155">
        <f t="shared" si="8"/>
        <v>0.38318131203563061</v>
      </c>
      <c r="AP18" s="114">
        <f t="shared" si="9"/>
        <v>11.496240813725557</v>
      </c>
      <c r="AQ18" s="92">
        <f t="shared" si="10"/>
        <v>4.4051446384809241</v>
      </c>
      <c r="AR18" s="92">
        <f t="shared" si="21"/>
        <v>7.0910961752446324</v>
      </c>
      <c r="AT18" s="124" t="s">
        <v>146</v>
      </c>
      <c r="AU18" s="125"/>
    </row>
    <row r="19" spans="1:47" ht="13.5" outlineLevel="1" thickBot="1" x14ac:dyDescent="0.35">
      <c r="A19" s="40" t="s">
        <v>62</v>
      </c>
      <c r="B19" s="40" t="s">
        <v>91</v>
      </c>
      <c r="C19" s="41" t="s">
        <v>96</v>
      </c>
      <c r="D19" s="42" t="str">
        <f t="shared" ref="D19:D24" si="24">C19</f>
        <v>Associate M</v>
      </c>
      <c r="E19" s="43">
        <v>400</v>
      </c>
      <c r="F19" s="44">
        <f>IFERROR(GETPIVOTDATA("Amount",Pivot!$A$3,"Practice Area",$A19,"Billing Attorney",$B19,"Timekeeper",$C19,"TranType","TTM_Hours_wORKed"),0)</f>
        <v>1875.1021128160919</v>
      </c>
      <c r="G19" s="45">
        <f>IFERROR(GETPIVOTDATA("Amount",Pivot!$A$3,"Practice Area",$A19,"Billing Attorney",$B19,"Timekeeper",$C19,"TranType","TTM_Hours_wORKDAY"),0)</f>
        <v>2088</v>
      </c>
      <c r="H19" s="283">
        <f t="shared" si="2"/>
        <v>0.89803741035253448</v>
      </c>
      <c r="I19" s="44">
        <f>IFERROR(GETPIVOTDATA("Amount",Pivot!$A$3,"Practice Area",$A19,"Billing Attorney",$B19,"Timekeeper",$C19,"TranType","TTM_Billed_Value"),0)</f>
        <v>375457.11</v>
      </c>
      <c r="J19" s="48">
        <f>IFERROR(GETPIVOTDATA("Amount",Pivot!$A$3,"Practice Area",$A19,"Billing Attorney",$B19,"Timekeeper",$C19,"TranType","TTM_Value_Discounted"),0)</f>
        <v>17351.85286968268</v>
      </c>
      <c r="K19" s="45">
        <f>IFERROR(GETPIVOTDATA("Amount",Pivot!$A$3,"Practice Area",$A19,"Billing Attorney",$B19,"Timekeeper",$C19,"TranType","TTM_Value_Billed"),0)</f>
        <v>358105.25713031733</v>
      </c>
      <c r="L19" s="292">
        <f t="shared" si="3"/>
        <v>0.95378472691679039</v>
      </c>
      <c r="M19" s="48">
        <f>IFERROR(GETPIVOTDATA("Amount",Pivot!$A$3,"Practice Area",$A19,"Billing Attorney",$B19,"Timekeeper",$C19,"TranType","TTM_Value_Writeoff"),0)</f>
        <v>4066.4930459999996</v>
      </c>
      <c r="N19" s="46">
        <f>IFERROR(GETPIVOTDATA("Amount",Pivot!$A$3,"Practice Area",$A19,"Billing Attorney",$B19,"Timekeeper",$C19,"TranType","TTM_Value_Paid"),0)</f>
        <v>369681.18599999999</v>
      </c>
      <c r="O19" s="44">
        <f>IFERROR(GETPIVOTDATA("Amount",Pivot!$A$3,"Practice Area",$A19,"Billing Attorney",$B19,"Timekeeper",$C19,"TranType","TTM_hard_DEnt"),0)</f>
        <v>0</v>
      </c>
      <c r="P19" s="45">
        <f>IFERROR(GETPIVOTDATA("Amount",Pivot!$A$3,"Practice Area",$A19,"Billing Attorney",$B19,"Timekeeper",$C19,"TranType","TTM_hard_DVal"),0)-Q19</f>
        <v>0</v>
      </c>
      <c r="Q19" s="45">
        <f>IFERROR(GETPIVOTDATA("Amount",Pivot!$A$3,"Practice Area",$A19,"Billing Attorney",$B19,"Timekeeper",$C19,"TranType","TTM_hard_DBill"),0)</f>
        <v>0</v>
      </c>
      <c r="R19" s="47">
        <f>IFERROR(IF(Control!B$9=FALSE,0,GETPIVOTDATA("Amount",Pivot!$A$3,"Practice Area",$A19,"Billing Attorney",$B19,"Timekeeper",$C19,"TranType","TTM_hard_DPaid")), 0)</f>
        <v>0</v>
      </c>
      <c r="S19" s="44">
        <f>IFERROR(GETPIVOTDATA("Amount",Pivot!$A$3,"Practice Area",$A19,"Billing Attorney",$B19,"Timekeeper",$C19,"TranType","TTM_soft_DEnt"),0)</f>
        <v>0</v>
      </c>
      <c r="T19" s="45">
        <f>IFERROR(GETPIVOTDATA("Amount",Pivot!$A$3,"Practice Area",$A19,"Billing Attorney",$B19,"Timekeeper",$C19,"TranType","TTM_soft_DVal"),0)-U19</f>
        <v>0</v>
      </c>
      <c r="U19" s="45">
        <f>IFERROR(GETPIVOTDATA("Amount",Pivot!$A$3,"Practice Area",$A19,"Billing Attorney",$B19,"Timekeeper",$C19,"TranType","TTM_soft_DBill"),0)</f>
        <v>0</v>
      </c>
      <c r="V19" s="47">
        <f>IFERROR(IF(Control!B$10=FALSE,0,GETPIVOTDATA("Amount",Pivot!$A$3,"Practice Area",$A19,"Billing Attorney",$B19,"Timekeeper",$C19,"TranType","TTM_soft_DPaid")), 0)</f>
        <v>0</v>
      </c>
      <c r="W19" s="44">
        <f t="shared" ref="W19:W24" si="25">O19+S19</f>
        <v>0</v>
      </c>
      <c r="X19" s="45">
        <f t="shared" ref="X19:X24" si="26">P19+T19</f>
        <v>0</v>
      </c>
      <c r="Y19" s="45">
        <f t="shared" ref="Y19:Y24" si="27">Q19+U19</f>
        <v>0</v>
      </c>
      <c r="Z19" s="46">
        <f t="shared" ref="Z19:Z24" si="28">R19+V19</f>
        <v>0</v>
      </c>
      <c r="AA19" s="136">
        <f>IFERROR(GETPIVOTDATA("Amount",Pivot!$A$3,"Practice Area",$A19,"Billing Attorney",$B19,"Timekeeper",$C19,"TranType","TTM_Avg_WipUnpaid"),0)</f>
        <v>31439.511923076898</v>
      </c>
      <c r="AB19" s="44">
        <f>IFERROR(IF(Control!B$9=FALSE,0,GETPIVOTDATA("Amount",Pivot!$A$3,"Practice Area",$A19,"Billing Attorney",$B19,"Timekeeper",$C19,"TranType","TTM_HardDisb_Avg_WipUnpaid")),0)</f>
        <v>0</v>
      </c>
      <c r="AC19" s="47">
        <f>IFERROR(IF(Control!B$10=FALSE,0,GETPIVOTDATA("Amount",Pivot!$A$3,"Practice Area",$A19,"Billing Attorney",$B19,"Timekeeper",$C19,"TranType","TTM_SoftDisb_Avg_WipUnpaid")),0)</f>
        <v>0</v>
      </c>
      <c r="AD19" s="104">
        <f t="shared" ref="AD19:AD24" si="29">AB19+AC19</f>
        <v>0</v>
      </c>
      <c r="AE19" s="305">
        <f t="shared" si="5"/>
        <v>31439.511923076898</v>
      </c>
      <c r="AF19" s="48">
        <f>IFERROR(IF(Control!B$1=FALSE,0,GETPIVOTDATA("Amount",Pivot!$A$3,"Practice Area",$A19,"Billing Attorney",$B19,"Timekeeper",$C19,"TranType","Timekeeper Salaries")),0)</f>
        <v>140187.35179770095</v>
      </c>
      <c r="AG19" s="45">
        <f>IFERROR(IF(Control!B$2=FALSE,0,GETPIVOTDATA("Amount",Pivot!$A$3,"Practice Area",$A19,"Billing Attorney",$B19,"Timekeeper",$C19,"TranType","Secretary Salaries")),0)</f>
        <v>28884.756551724116</v>
      </c>
      <c r="AH19" s="45">
        <f>IFERROR(IF(Control!B$3=FALSE,0,GETPIVOTDATA("Amount",Pivot!$A$3,"Practice Area",$A19,"Billing Attorney",$B19,"Timekeeper",$C19,"TranType","Support Salaries")),0)</f>
        <v>9507.5791308868938</v>
      </c>
      <c r="AI19" s="45">
        <f>IFERROR(IF(Control!B$4=FALSE,0,GETPIVOTDATA("Amount",Pivot!$A$3,"Practice Area",$A19,"Billing Attorney",$B19,"Timekeeper",$C19,"TranType","Employee Benefits")),0)</f>
        <v>22628.038331510823</v>
      </c>
      <c r="AJ19" s="45">
        <f>IFERROR(IF(Control!B$5=FALSE,0,GETPIVOTDATA("Amount",Pivot!$A$3,"Practice Area",$A19,"Billing Attorney",$B19,"Timekeeper",$C19,"TranType","Rent Office Expense")),0)</f>
        <v>17527.496348326618</v>
      </c>
      <c r="AK19" s="45">
        <f>IFERROR(IF(Control!B$6=FALSE,0,GETPIVOTDATA("Amount",Pivot!$A$3,"Practice Area",$A19,"Billing Attorney",$B19,"Timekeeper",$C19,"TranType","Legal Library Expense")),0)</f>
        <v>0</v>
      </c>
      <c r="AL19" s="46">
        <f>IFERROR(IF(Control!B$7=FALSE,0,GETPIVOTDATA("Amount",Pivot!$A$3,"Practice Area",$A19,"Billing Attorney",$B19,"Timekeeper",$C19,"TranType","Other SG&amp;A")),0)</f>
        <v>20373.383851900497</v>
      </c>
      <c r="AM19" s="104">
        <f t="shared" ref="AM19:AM24" si="30">SUM(AF19:AL19)</f>
        <v>239108.60601204989</v>
      </c>
      <c r="AN19" s="44">
        <f t="shared" si="7"/>
        <v>130572.5799879501</v>
      </c>
      <c r="AO19" s="151">
        <f t="shared" si="8"/>
        <v>0.35320320571561387</v>
      </c>
      <c r="AP19" s="115">
        <f t="shared" si="9"/>
        <v>11.758489982430373</v>
      </c>
      <c r="AQ19" s="93">
        <f t="shared" si="10"/>
        <v>4.1531363561693402</v>
      </c>
      <c r="AR19" s="93">
        <f t="shared" si="21"/>
        <v>7.6053536262610333</v>
      </c>
      <c r="AT19" s="126" t="s">
        <v>8</v>
      </c>
      <c r="AU19" s="127"/>
    </row>
    <row r="20" spans="1:47" outlineLevel="1" x14ac:dyDescent="0.3">
      <c r="A20" s="40" t="s">
        <v>62</v>
      </c>
      <c r="B20" s="40" t="s">
        <v>91</v>
      </c>
      <c r="C20" s="41" t="s">
        <v>94</v>
      </c>
      <c r="D20" s="49" t="str">
        <f t="shared" si="24"/>
        <v>Associate N</v>
      </c>
      <c r="E20" s="50">
        <v>400</v>
      </c>
      <c r="F20" s="51">
        <f>IFERROR(GETPIVOTDATA("Amount",Pivot!$A$3,"Practice Area",$A20,"Billing Attorney",$B20,"Timekeeper",$C20,"TranType","TTM_Hours_wORKed"),0)</f>
        <v>2029.5755593020647</v>
      </c>
      <c r="G20" s="52">
        <f>IFERROR(GETPIVOTDATA("Amount",Pivot!$A$3,"Practice Area",$A20,"Billing Attorney",$B20,"Timekeeper",$C20,"TranType","TTM_Hours_wORKDAY"),0)</f>
        <v>2088</v>
      </c>
      <c r="H20" s="284">
        <f t="shared" si="2"/>
        <v>0.972018946025893</v>
      </c>
      <c r="I20" s="51">
        <f>IFERROR(GETPIVOTDATA("Amount",Pivot!$A$3,"Practice Area",$A20,"Billing Attorney",$B20,"Timekeeper",$C20,"TranType","TTM_Billed_Value"),0)</f>
        <v>358603.09874999995</v>
      </c>
      <c r="J20" s="55">
        <f>IFERROR(GETPIVOTDATA("Amount",Pivot!$A$3,"Practice Area",$A20,"Billing Attorney",$B20,"Timekeeper",$C20,"TranType","TTM_Value_Discounted"),0)</f>
        <v>16795.16047271515</v>
      </c>
      <c r="K20" s="52">
        <f>IFERROR(GETPIVOTDATA("Amount",Pivot!$A$3,"Practice Area",$A20,"Billing Attorney",$B20,"Timekeeper",$C20,"TranType","TTM_Value_Billed"),0)</f>
        <v>341807.93827728485</v>
      </c>
      <c r="L20" s="293">
        <f t="shared" si="3"/>
        <v>0.95316504366175647</v>
      </c>
      <c r="M20" s="55">
        <f>IFERROR(GETPIVOTDATA("Amount",Pivot!$A$3,"Practice Area",$A20,"Billing Attorney",$B20,"Timekeeper",$C20,"TranType","TTM_Value_Writeoff"),0)</f>
        <v>4237.0371810000006</v>
      </c>
      <c r="N20" s="53">
        <f>IFERROR(GETPIVOTDATA("Amount",Pivot!$A$3,"Practice Area",$A20,"Billing Attorney",$B20,"Timekeeper",$C20,"TranType","TTM_Value_Paid"),0)</f>
        <v>353086.43174999999</v>
      </c>
      <c r="O20" s="51">
        <f>IFERROR(GETPIVOTDATA("Amount",Pivot!$A$3,"Practice Area",$A20,"Billing Attorney",$B20,"Timekeeper",$C20,"TranType","TTM_hard_DEnt"),0)</f>
        <v>0</v>
      </c>
      <c r="P20" s="52">
        <f>IFERROR(GETPIVOTDATA("Amount",Pivot!$A$3,"Practice Area",$A20,"Billing Attorney",$B20,"Timekeeper",$C20,"TranType","TTM_hard_DVal"),0)-Q20</f>
        <v>0</v>
      </c>
      <c r="Q20" s="52">
        <f>IFERROR(GETPIVOTDATA("Amount",Pivot!$A$3,"Practice Area",$A20,"Billing Attorney",$B20,"Timekeeper",$C20,"TranType","TTM_hard_DBill"),0)</f>
        <v>0</v>
      </c>
      <c r="R20" s="54">
        <f>IFERROR(IF(Control!B$9=FALSE,0,GETPIVOTDATA("Amount",Pivot!$A$3,"Practice Area",$A20,"Billing Attorney",$B20,"Timekeeper",$C20,"TranType","TTM_hard_DPaid")), 0)</f>
        <v>0</v>
      </c>
      <c r="S20" s="51">
        <f>IFERROR(GETPIVOTDATA("Amount",Pivot!$A$3,"Practice Area",$A20,"Billing Attorney",$B20,"Timekeeper",$C20,"TranType","TTM_soft_DEnt"),0)</f>
        <v>0</v>
      </c>
      <c r="T20" s="52">
        <f>IFERROR(GETPIVOTDATA("Amount",Pivot!$A$3,"Practice Area",$A20,"Billing Attorney",$B20,"Timekeeper",$C20,"TranType","TTM_soft_DVal"),0)-U20</f>
        <v>0</v>
      </c>
      <c r="U20" s="52">
        <f>IFERROR(GETPIVOTDATA("Amount",Pivot!$A$3,"Practice Area",$A20,"Billing Attorney",$B20,"Timekeeper",$C20,"TranType","TTM_soft_DBill"),0)</f>
        <v>0</v>
      </c>
      <c r="V20" s="54">
        <f>IFERROR(IF(Control!B$10=FALSE,0,GETPIVOTDATA("Amount",Pivot!$A$3,"Practice Area",$A20,"Billing Attorney",$B20,"Timekeeper",$C20,"TranType","TTM_soft_DPaid")), 0)</f>
        <v>0</v>
      </c>
      <c r="W20" s="51">
        <f t="shared" si="25"/>
        <v>0</v>
      </c>
      <c r="X20" s="52">
        <f t="shared" si="26"/>
        <v>0</v>
      </c>
      <c r="Y20" s="52">
        <f t="shared" si="27"/>
        <v>0</v>
      </c>
      <c r="Z20" s="53">
        <f t="shared" si="28"/>
        <v>0</v>
      </c>
      <c r="AA20" s="137">
        <f>IFERROR(GETPIVOTDATA("Amount",Pivot!$A$3,"Practice Area",$A20,"Billing Attorney",$B20,"Timekeeper",$C20,"TranType","TTM_Avg_WipUnpaid"),0)</f>
        <v>30037.888124999969</v>
      </c>
      <c r="AB20" s="51">
        <f>IFERROR(IF(Control!B$9=FALSE,0,GETPIVOTDATA("Amount",Pivot!$A$3,"Practice Area",$A20,"Billing Attorney",$B20,"Timekeeper",$C20,"TranType","TTM_HardDisb_Avg_WipUnpaid")),0)</f>
        <v>0</v>
      </c>
      <c r="AC20" s="54">
        <f>IFERROR(IF(Control!B$10=FALSE,0,GETPIVOTDATA("Amount",Pivot!$A$3,"Practice Area",$A20,"Billing Attorney",$B20,"Timekeeper",$C20,"TranType","TTM_SoftDisb_Avg_WipUnpaid")),0)</f>
        <v>0</v>
      </c>
      <c r="AD20" s="105">
        <f t="shared" si="29"/>
        <v>0</v>
      </c>
      <c r="AE20" s="306">
        <f t="shared" si="5"/>
        <v>30037.888124999969</v>
      </c>
      <c r="AF20" s="55">
        <f>IFERROR(IF(Control!B$1=FALSE,0,GETPIVOTDATA("Amount",Pivot!$A$3,"Practice Area",$A20,"Billing Attorney",$B20,"Timekeeper",$C20,"TranType","Timekeeper Salaries")),0)</f>
        <v>107592.64982692974</v>
      </c>
      <c r="AG20" s="52">
        <f>IFERROR(IF(Control!B$2=FALSE,0,GETPIVOTDATA("Amount",Pivot!$A$3,"Practice Area",$A20,"Billing Attorney",$B20,"Timekeeper",$C20,"TranType","Secretary Salaries")),0)</f>
        <v>28737.353052064591</v>
      </c>
      <c r="AH20" s="52">
        <f>IFERROR(IF(Control!B$3=FALSE,0,GETPIVOTDATA("Amount",Pivot!$A$3,"Practice Area",$A20,"Billing Attorney",$B20,"Timekeeper",$C20,"TranType","Support Salaries")),0)</f>
        <v>9083.9597719439953</v>
      </c>
      <c r="AI20" s="52">
        <f>IFERROR(IF(Control!B$4=FALSE,0,GETPIVOTDATA("Amount",Pivot!$A$3,"Practice Area",$A20,"Billing Attorney",$B20,"Timekeeper",$C20,"TranType","Employee Benefits")),0)</f>
        <v>21619.824257226668</v>
      </c>
      <c r="AJ20" s="52">
        <f>IFERROR(IF(Control!B$5=FALSE,0,GETPIVOTDATA("Amount",Pivot!$A$3,"Practice Area",$A20,"Billing Attorney",$B20,"Timekeeper",$C20,"TranType","Rent Office Expense")),0)</f>
        <v>16746.54184195483</v>
      </c>
      <c r="AK20" s="52">
        <f>IFERROR(IF(Control!B$6=FALSE,0,GETPIVOTDATA("Amount",Pivot!$A$3,"Practice Area",$A20,"Billing Attorney",$B20,"Timekeeper",$C20,"TranType","Legal Library Expense")),0)</f>
        <v>0</v>
      </c>
      <c r="AL20" s="53">
        <f>IFERROR(IF(Control!B$7=FALSE,0,GETPIVOTDATA("Amount",Pivot!$A$3,"Practice Area",$A20,"Billing Attorney",$B20,"Timekeeper",$C20,"TranType","Other SG&amp;A")),0)</f>
        <v>19465.628082737094</v>
      </c>
      <c r="AM20" s="105">
        <f t="shared" si="30"/>
        <v>203245.95683285693</v>
      </c>
      <c r="AN20" s="51">
        <f t="shared" si="7"/>
        <v>149840.47491714306</v>
      </c>
      <c r="AO20" s="156">
        <f t="shared" si="8"/>
        <v>0.42437335859803416</v>
      </c>
      <c r="AP20" s="116">
        <f t="shared" si="9"/>
        <v>11.754702270701008</v>
      </c>
      <c r="AQ20" s="94">
        <f t="shared" si="10"/>
        <v>4.9883824819373253</v>
      </c>
      <c r="AR20" s="94">
        <f t="shared" si="21"/>
        <v>6.766319788763683</v>
      </c>
    </row>
    <row r="21" spans="1:47" outlineLevel="1" x14ac:dyDescent="0.3">
      <c r="A21" s="40" t="s">
        <v>62</v>
      </c>
      <c r="B21" s="40" t="s">
        <v>91</v>
      </c>
      <c r="C21" s="41" t="s">
        <v>66</v>
      </c>
      <c r="D21" s="49" t="str">
        <f t="shared" si="24"/>
        <v>Associate V</v>
      </c>
      <c r="E21" s="50">
        <v>400</v>
      </c>
      <c r="F21" s="51">
        <f>IFERROR(GETPIVOTDATA("Amount",Pivot!$A$3,"Practice Area",$A21,"Billing Attorney",$B21,"Timekeeper",$C21,"TranType","TTM_Hours_wORKed"),0)</f>
        <v>1119.5628761980829</v>
      </c>
      <c r="G21" s="52">
        <f>IFERROR(GETPIVOTDATA("Amount",Pivot!$A$3,"Practice Area",$A21,"Billing Attorney",$B21,"Timekeeper",$C21,"TranType","TTM_Hours_wORKDAY"),0)</f>
        <v>1044</v>
      </c>
      <c r="H21" s="284">
        <f t="shared" si="2"/>
        <v>1.0723782339062098</v>
      </c>
      <c r="I21" s="51">
        <f>IFERROR(GETPIVOTDATA("Amount",Pivot!$A$3,"Practice Area",$A21,"Billing Attorney",$B21,"Timekeeper",$C21,"TranType","TTM_Billed_Value"),0)</f>
        <v>201709.17</v>
      </c>
      <c r="J21" s="55">
        <f>IFERROR(GETPIVOTDATA("Amount",Pivot!$A$3,"Practice Area",$A21,"Billing Attorney",$B21,"Timekeeper",$C21,"TranType","TTM_Value_Discounted"),0)</f>
        <v>9099.8240394388504</v>
      </c>
      <c r="K21" s="52">
        <f>IFERROR(GETPIVOTDATA("Amount",Pivot!$A$3,"Practice Area",$A21,"Billing Attorney",$B21,"Timekeeper",$C21,"TranType","TTM_Value_Billed"),0)</f>
        <v>192609.34596056116</v>
      </c>
      <c r="L21" s="293">
        <f t="shared" si="3"/>
        <v>0.95488641374391237</v>
      </c>
      <c r="M21" s="55">
        <f>IFERROR(GETPIVOTDATA("Amount",Pivot!$A$3,"Practice Area",$A21,"Billing Attorney",$B21,"Timekeeper",$C21,"TranType","TTM_Value_Writeoff"),0)</f>
        <v>2581.8800084999993</v>
      </c>
      <c r="N21" s="53">
        <f>IFERROR(GETPIVOTDATA("Amount",Pivot!$A$3,"Practice Area",$A21,"Billing Attorney",$B21,"Timekeeper",$C21,"TranType","TTM_Value_Paid"),0)</f>
        <v>198606.1545</v>
      </c>
      <c r="O21" s="51">
        <f>IFERROR(GETPIVOTDATA("Amount",Pivot!$A$3,"Practice Area",$A21,"Billing Attorney",$B21,"Timekeeper",$C21,"TranType","TTM_hard_DEnt"),0)</f>
        <v>0</v>
      </c>
      <c r="P21" s="52">
        <f>IFERROR(GETPIVOTDATA("Amount",Pivot!$A$3,"Practice Area",$A21,"Billing Attorney",$B21,"Timekeeper",$C21,"TranType","TTM_hard_DVal"),0)-Q21</f>
        <v>0</v>
      </c>
      <c r="Q21" s="52">
        <f>IFERROR(GETPIVOTDATA("Amount",Pivot!$A$3,"Practice Area",$A21,"Billing Attorney",$B21,"Timekeeper",$C21,"TranType","TTM_hard_DBill"),0)</f>
        <v>0</v>
      </c>
      <c r="R21" s="54">
        <f>IFERROR(IF(Control!B$9=FALSE,0,GETPIVOTDATA("Amount",Pivot!$A$3,"Practice Area",$A21,"Billing Attorney",$B21,"Timekeeper",$C21,"TranType","TTM_hard_DPaid")), 0)</f>
        <v>0</v>
      </c>
      <c r="S21" s="51">
        <f>IFERROR(GETPIVOTDATA("Amount",Pivot!$A$3,"Practice Area",$A21,"Billing Attorney",$B21,"Timekeeper",$C21,"TranType","TTM_soft_DEnt"),0)</f>
        <v>0</v>
      </c>
      <c r="T21" s="52">
        <f>IFERROR(GETPIVOTDATA("Amount",Pivot!$A$3,"Practice Area",$A21,"Billing Attorney",$B21,"Timekeeper",$C21,"TranType","TTM_soft_DVal"),0)-U21</f>
        <v>0</v>
      </c>
      <c r="U21" s="52">
        <f>IFERROR(GETPIVOTDATA("Amount",Pivot!$A$3,"Practice Area",$A21,"Billing Attorney",$B21,"Timekeeper",$C21,"TranType","TTM_soft_DBill"),0)</f>
        <v>0</v>
      </c>
      <c r="V21" s="54">
        <f>IFERROR(IF(Control!B$10=FALSE,0,GETPIVOTDATA("Amount",Pivot!$A$3,"Practice Area",$A21,"Billing Attorney",$B21,"Timekeeper",$C21,"TranType","TTM_soft_DPaid")), 0)</f>
        <v>0</v>
      </c>
      <c r="W21" s="51">
        <f t="shared" si="25"/>
        <v>0</v>
      </c>
      <c r="X21" s="52">
        <f t="shared" si="26"/>
        <v>0</v>
      </c>
      <c r="Y21" s="52">
        <f t="shared" si="27"/>
        <v>0</v>
      </c>
      <c r="Z21" s="53">
        <f t="shared" si="28"/>
        <v>0</v>
      </c>
      <c r="AA21" s="137">
        <f>IFERROR(GETPIVOTDATA("Amount",Pivot!$A$3,"Practice Area",$A21,"Billing Attorney",$B21,"Timekeeper",$C21,"TranType","TTM_Avg_WipUnpaid"),0)</f>
        <v>16880.771249999958</v>
      </c>
      <c r="AB21" s="51">
        <f>IFERROR(IF(Control!B$9=FALSE,0,GETPIVOTDATA("Amount",Pivot!$A$3,"Practice Area",$A21,"Billing Attorney",$B21,"Timekeeper",$C21,"TranType","TTM_HardDisb_Avg_WipUnpaid")),0)</f>
        <v>0</v>
      </c>
      <c r="AC21" s="54">
        <f>IFERROR(IF(Control!B$10=FALSE,0,GETPIVOTDATA("Amount",Pivot!$A$3,"Practice Area",$A21,"Billing Attorney",$B21,"Timekeeper",$C21,"TranType","TTM_SoftDisb_Avg_WipUnpaid")),0)</f>
        <v>0</v>
      </c>
      <c r="AD21" s="105">
        <f t="shared" si="29"/>
        <v>0</v>
      </c>
      <c r="AE21" s="306">
        <f t="shared" si="5"/>
        <v>16880.771249999958</v>
      </c>
      <c r="AF21" s="55">
        <f>IFERROR(IF(Control!B$1=FALSE,0,GETPIVOTDATA("Amount",Pivot!$A$3,"Practice Area",$A21,"Billing Attorney",$B21,"Timekeeper",$C21,"TranType","Timekeeper Salaries")),0)</f>
        <v>53796.492943130928</v>
      </c>
      <c r="AG21" s="52">
        <f>IFERROR(IF(Control!B$2=FALSE,0,GETPIVOTDATA("Amount",Pivot!$A$3,"Practice Area",$A21,"Billing Attorney",$B21,"Timekeeper",$C21,"TranType","Secretary Salaries")),0)</f>
        <v>14368.721405750761</v>
      </c>
      <c r="AH21" s="52">
        <f>IFERROR(IF(Control!B$3=FALSE,0,GETPIVOTDATA("Amount",Pivot!$A$3,"Practice Area",$A21,"Billing Attorney",$B21,"Timekeeper",$C21,"TranType","Support Salaries")),0)</f>
        <v>5104.6468392010038</v>
      </c>
      <c r="AI21" s="52">
        <f>IFERROR(IF(Control!B$4=FALSE,0,GETPIVOTDATA("Amount",Pivot!$A$3,"Practice Area",$A21,"Billing Attorney",$B21,"Timekeeper",$C21,"TranType","Employee Benefits")),0)</f>
        <v>12149.059477298351</v>
      </c>
      <c r="AJ21" s="52">
        <f>IFERROR(IF(Control!B$5=FALSE,0,GETPIVOTDATA("Amount",Pivot!$A$3,"Practice Area",$A21,"Billing Attorney",$B21,"Timekeeper",$C21,"TranType","Rent Office Expense")),0)</f>
        <v>9410.5636778693024</v>
      </c>
      <c r="AK21" s="52">
        <f>IFERROR(IF(Control!B$6=FALSE,0,GETPIVOTDATA("Amount",Pivot!$A$3,"Practice Area",$A21,"Billing Attorney",$B21,"Timekeeper",$C21,"TranType","Legal Library Expense")),0)</f>
        <v>0</v>
      </c>
      <c r="AL21" s="53">
        <f>IFERROR(IF(Control!B$7=FALSE,0,GETPIVOTDATA("Amount",Pivot!$A$3,"Practice Area",$A21,"Billing Attorney",$B21,"Timekeeper",$C21,"TranType","Other SG&amp;A")),0)</f>
        <v>10938.52894114497</v>
      </c>
      <c r="AM21" s="105">
        <f t="shared" si="30"/>
        <v>105768.0132843953</v>
      </c>
      <c r="AN21" s="51">
        <f t="shared" si="7"/>
        <v>92838.141215604701</v>
      </c>
      <c r="AO21" s="156">
        <f t="shared" si="8"/>
        <v>0.46744846074548357</v>
      </c>
      <c r="AP21" s="116">
        <f t="shared" si="9"/>
        <v>11.765229891377178</v>
      </c>
      <c r="AQ21" s="94">
        <f t="shared" si="10"/>
        <v>5.4996386030410154</v>
      </c>
      <c r="AR21" s="94">
        <f t="shared" si="21"/>
        <v>6.2655912883361635</v>
      </c>
    </row>
    <row r="22" spans="1:47" outlineLevel="1" x14ac:dyDescent="0.3">
      <c r="A22" s="40" t="s">
        <v>62</v>
      </c>
      <c r="B22" s="40" t="s">
        <v>91</v>
      </c>
      <c r="C22" s="41" t="s">
        <v>64</v>
      </c>
      <c r="D22" s="49" t="str">
        <f t="shared" si="24"/>
        <v>Associate W</v>
      </c>
      <c r="E22" s="50">
        <v>400</v>
      </c>
      <c r="F22" s="51">
        <f>IFERROR(GETPIVOTDATA("Amount",Pivot!$A$3,"Practice Area",$A22,"Billing Attorney",$B22,"Timekeeper",$C22,"TranType","TTM_Hours_wORKed"),0)</f>
        <v>1109.0565162300318</v>
      </c>
      <c r="G22" s="52">
        <f>IFERROR(GETPIVOTDATA("Amount",Pivot!$A$3,"Practice Area",$A22,"Billing Attorney",$B22,"Timekeeper",$C22,"TranType","TTM_Hours_wORKDAY"),0)</f>
        <v>1044</v>
      </c>
      <c r="H22" s="284">
        <f t="shared" si="2"/>
        <v>1.0623146707184212</v>
      </c>
      <c r="I22" s="51">
        <f>IFERROR(GETPIVOTDATA("Amount",Pivot!$A$3,"Practice Area",$A22,"Billing Attorney",$B22,"Timekeeper",$C22,"TranType","TTM_Billed_Value"),0)</f>
        <v>195100.465</v>
      </c>
      <c r="J22" s="55">
        <f>IFERROR(GETPIVOTDATA("Amount",Pivot!$A$3,"Practice Area",$A22,"Billing Attorney",$B22,"Timekeeper",$C22,"TranType","TTM_Value_Discounted"),0)</f>
        <v>8801.6816563803113</v>
      </c>
      <c r="K22" s="52">
        <f>IFERROR(GETPIVOTDATA("Amount",Pivot!$A$3,"Practice Area",$A22,"Billing Attorney",$B22,"Timekeeper",$C22,"TranType","TTM_Value_Billed"),0)</f>
        <v>186298.78334361967</v>
      </c>
      <c r="L22" s="293">
        <f t="shared" si="3"/>
        <v>0.95488641374391225</v>
      </c>
      <c r="M22" s="55">
        <f>IFERROR(GETPIVOTDATA("Amount",Pivot!$A$3,"Practice Area",$A22,"Billing Attorney",$B22,"Timekeeper",$C22,"TranType","TTM_Value_Writeoff"),0)</f>
        <v>1940.2010640250001</v>
      </c>
      <c r="N22" s="53">
        <f>IFERROR(GETPIVOTDATA("Amount",Pivot!$A$3,"Practice Area",$A22,"Billing Attorney",$B22,"Timekeeper",$C22,"TranType","TTM_Value_Paid"),0)</f>
        <v>192099.11525</v>
      </c>
      <c r="O22" s="51">
        <f>IFERROR(GETPIVOTDATA("Amount",Pivot!$A$3,"Practice Area",$A22,"Billing Attorney",$B22,"Timekeeper",$C22,"TranType","TTM_hard_DEnt"),0)</f>
        <v>0</v>
      </c>
      <c r="P22" s="52">
        <f>IFERROR(GETPIVOTDATA("Amount",Pivot!$A$3,"Practice Area",$A22,"Billing Attorney",$B22,"Timekeeper",$C22,"TranType","TTM_hard_DVal"),0)-Q22</f>
        <v>0</v>
      </c>
      <c r="Q22" s="52">
        <f>IFERROR(GETPIVOTDATA("Amount",Pivot!$A$3,"Practice Area",$A22,"Billing Attorney",$B22,"Timekeeper",$C22,"TranType","TTM_hard_DBill"),0)</f>
        <v>0</v>
      </c>
      <c r="R22" s="54">
        <f>IFERROR(IF(Control!B$9=FALSE,0,GETPIVOTDATA("Amount",Pivot!$A$3,"Practice Area",$A22,"Billing Attorney",$B22,"Timekeeper",$C22,"TranType","TTM_hard_DPaid")), 0)</f>
        <v>0</v>
      </c>
      <c r="S22" s="51">
        <f>IFERROR(GETPIVOTDATA("Amount",Pivot!$A$3,"Practice Area",$A22,"Billing Attorney",$B22,"Timekeeper",$C22,"TranType","TTM_soft_DEnt"),0)</f>
        <v>0</v>
      </c>
      <c r="T22" s="52">
        <f>IFERROR(GETPIVOTDATA("Amount",Pivot!$A$3,"Practice Area",$A22,"Billing Attorney",$B22,"Timekeeper",$C22,"TranType","TTM_soft_DVal"),0)-U22</f>
        <v>0</v>
      </c>
      <c r="U22" s="52">
        <f>IFERROR(GETPIVOTDATA("Amount",Pivot!$A$3,"Practice Area",$A22,"Billing Attorney",$B22,"Timekeeper",$C22,"TranType","TTM_soft_DBill"),0)</f>
        <v>0</v>
      </c>
      <c r="V22" s="54">
        <f>IFERROR(IF(Control!B$10=FALSE,0,GETPIVOTDATA("Amount",Pivot!$A$3,"Practice Area",$A22,"Billing Attorney",$B22,"Timekeeper",$C22,"TranType","TTM_soft_DPaid")), 0)</f>
        <v>0</v>
      </c>
      <c r="W22" s="51">
        <f t="shared" si="25"/>
        <v>0</v>
      </c>
      <c r="X22" s="52">
        <f t="shared" si="26"/>
        <v>0</v>
      </c>
      <c r="Y22" s="52">
        <f t="shared" si="27"/>
        <v>0</v>
      </c>
      <c r="Z22" s="53">
        <f t="shared" si="28"/>
        <v>0</v>
      </c>
      <c r="AA22" s="137">
        <f>IFERROR(GETPIVOTDATA("Amount",Pivot!$A$3,"Practice Area",$A22,"Billing Attorney",$B22,"Timekeeper",$C22,"TranType","TTM_Avg_WipUnpaid"),0)</f>
        <v>16327.697548076887</v>
      </c>
      <c r="AB22" s="51">
        <f>IFERROR(IF(Control!B$9=FALSE,0,GETPIVOTDATA("Amount",Pivot!$A$3,"Practice Area",$A22,"Billing Attorney",$B22,"Timekeeper",$C22,"TranType","TTM_HardDisb_Avg_WipUnpaid")),0)</f>
        <v>0</v>
      </c>
      <c r="AC22" s="54">
        <f>IFERROR(IF(Control!B$10=FALSE,0,GETPIVOTDATA("Amount",Pivot!$A$3,"Practice Area",$A22,"Billing Attorney",$B22,"Timekeeper",$C22,"TranType","TTM_SoftDisb_Avg_WipUnpaid")),0)</f>
        <v>0</v>
      </c>
      <c r="AD22" s="105">
        <f t="shared" si="29"/>
        <v>0</v>
      </c>
      <c r="AE22" s="306">
        <f t="shared" si="5"/>
        <v>16327.697548076887</v>
      </c>
      <c r="AF22" s="55">
        <f>IFERROR(IF(Control!B$1=FALSE,0,GETPIVOTDATA("Amount",Pivot!$A$3,"Practice Area",$A22,"Billing Attorney",$B22,"Timekeeper",$C22,"TranType","Timekeeper Salaries")),0)</f>
        <v>52033.929784025531</v>
      </c>
      <c r="AG22" s="52">
        <f>IFERROR(IF(Control!B$2=FALSE,0,GETPIVOTDATA("Amount",Pivot!$A$3,"Practice Area",$A22,"Billing Attorney",$B22,"Timekeeper",$C22,"TranType","Secretary Salaries")),0)</f>
        <v>14295.03565495204</v>
      </c>
      <c r="AH22" s="52">
        <f>IFERROR(IF(Control!B$3=FALSE,0,GETPIVOTDATA("Amount",Pivot!$A$3,"Practice Area",$A22,"Billing Attorney",$B22,"Timekeeper",$C22,"TranType","Support Salaries")),0)</f>
        <v>4937.4005752385783</v>
      </c>
      <c r="AI22" s="52">
        <f>IFERROR(IF(Control!B$4=FALSE,0,GETPIVOTDATA("Amount",Pivot!$A$3,"Practice Area",$A22,"Billing Attorney",$B22,"Timekeeper",$C22,"TranType","Employee Benefits")),0)</f>
        <v>11751.013369067798</v>
      </c>
      <c r="AJ22" s="52">
        <f>IFERROR(IF(Control!B$5=FALSE,0,GETPIVOTDATA("Amount",Pivot!$A$3,"Practice Area",$A22,"Billing Attorney",$B22,"Timekeeper",$C22,"TranType","Rent Office Expense")),0)</f>
        <v>9102.2403664861085</v>
      </c>
      <c r="AK22" s="52">
        <f>IFERROR(IF(Control!B$6=FALSE,0,GETPIVOTDATA("Amount",Pivot!$A$3,"Practice Area",$A22,"Billing Attorney",$B22,"Timekeeper",$C22,"TranType","Legal Library Expense")),0)</f>
        <v>0</v>
      </c>
      <c r="AL22" s="53">
        <f>IFERROR(IF(Control!B$7=FALSE,0,GETPIVOTDATA("Amount",Pivot!$A$3,"Practice Area",$A22,"Billing Attorney",$B22,"Timekeeper",$C22,"TranType","Other SG&amp;A")),0)</f>
        <v>10580.144089796922</v>
      </c>
      <c r="AM22" s="105">
        <f t="shared" si="30"/>
        <v>102699.76383956699</v>
      </c>
      <c r="AN22" s="51">
        <f t="shared" si="7"/>
        <v>89399.35141043301</v>
      </c>
      <c r="AO22" s="156">
        <f t="shared" si="8"/>
        <v>0.46538138030509751</v>
      </c>
      <c r="AP22" s="116">
        <f t="shared" si="9"/>
        <v>11.765229891377174</v>
      </c>
      <c r="AQ22" s="94">
        <f t="shared" si="10"/>
        <v>5.4753189264559028</v>
      </c>
      <c r="AR22" s="94">
        <f t="shared" si="21"/>
        <v>6.2899109649212726</v>
      </c>
    </row>
    <row r="23" spans="1:47" outlineLevel="1" x14ac:dyDescent="0.3">
      <c r="A23" s="40" t="s">
        <v>62</v>
      </c>
      <c r="B23" s="40" t="s">
        <v>91</v>
      </c>
      <c r="C23" s="41" t="s">
        <v>95</v>
      </c>
      <c r="D23" s="49" t="str">
        <f t="shared" si="24"/>
        <v>Associate Z</v>
      </c>
      <c r="E23" s="50">
        <v>400</v>
      </c>
      <c r="F23" s="51">
        <f>IFERROR(GETPIVOTDATA("Amount",Pivot!$A$3,"Practice Area",$A23,"Billing Attorney",$B23,"Timekeeper",$C23,"TranType","TTM_Hours_wORKed"),0)</f>
        <v>2433.8881384122537</v>
      </c>
      <c r="G23" s="52">
        <f>IFERROR(GETPIVOTDATA("Amount",Pivot!$A$3,"Practice Area",$A23,"Billing Attorney",$B23,"Timekeeper",$C23,"TranType","TTM_Hours_wORKDAY"),0)</f>
        <v>2088</v>
      </c>
      <c r="H23" s="284">
        <f t="shared" si="2"/>
        <v>1.1656552387031867</v>
      </c>
      <c r="I23" s="51">
        <f>IFERROR(GETPIVOTDATA("Amount",Pivot!$A$3,"Practice Area",$A23,"Billing Attorney",$B23,"Timekeeper",$C23,"TranType","TTM_Billed_Value"),0)</f>
        <v>398355.04087500001</v>
      </c>
      <c r="J23" s="55">
        <f>IFERROR(GETPIVOTDATA("Amount",Pivot!$A$3,"Practice Area",$A23,"Billing Attorney",$B23,"Timekeeper",$C23,"TranType","TTM_Value_Discounted"),0)</f>
        <v>18202.206521869095</v>
      </c>
      <c r="K23" s="52">
        <f>IFERROR(GETPIVOTDATA("Amount",Pivot!$A$3,"Practice Area",$A23,"Billing Attorney",$B23,"Timekeeper",$C23,"TranType","TTM_Value_Billed"),0)</f>
        <v>380152.83435313089</v>
      </c>
      <c r="L23" s="293">
        <f t="shared" si="3"/>
        <v>0.95430657415081943</v>
      </c>
      <c r="M23" s="55">
        <f>IFERROR(GETPIVOTDATA("Amount",Pivot!$A$3,"Practice Area",$A23,"Billing Attorney",$B23,"Timekeeper",$C23,"TranType","TTM_Value_Writeoff"),0)</f>
        <v>4157.6049348899996</v>
      </c>
      <c r="N23" s="53">
        <f>IFERROR(GETPIVOTDATA("Amount",Pivot!$A$3,"Practice Area",$A23,"Billing Attorney",$B23,"Timekeeper",$C23,"TranType","TTM_Value_Paid"),0)</f>
        <v>392226.88065000001</v>
      </c>
      <c r="O23" s="51">
        <f>IFERROR(GETPIVOTDATA("Amount",Pivot!$A$3,"Practice Area",$A23,"Billing Attorney",$B23,"Timekeeper",$C23,"TranType","TTM_hard_DEnt"),0)</f>
        <v>0</v>
      </c>
      <c r="P23" s="52">
        <f>IFERROR(GETPIVOTDATA("Amount",Pivot!$A$3,"Practice Area",$A23,"Billing Attorney",$B23,"Timekeeper",$C23,"TranType","TTM_hard_DVal"),0)-Q23</f>
        <v>0</v>
      </c>
      <c r="Q23" s="52">
        <f>IFERROR(GETPIVOTDATA("Amount",Pivot!$A$3,"Practice Area",$A23,"Billing Attorney",$B23,"Timekeeper",$C23,"TranType","TTM_hard_DBill"),0)</f>
        <v>0</v>
      </c>
      <c r="R23" s="54">
        <f>IFERROR(IF(Control!B$9=FALSE,0,GETPIVOTDATA("Amount",Pivot!$A$3,"Practice Area",$A23,"Billing Attorney",$B23,"Timekeeper",$C23,"TranType","TTM_hard_DPaid")), 0)</f>
        <v>0</v>
      </c>
      <c r="S23" s="51">
        <f>IFERROR(GETPIVOTDATA("Amount",Pivot!$A$3,"Practice Area",$A23,"Billing Attorney",$B23,"Timekeeper",$C23,"TranType","TTM_soft_DEnt"),0)</f>
        <v>0</v>
      </c>
      <c r="T23" s="52">
        <f>IFERROR(GETPIVOTDATA("Amount",Pivot!$A$3,"Practice Area",$A23,"Billing Attorney",$B23,"Timekeeper",$C23,"TranType","TTM_soft_DVal"),0)-U23</f>
        <v>0</v>
      </c>
      <c r="U23" s="52">
        <f>IFERROR(GETPIVOTDATA("Amount",Pivot!$A$3,"Practice Area",$A23,"Billing Attorney",$B23,"Timekeeper",$C23,"TranType","TTM_soft_DBill"),0)</f>
        <v>0</v>
      </c>
      <c r="V23" s="54">
        <f>IFERROR(IF(Control!B$10=FALSE,0,GETPIVOTDATA("Amount",Pivot!$A$3,"Practice Area",$A23,"Billing Attorney",$B23,"Timekeeper",$C23,"TranType","TTM_soft_DPaid")), 0)</f>
        <v>0</v>
      </c>
      <c r="W23" s="51">
        <f t="shared" si="25"/>
        <v>0</v>
      </c>
      <c r="X23" s="52">
        <f t="shared" si="26"/>
        <v>0</v>
      </c>
      <c r="Y23" s="52">
        <f t="shared" si="27"/>
        <v>0</v>
      </c>
      <c r="Z23" s="53">
        <f t="shared" si="28"/>
        <v>0</v>
      </c>
      <c r="AA23" s="137">
        <f>IFERROR(GETPIVOTDATA("Amount",Pivot!$A$3,"Practice Area",$A23,"Billing Attorney",$B23,"Timekeeper",$C23,"TranType","TTM_Avg_WipUnpaid"),0)</f>
        <v>33347.85744230765</v>
      </c>
      <c r="AB23" s="51">
        <f>IFERROR(IF(Control!B$9=FALSE,0,GETPIVOTDATA("Amount",Pivot!$A$3,"Practice Area",$A23,"Billing Attorney",$B23,"Timekeeper",$C23,"TranType","TTM_HardDisb_Avg_WipUnpaid")),0)</f>
        <v>0</v>
      </c>
      <c r="AC23" s="54">
        <f>IFERROR(IF(Control!B$10=FALSE,0,GETPIVOTDATA("Amount",Pivot!$A$3,"Practice Area",$A23,"Billing Attorney",$B23,"Timekeeper",$C23,"TranType","TTM_SoftDisb_Avg_WipUnpaid")),0)</f>
        <v>0</v>
      </c>
      <c r="AD23" s="105">
        <f t="shared" si="29"/>
        <v>0</v>
      </c>
      <c r="AE23" s="306">
        <f t="shared" si="5"/>
        <v>33347.85744230765</v>
      </c>
      <c r="AF23" s="55">
        <f>IFERROR(IF(Control!B$1=FALSE,0,GETPIVOTDATA("Amount",Pivot!$A$3,"Practice Area",$A23,"Billing Attorney",$B23,"Timekeeper",$C23,"TranType","Timekeeper Salaries")),0)</f>
        <v>100649.91373869865</v>
      </c>
      <c r="AG23" s="52">
        <f>IFERROR(IF(Control!B$2=FALSE,0,GETPIVOTDATA("Amount",Pivot!$A$3,"Practice Area",$A23,"Billing Attorney",$B23,"Timekeeper",$C23,"TranType","Secretary Salaries")),0)</f>
        <v>29326.89794251131</v>
      </c>
      <c r="AH23" s="52">
        <f>IFERROR(IF(Control!B$3=FALSE,0,GETPIVOTDATA("Amount",Pivot!$A$3,"Practice Area",$A23,"Billing Attorney",$B23,"Timekeeper",$C23,"TranType","Support Salaries")),0)</f>
        <v>10084.451230653625</v>
      </c>
      <c r="AI23" s="52">
        <f>IFERROR(IF(Control!B$4=FALSE,0,GETPIVOTDATA("Amount",Pivot!$A$3,"Practice Area",$A23,"Billing Attorney",$B23,"Timekeeper",$C23,"TranType","Employee Benefits")),0)</f>
        <v>24000.993928955693</v>
      </c>
      <c r="AJ23" s="52">
        <f>IFERROR(IF(Control!B$5=FALSE,0,GETPIVOTDATA("Amount",Pivot!$A$3,"Practice Area",$A23,"Billing Attorney",$B23,"Timekeeper",$C23,"TranType","Rent Office Expense")),0)</f>
        <v>18590.976702570075</v>
      </c>
      <c r="AK23" s="52">
        <f>IFERROR(IF(Control!B$6=FALSE,0,GETPIVOTDATA("Amount",Pivot!$A$3,"Practice Area",$A23,"Billing Attorney",$B23,"Timekeeper",$C23,"TranType","Legal Library Expense")),0)</f>
        <v>0</v>
      </c>
      <c r="AL23" s="53">
        <f>IFERROR(IF(Control!B$7=FALSE,0,GETPIVOTDATA("Amount",Pivot!$A$3,"Practice Area",$A23,"Billing Attorney",$B23,"Timekeeper",$C23,"TranType","Other SG&amp;A")),0)</f>
        <v>21609.538351400664</v>
      </c>
      <c r="AM23" s="105">
        <f t="shared" si="30"/>
        <v>204262.77189479003</v>
      </c>
      <c r="AN23" s="51">
        <f t="shared" si="7"/>
        <v>187964.10875520998</v>
      </c>
      <c r="AO23" s="156">
        <f t="shared" si="8"/>
        <v>0.47922291415548846</v>
      </c>
      <c r="AP23" s="116">
        <f t="shared" si="9"/>
        <v>11.761681581149825</v>
      </c>
      <c r="AQ23" s="94">
        <f t="shared" si="10"/>
        <v>5.6364673226875528</v>
      </c>
      <c r="AR23" s="94">
        <f t="shared" si="21"/>
        <v>6.1252142584622726</v>
      </c>
    </row>
    <row r="24" spans="1:47" ht="13.5" outlineLevel="1" thickBot="1" x14ac:dyDescent="0.35">
      <c r="A24" s="63" t="s">
        <v>62</v>
      </c>
      <c r="B24" s="40" t="s">
        <v>91</v>
      </c>
      <c r="C24" s="41" t="s">
        <v>91</v>
      </c>
      <c r="D24" s="64" t="str">
        <f t="shared" si="24"/>
        <v>Partner F</v>
      </c>
      <c r="E24" s="65">
        <v>400</v>
      </c>
      <c r="F24" s="66">
        <f>IFERROR(GETPIVOTDATA("Amount",Pivot!$A$3,"Practice Area",$A24,"Billing Attorney",$B24,"Timekeeper",$C24,"TranType","TTM_Hours_wORKed"),0)</f>
        <v>1855.88245125</v>
      </c>
      <c r="G24" s="67">
        <f>IFERROR(GETPIVOTDATA("Amount",Pivot!$A$3,"Practice Area",$A24,"Billing Attorney",$B24,"Timekeeper",$C24,"TranType","TTM_Hours_wORKDAY"),0)</f>
        <v>2088</v>
      </c>
      <c r="H24" s="287">
        <f t="shared" si="2"/>
        <v>0.88883259159482764</v>
      </c>
      <c r="I24" s="66">
        <f>IFERROR(GETPIVOTDATA("Amount",Pivot!$A$3,"Practice Area",$A24,"Billing Attorney",$B24,"Timekeeper",$C24,"TranType","TTM_Billed_Value"),0)</f>
        <v>554565.47625000007</v>
      </c>
      <c r="J24" s="70">
        <f>IFERROR(GETPIVOTDATA("Amount",Pivot!$A$3,"Practice Area",$A24,"Billing Attorney",$B24,"Timekeeper",$C24,"TranType","TTM_Value_Discounted"),0)</f>
        <v>25629.394927413952</v>
      </c>
      <c r="K24" s="67">
        <f>IFERROR(GETPIVOTDATA("Amount",Pivot!$A$3,"Practice Area",$A24,"Billing Attorney",$B24,"Timekeeper",$C24,"TranType","TTM_Value_Billed"),0)</f>
        <v>528936.08132258605</v>
      </c>
      <c r="L24" s="297">
        <f t="shared" si="3"/>
        <v>0.95378472691679028</v>
      </c>
      <c r="M24" s="70">
        <f>IFERROR(GETPIVOTDATA("Amount",Pivot!$A$3,"Practice Area",$A24,"Billing Attorney",$B24,"Timekeeper",$C24,"TranType","TTM_Value_Writeoff"),0)</f>
        <v>5749.7401338974996</v>
      </c>
      <c r="N24" s="68">
        <f>IFERROR(GETPIVOTDATA("Amount",Pivot!$A$3,"Practice Area",$A24,"Billing Attorney",$B24,"Timekeeper",$C24,"TranType","TTM_Value_Paid"),0)</f>
        <v>546034.20074999996</v>
      </c>
      <c r="O24" s="66">
        <f>IFERROR(GETPIVOTDATA("Amount",Pivot!$A$3,"Practice Area",$A24,"Billing Attorney",$B24,"Timekeeper",$C24,"TranType","TTM_hard_DEnt"),0)</f>
        <v>2331.0564124999996</v>
      </c>
      <c r="P24" s="67">
        <f>IFERROR(GETPIVOTDATA("Amount",Pivot!$A$3,"Practice Area",$A24,"Billing Attorney",$B24,"Timekeeper",$C24,"TranType","TTM_hard_DVal"),0)-Q24</f>
        <v>0</v>
      </c>
      <c r="Q24" s="67">
        <f>IFERROR(GETPIVOTDATA("Amount",Pivot!$A$3,"Practice Area",$A24,"Billing Attorney",$B24,"Timekeeper",$C24,"TranType","TTM_hard_DBill"),0)</f>
        <v>2327.1843499999995</v>
      </c>
      <c r="R24" s="69">
        <f>IFERROR(IF(Control!B$9=FALSE,0,GETPIVOTDATA("Amount",Pivot!$A$3,"Practice Area",$A24,"Billing Attorney",$B24,"Timekeeper",$C24,"TranType","TTM_hard_DPaid")), 0)</f>
        <v>3094.9914250000002</v>
      </c>
      <c r="S24" s="66">
        <f>IFERROR(GETPIVOTDATA("Amount",Pivot!$A$3,"Practice Area",$A24,"Billing Attorney",$B24,"Timekeeper",$C24,"TranType","TTM_soft_DEnt"),0)</f>
        <v>3027.9118624999996</v>
      </c>
      <c r="T24" s="67">
        <f>IFERROR(GETPIVOTDATA("Amount",Pivot!$A$3,"Practice Area",$A24,"Billing Attorney",$B24,"Timekeeper",$C24,"TranType","TTM_soft_DVal"),0)-U24</f>
        <v>3019.2147999999997</v>
      </c>
      <c r="U24" s="67">
        <f>IFERROR(GETPIVOTDATA("Amount",Pivot!$A$3,"Practice Area",$A24,"Billing Attorney",$B24,"Timekeeper",$C24,"TranType","TTM_soft_DBill"),0)</f>
        <v>0</v>
      </c>
      <c r="V24" s="69">
        <f>IFERROR(IF(Control!B$10=FALSE,0,GETPIVOTDATA("Amount",Pivot!$A$3,"Practice Area",$A24,"Billing Attorney",$B24,"Timekeeper",$C24,"TranType","TTM_soft_DPaid")), 0)</f>
        <v>0</v>
      </c>
      <c r="W24" s="66">
        <f t="shared" si="25"/>
        <v>5358.9682749999993</v>
      </c>
      <c r="X24" s="67">
        <f t="shared" si="26"/>
        <v>3019.2147999999997</v>
      </c>
      <c r="Y24" s="67">
        <f t="shared" si="27"/>
        <v>2327.1843499999995</v>
      </c>
      <c r="Z24" s="68">
        <f t="shared" si="28"/>
        <v>3094.9914250000002</v>
      </c>
      <c r="AA24" s="139">
        <f>IFERROR(GETPIVOTDATA("Amount",Pivot!$A$3,"Practice Area",$A24,"Billing Attorney",$B24,"Timekeeper",$C24,"TranType","TTM_Avg_WipUnpaid"),0)</f>
        <v>46437.442355769104</v>
      </c>
      <c r="AB24" s="66">
        <f>IFERROR(IF(Control!B$9=FALSE,0,GETPIVOTDATA("Amount",Pivot!$A$3,"Practice Area",$A24,"Billing Attorney",$B24,"Timekeeper",$C24,"TranType","TTM_HardDisb_Avg_WipUnpaid")),0)</f>
        <v>3755.8732783846108</v>
      </c>
      <c r="AC24" s="69">
        <f>IFERROR(IF(Control!B$10=FALSE,0,GETPIVOTDATA("Amount",Pivot!$A$3,"Practice Area",$A24,"Billing Attorney",$B24,"Timekeeper",$C24,"TranType","TTM_SoftDisb_Avg_WipUnpaid")),0)</f>
        <v>512.16453796153723</v>
      </c>
      <c r="AD24" s="107">
        <f t="shared" si="29"/>
        <v>4268.0378163461482</v>
      </c>
      <c r="AE24" s="308">
        <f t="shared" si="5"/>
        <v>50705.480172115254</v>
      </c>
      <c r="AF24" s="70">
        <f>IFERROR(IF(Control!B$1=FALSE,0,GETPIVOTDATA("Amount",Pivot!$A$3,"Practice Area",$A24,"Billing Attorney",$B24,"Timekeeper",$C24,"TranType","Timekeeper Salaries")),0)</f>
        <v>242558.85891586149</v>
      </c>
      <c r="AG24" s="67">
        <f>IFERROR(IF(Control!B$2=FALSE,0,GETPIVOTDATA("Amount",Pivot!$A$3,"Practice Area",$A24,"Billing Attorney",$B24,"Timekeeper",$C24,"TranType","Secretary Salaries")),0)</f>
        <v>66366.166839080368</v>
      </c>
      <c r="AH24" s="67">
        <f>IFERROR(IF(Control!B$3=FALSE,0,GETPIVOTDATA("Amount",Pivot!$A$3,"Practice Area",$A24,"Billing Attorney",$B24,"Timekeeper",$C24,"TranType","Support Salaries")),0)</f>
        <v>14043.082440774251</v>
      </c>
      <c r="AI24" s="67">
        <f>IFERROR(IF(Control!B$4=FALSE,0,GETPIVOTDATA("Amount",Pivot!$A$3,"Practice Area",$A24,"Billing Attorney",$B24,"Timekeeper",$C24,"TranType","Employee Benefits")),0)</f>
        <v>33422.536209042781</v>
      </c>
      <c r="AJ24" s="67">
        <f>IFERROR(IF(Control!B$5=FALSE,0,GETPIVOTDATA("Amount",Pivot!$A$3,"Practice Area",$A24,"Billing Attorney",$B24,"Timekeeper",$C24,"TranType","Rent Office Expense")),0)</f>
        <v>25888.827514492641</v>
      </c>
      <c r="AK24" s="67">
        <f>IFERROR(IF(Control!B$6=FALSE,0,GETPIVOTDATA("Amount",Pivot!$A$3,"Practice Area",$A24,"Billing Attorney",$B24,"Timekeeper",$C24,"TranType","Legal Library Expense")),0)</f>
        <v>0</v>
      </c>
      <c r="AL24" s="68">
        <f>IFERROR(IF(Control!B$7=FALSE,0,GETPIVOTDATA("Amount",Pivot!$A$3,"Practice Area",$A24,"Billing Attorney",$B24,"Timekeeper",$C24,"TranType","Other SG&amp;A")),0)</f>
        <v>30092.319515944862</v>
      </c>
      <c r="AM24" s="107">
        <f t="shared" si="30"/>
        <v>412371.79143519636</v>
      </c>
      <c r="AN24" s="66">
        <f t="shared" si="7"/>
        <v>136757.40073980362</v>
      </c>
      <c r="AO24" s="158">
        <f t="shared" si="8"/>
        <v>0.24904412784563984</v>
      </c>
      <c r="AP24" s="118">
        <f t="shared" si="9"/>
        <v>10.829779943134936</v>
      </c>
      <c r="AQ24" s="96">
        <f t="shared" si="10"/>
        <v>2.6970931006982433</v>
      </c>
      <c r="AR24" s="96">
        <f t="shared" si="21"/>
        <v>8.1326868424366925</v>
      </c>
    </row>
    <row r="25" spans="1:47" ht="4.5" customHeight="1" thickBot="1" x14ac:dyDescent="0.35">
      <c r="A25" s="40"/>
      <c r="B25" s="40"/>
      <c r="C25" s="41"/>
      <c r="D25" s="71"/>
      <c r="E25" s="72"/>
      <c r="F25" s="73"/>
      <c r="G25" s="73"/>
      <c r="H25" s="72"/>
      <c r="I25" s="312"/>
      <c r="J25" s="295">
        <f>I25-K25</f>
        <v>0</v>
      </c>
      <c r="K25" s="295"/>
      <c r="L25" s="142"/>
      <c r="M25" s="73"/>
      <c r="N25" s="73"/>
      <c r="O25" s="73"/>
      <c r="P25" s="73"/>
      <c r="Q25" s="73"/>
      <c r="R25" s="73"/>
      <c r="S25" s="73"/>
      <c r="T25" s="73"/>
      <c r="U25" s="73"/>
      <c r="V25" s="73"/>
      <c r="W25" s="73"/>
      <c r="X25" s="73"/>
      <c r="Y25" s="73"/>
      <c r="Z25" s="73"/>
      <c r="AA25" s="130"/>
      <c r="AB25" s="130"/>
      <c r="AC25" s="142"/>
      <c r="AD25" s="108"/>
      <c r="AE25" s="131"/>
      <c r="AF25" s="73"/>
      <c r="AG25" s="73"/>
      <c r="AH25" s="73"/>
      <c r="AI25" s="73"/>
      <c r="AJ25" s="73"/>
      <c r="AK25" s="73"/>
      <c r="AL25" s="73"/>
      <c r="AM25" s="108"/>
      <c r="AN25" s="312"/>
      <c r="AO25" s="159"/>
      <c r="AP25" s="119"/>
      <c r="AQ25" s="74"/>
      <c r="AR25" s="74"/>
    </row>
    <row r="26" spans="1:47" s="13" customFormat="1" ht="13.5" thickBot="1" x14ac:dyDescent="0.35">
      <c r="A26" s="40"/>
      <c r="B26" s="40"/>
      <c r="C26" s="40"/>
      <c r="D26" s="75" t="s">
        <v>137</v>
      </c>
      <c r="E26" s="76">
        <v>200</v>
      </c>
      <c r="F26" s="77">
        <f>F27+F36</f>
        <v>22397.527732138242</v>
      </c>
      <c r="G26" s="78">
        <f>G27+G36</f>
        <v>23663.999999999724</v>
      </c>
      <c r="H26" s="286">
        <f t="shared" ref="H26:H60" si="31">IFERROR(F26/G26,0)</f>
        <v>0.94648105697001794</v>
      </c>
      <c r="I26" s="77">
        <f>I27+I36</f>
        <v>4898555.0226750001</v>
      </c>
      <c r="J26" s="80">
        <f>J27+J36</f>
        <v>108183.87643593751</v>
      </c>
      <c r="K26" s="78">
        <f>K27+K36</f>
        <v>3795285.1517515625</v>
      </c>
      <c r="L26" s="296">
        <f t="shared" ref="L26:L60" si="32">IFERROR(K26/I26,0)</f>
        <v>0.7747764665668766</v>
      </c>
      <c r="M26" s="80">
        <f t="shared" ref="M26:AD26" si="33">M27+M36</f>
        <v>24585.760014493502</v>
      </c>
      <c r="N26" s="79">
        <f t="shared" si="33"/>
        <v>3723609.134683772</v>
      </c>
      <c r="O26" s="77">
        <f t="shared" si="33"/>
        <v>74004.87</v>
      </c>
      <c r="P26" s="78">
        <f t="shared" si="33"/>
        <v>0</v>
      </c>
      <c r="Q26" s="78">
        <f t="shared" si="33"/>
        <v>274521.07839999994</v>
      </c>
      <c r="R26" s="79">
        <f t="shared" si="33"/>
        <v>273880.34989999997</v>
      </c>
      <c r="S26" s="77">
        <f t="shared" si="33"/>
        <v>11222.774475</v>
      </c>
      <c r="T26" s="78">
        <f t="shared" si="33"/>
        <v>0</v>
      </c>
      <c r="U26" s="78">
        <f t="shared" si="33"/>
        <v>41504.165349999996</v>
      </c>
      <c r="V26" s="79">
        <f t="shared" si="33"/>
        <v>10143.858674999999</v>
      </c>
      <c r="W26" s="77">
        <f t="shared" si="33"/>
        <v>85227.644474999994</v>
      </c>
      <c r="X26" s="78">
        <f t="shared" si="33"/>
        <v>0</v>
      </c>
      <c r="Y26" s="78">
        <f t="shared" si="33"/>
        <v>316025.24374999997</v>
      </c>
      <c r="Z26" s="89">
        <f t="shared" si="33"/>
        <v>284024.208575</v>
      </c>
      <c r="AA26" s="140">
        <f t="shared" si="33"/>
        <v>1634143.2737441065</v>
      </c>
      <c r="AB26" s="77">
        <f>AB27+AB36</f>
        <v>52949.139770999813</v>
      </c>
      <c r="AC26" s="79">
        <f>AC27+AC36</f>
        <v>7220.337241499984</v>
      </c>
      <c r="AD26" s="109">
        <f t="shared" si="33"/>
        <v>60169.477012499796</v>
      </c>
      <c r="AE26" s="149">
        <f t="shared" ref="AE26:AE54" si="34">AA26+AD26</f>
        <v>1694312.7507566062</v>
      </c>
      <c r="AF26" s="80">
        <f t="shared" ref="AF26:AM26" si="35">AF27+AF36</f>
        <v>1793813.4521806282</v>
      </c>
      <c r="AG26" s="78">
        <f t="shared" si="35"/>
        <v>407564.06533636444</v>
      </c>
      <c r="AH26" s="78">
        <f t="shared" si="35"/>
        <v>123684.38235259384</v>
      </c>
      <c r="AI26" s="78">
        <f t="shared" si="35"/>
        <v>294368.82999917364</v>
      </c>
      <c r="AJ26" s="78">
        <f t="shared" si="35"/>
        <v>290876.05336871179</v>
      </c>
      <c r="AK26" s="78">
        <f t="shared" si="35"/>
        <v>138524.27619360591</v>
      </c>
      <c r="AL26" s="89">
        <f t="shared" si="35"/>
        <v>265037.96218412981</v>
      </c>
      <c r="AM26" s="109">
        <f t="shared" si="35"/>
        <v>3313869.0216152077</v>
      </c>
      <c r="AN26" s="77">
        <f t="shared" ref="AN26:AN44" si="36">IFERROR((N26+Z26-AM26),0)</f>
        <v>693764.32164356438</v>
      </c>
      <c r="AO26" s="160">
        <f t="shared" ref="AO26:AO44" si="37">IFERROR((N26+Z26-AM26)/(N26+Z26),0)</f>
        <v>0.17311072701062916</v>
      </c>
      <c r="AP26" s="120">
        <f t="shared" ref="AP26:AP44" si="38">IFERROR((N26+Z26)/AE26,0)</f>
        <v>2.3653444982156557</v>
      </c>
      <c r="AQ26" s="97">
        <f t="shared" ref="AQ26:AQ44" si="39">IFERROR((N26+Z26-AM26)/AE26,0)</f>
        <v>0.40946650571670401</v>
      </c>
      <c r="AR26" s="97">
        <f t="shared" si="21"/>
        <v>1.9558779924989518</v>
      </c>
    </row>
    <row r="27" spans="1:47" ht="13.5" thickBot="1" x14ac:dyDescent="0.35">
      <c r="A27" s="40"/>
      <c r="B27" s="40"/>
      <c r="C27" s="41"/>
      <c r="D27" s="33" t="s">
        <v>138</v>
      </c>
      <c r="E27" s="34">
        <v>300</v>
      </c>
      <c r="F27" s="35">
        <f>SUM(F28:F35)</f>
        <v>11129.486181320377</v>
      </c>
      <c r="G27" s="36">
        <f>SUM(G28:G35)</f>
        <v>11831.999999999862</v>
      </c>
      <c r="H27" s="282">
        <f t="shared" si="31"/>
        <v>0.94062594500680419</v>
      </c>
      <c r="I27" s="35">
        <f>SUM(I28:I35)</f>
        <v>2435438.578425</v>
      </c>
      <c r="J27" s="39">
        <f>SUM(J28:J35)</f>
        <v>46998.117975000001</v>
      </c>
      <c r="K27" s="36">
        <f>SUM(K28:K35)</f>
        <v>1966465.8432749999</v>
      </c>
      <c r="L27" s="291">
        <f t="shared" si="32"/>
        <v>0.80743807735307982</v>
      </c>
      <c r="M27" s="39">
        <f t="shared" ref="M27:AD27" si="40">SUM(M28:M35)</f>
        <v>15376.407217389002</v>
      </c>
      <c r="N27" s="38">
        <f t="shared" si="40"/>
        <v>2088533.9574259599</v>
      </c>
      <c r="O27" s="35">
        <f t="shared" si="40"/>
        <v>1867.5600000000002</v>
      </c>
      <c r="P27" s="36">
        <f t="shared" si="40"/>
        <v>0</v>
      </c>
      <c r="Q27" s="36">
        <f t="shared" si="40"/>
        <v>6929.7705000000005</v>
      </c>
      <c r="R27" s="38">
        <f t="shared" si="40"/>
        <v>1686.8223499999999</v>
      </c>
      <c r="S27" s="35">
        <f t="shared" si="40"/>
        <v>8024.671875</v>
      </c>
      <c r="T27" s="36">
        <f t="shared" si="40"/>
        <v>0</v>
      </c>
      <c r="U27" s="36">
        <f t="shared" si="40"/>
        <v>29744.586749999999</v>
      </c>
      <c r="V27" s="38">
        <f t="shared" si="40"/>
        <v>7258.3221749999993</v>
      </c>
      <c r="W27" s="35">
        <f t="shared" si="40"/>
        <v>9892.2318749999995</v>
      </c>
      <c r="X27" s="36">
        <f t="shared" si="40"/>
        <v>0</v>
      </c>
      <c r="Y27" s="36">
        <f t="shared" si="40"/>
        <v>36674.357250000001</v>
      </c>
      <c r="Z27" s="37">
        <f t="shared" si="40"/>
        <v>8945.1445249999997</v>
      </c>
      <c r="AA27" s="135">
        <f t="shared" si="40"/>
        <v>739280.9234009604</v>
      </c>
      <c r="AB27" s="35">
        <f>SUM(AB28:AB35)</f>
        <v>6116.1316319230609</v>
      </c>
      <c r="AC27" s="38">
        <f>SUM(AC28:AC35)</f>
        <v>834.0179498076908</v>
      </c>
      <c r="AD27" s="103">
        <f t="shared" si="40"/>
        <v>6950.1495817307514</v>
      </c>
      <c r="AE27" s="144">
        <f t="shared" si="34"/>
        <v>746231.07298269111</v>
      </c>
      <c r="AF27" s="39">
        <f t="shared" ref="AF27:AM27" si="41">SUM(AF28:AF35)</f>
        <v>893753.60104319558</v>
      </c>
      <c r="AG27" s="36">
        <f t="shared" si="41"/>
        <v>203252.3313188118</v>
      </c>
      <c r="AH27" s="36">
        <f t="shared" si="41"/>
        <v>61558.056653226166</v>
      </c>
      <c r="AI27" s="36">
        <f t="shared" si="41"/>
        <v>146508.17483467844</v>
      </c>
      <c r="AJ27" s="36">
        <f t="shared" si="41"/>
        <v>144769.81031681961</v>
      </c>
      <c r="AK27" s="36">
        <f t="shared" si="41"/>
        <v>69033.168622028941</v>
      </c>
      <c r="AL27" s="37">
        <f t="shared" si="41"/>
        <v>131910.12139977043</v>
      </c>
      <c r="AM27" s="103">
        <f t="shared" si="41"/>
        <v>1650785.2641885309</v>
      </c>
      <c r="AN27" s="35">
        <f t="shared" si="36"/>
        <v>446693.83776242891</v>
      </c>
      <c r="AO27" s="155">
        <f t="shared" si="37"/>
        <v>0.21296700279251357</v>
      </c>
      <c r="AP27" s="114">
        <f t="shared" si="38"/>
        <v>2.8107635528594654</v>
      </c>
      <c r="AQ27" s="92">
        <f t="shared" si="39"/>
        <v>0.59859988941091713</v>
      </c>
      <c r="AR27" s="92">
        <f t="shared" si="21"/>
        <v>2.212163663448548</v>
      </c>
    </row>
    <row r="28" spans="1:47" outlineLevel="1" x14ac:dyDescent="0.3">
      <c r="A28" s="40" t="s">
        <v>38</v>
      </c>
      <c r="B28" s="40" t="s">
        <v>39</v>
      </c>
      <c r="C28" s="41" t="s">
        <v>46</v>
      </c>
      <c r="D28" s="42" t="str">
        <f t="shared" ref="D28:D35" si="42">C28</f>
        <v>Associate G</v>
      </c>
      <c r="E28" s="43">
        <v>400</v>
      </c>
      <c r="F28" s="44">
        <f>IFERROR(GETPIVOTDATA("Amount",Pivot!$A$3,"Practice Area",$A28,"Billing Attorney",$B28,"Timekeeper",$C28,"TranType","TTM_Hours_wORKed"),0)</f>
        <v>1867.3447087931036</v>
      </c>
      <c r="G28" s="45">
        <f>IFERROR(GETPIVOTDATA("Amount",Pivot!$A$3,"Practice Area",$A28,"Billing Attorney",$B28,"Timekeeper",$C28,"TranType","TTM_Hours_wORKDAY"),0)</f>
        <v>2088</v>
      </c>
      <c r="H28" s="283">
        <f t="shared" si="31"/>
        <v>0.89432217854075846</v>
      </c>
      <c r="I28" s="44">
        <f>IFERROR(GETPIVOTDATA("Amount",Pivot!$A$3,"Practice Area",$A28,"Billing Attorney",$B28,"Timekeeper",$C28,"TranType","TTM_Billed_Value"),0)</f>
        <v>421876.70437499997</v>
      </c>
      <c r="J28" s="48">
        <f>IFERROR(GETPIVOTDATA("Amount",Pivot!$A$3,"Practice Area",$A28,"Billing Attorney",$B28,"Timekeeper",$C28,"TranType","TTM_Value_Discounted"),0)</f>
        <v>10570.734140625002</v>
      </c>
      <c r="K28" s="45">
        <f>IFERROR(GETPIVOTDATA("Amount",Pivot!$A$3,"Practice Area",$A28,"Billing Attorney",$B28,"Timekeeper",$C28,"TranType","TTM_Value_Billed"),0)</f>
        <v>315846.69398437499</v>
      </c>
      <c r="L28" s="292">
        <f t="shared" si="32"/>
        <v>0.74867062037069376</v>
      </c>
      <c r="M28" s="48">
        <f>IFERROR(GETPIVOTDATA("Amount",Pivot!$A$3,"Practice Area",$A28,"Billing Attorney",$B28,"Timekeeper",$C28,"TranType","TTM_Value_Writeoff"),0)</f>
        <v>2024.1879102</v>
      </c>
      <c r="N28" s="47">
        <f>IFERROR(GETPIVOTDATA("Amount",Pivot!$A$3,"Practice Area",$A28,"Billing Attorney",$B28,"Timekeeper",$C28,"TranType","TTM_Value_Paid"),0)</f>
        <v>283926.76582932647</v>
      </c>
      <c r="O28" s="44">
        <f>IFERROR(GETPIVOTDATA("Amount",Pivot!$A$3,"Practice Area",$A28,"Billing Attorney",$B28,"Timekeeper",$C28,"TranType","TTM_hard_DEnt"),0)</f>
        <v>0</v>
      </c>
      <c r="P28" s="45">
        <f>IFERROR(GETPIVOTDATA("Amount",Pivot!$A$3,"Practice Area",$A28,"Billing Attorney",$B28,"Timekeeper",$C28,"TranType","TTM_hard_DVal"),0)-Q28</f>
        <v>0</v>
      </c>
      <c r="Q28" s="45">
        <f>IFERROR(GETPIVOTDATA("Amount",Pivot!$A$3,"Practice Area",$A28,"Billing Attorney",$B28,"Timekeeper",$C28,"TranType","TTM_hard_DBill"),0)</f>
        <v>0</v>
      </c>
      <c r="R28" s="47">
        <f>IFERROR(IF(Control!B$9=FALSE,0,GETPIVOTDATA("Amount",Pivot!$A$3,"Practice Area",$A28,"Billing Attorney",$B28,"Timekeeper",$C28,"TranType","TTM_hard_DPaid")), 0)</f>
        <v>0</v>
      </c>
      <c r="S28" s="44">
        <f>IFERROR(GETPIVOTDATA("Amount",Pivot!$A$3,"Practice Area",$A28,"Billing Attorney",$B28,"Timekeeper",$C28,"TranType","TTM_soft_DEnt"),0)</f>
        <v>0</v>
      </c>
      <c r="T28" s="45">
        <f>IFERROR(GETPIVOTDATA("Amount",Pivot!$A$3,"Practice Area",$A28,"Billing Attorney",$B28,"Timekeeper",$C28,"TranType","TTM_soft_DVal"),0)-U28</f>
        <v>0</v>
      </c>
      <c r="U28" s="45">
        <f>IFERROR(GETPIVOTDATA("Amount",Pivot!$A$3,"Practice Area",$A28,"Billing Attorney",$B28,"Timekeeper",$C28,"TranType","TTM_soft_DBill"),0)</f>
        <v>0</v>
      </c>
      <c r="V28" s="47">
        <f>IFERROR(IF(Control!B$10=FALSE,0,GETPIVOTDATA("Amount",Pivot!$A$3,"Practice Area",$A28,"Billing Attorney",$B28,"Timekeeper",$C28,"TranType","TTM_soft_DPaid")), 0)</f>
        <v>0</v>
      </c>
      <c r="W28" s="44">
        <f t="shared" ref="W28:W35" si="43">O28+S28</f>
        <v>0</v>
      </c>
      <c r="X28" s="45">
        <f t="shared" ref="X28:X35" si="44">P28+T28</f>
        <v>0</v>
      </c>
      <c r="Y28" s="45">
        <f t="shared" ref="Y28:Y35" si="45">Q28+U28</f>
        <v>0</v>
      </c>
      <c r="Z28" s="46">
        <f t="shared" ref="Z28:Z35" si="46">R28+V28</f>
        <v>0</v>
      </c>
      <c r="AA28" s="136">
        <f>IFERROR(GETPIVOTDATA("Amount",Pivot!$A$3,"Practice Area",$A28,"Billing Attorney",$B28,"Timekeeper",$C28,"TranType","TTM_Avg_WipUnpaid"),0)</f>
        <v>148836.79417067283</v>
      </c>
      <c r="AB28" s="44">
        <f>IFERROR(IF(Control!B$9=FALSE,0,GETPIVOTDATA("Amount",Pivot!$A$3,"Practice Area",$A28,"Billing Attorney",$B28,"Timekeeper",$C28,"TranType","TTM_HardDisb_Avg_WipUnpaid")),0)</f>
        <v>0</v>
      </c>
      <c r="AC28" s="47">
        <f>IFERROR(IF(Control!B$10=FALSE,0,GETPIVOTDATA("Amount",Pivot!$A$3,"Practice Area",$A28,"Billing Attorney",$B28,"Timekeeper",$C28,"TranType","TTM_SoftDisb_Avg_WipUnpaid")),0)</f>
        <v>0</v>
      </c>
      <c r="AD28" s="104">
        <f t="shared" ref="AD28:AD35" si="47">AB28+AC28</f>
        <v>0</v>
      </c>
      <c r="AE28" s="145">
        <f t="shared" si="34"/>
        <v>148836.79417067283</v>
      </c>
      <c r="AF28" s="48">
        <f>IFERROR(IF(Control!B$1=FALSE,0,GETPIVOTDATA("Amount",Pivot!$A$3,"Practice Area",$A28,"Billing Attorney",$B28,"Timekeeper",$C28,"TranType","Timekeeper Salaries")),0)</f>
        <v>156897.18558620682</v>
      </c>
      <c r="AG28" s="45">
        <f>IFERROR(IF(Control!B$2=FALSE,0,GETPIVOTDATA("Amount",Pivot!$A$3,"Practice Area",$A28,"Billing Attorney",$B28,"Timekeeper",$C28,"TranType","Secretary Salaries")),0)</f>
        <v>28735.748275862068</v>
      </c>
      <c r="AH28" s="45">
        <f>IFERROR(IF(Control!B$3=FALSE,0,GETPIVOTDATA("Amount",Pivot!$A$3,"Practice Area",$A28,"Billing Attorney",$B28,"Timekeeper",$C28,"TranType","Support Salaries")),0)</f>
        <v>10640.848751654419</v>
      </c>
      <c r="AI28" s="45">
        <f>IFERROR(IF(Control!B$4=FALSE,0,GETPIVOTDATA("Amount",Pivot!$A$3,"Practice Area",$A28,"Billing Attorney",$B28,"Timekeeper",$C28,"TranType","Employee Benefits")),0)</f>
        <v>25325.220028937569</v>
      </c>
      <c r="AJ28" s="45">
        <f>IFERROR(IF(Control!B$5=FALSE,0,GETPIVOTDATA("Amount",Pivot!$A$3,"Practice Area",$A28,"Billing Attorney",$B28,"Timekeeper",$C28,"TranType","Rent Office Expense")),0)</f>
        <v>25024.72851059771</v>
      </c>
      <c r="AK28" s="45">
        <f>IFERROR(IF(Control!B$6=FALSE,0,GETPIVOTDATA("Amount",Pivot!$A$3,"Practice Area",$A28,"Billing Attorney",$B28,"Timekeeper",$C28,"TranType","Legal Library Expense")),0)</f>
        <v>11902.271008787891</v>
      </c>
      <c r="AL28" s="46">
        <f>IFERROR(IF(Control!B$7=FALSE,0,GETPIVOTDATA("Amount",Pivot!$A$3,"Practice Area",$A28,"Billing Attorney",$B28,"Timekeeper",$C28,"TranType","Other SG&amp;A")),0)</f>
        <v>22801.818753545227</v>
      </c>
      <c r="AM28" s="104">
        <f t="shared" ref="AM28:AM35" si="48">SUM(AF28:AL28)</f>
        <v>281327.82091559167</v>
      </c>
      <c r="AN28" s="44">
        <f t="shared" si="36"/>
        <v>2598.9449137347983</v>
      </c>
      <c r="AO28" s="151">
        <f t="shared" si="37"/>
        <v>9.1535748880296527E-3</v>
      </c>
      <c r="AP28" s="115">
        <f t="shared" si="38"/>
        <v>1.9076382786352173</v>
      </c>
      <c r="AQ28" s="93">
        <f t="shared" si="39"/>
        <v>1.7461709842759437E-2</v>
      </c>
      <c r="AR28" s="93">
        <f t="shared" si="21"/>
        <v>1.8901765687924579</v>
      </c>
    </row>
    <row r="29" spans="1:47" outlineLevel="1" x14ac:dyDescent="0.3">
      <c r="A29" s="40" t="s">
        <v>38</v>
      </c>
      <c r="B29" s="40" t="s">
        <v>39</v>
      </c>
      <c r="C29" s="41" t="s">
        <v>40</v>
      </c>
      <c r="D29" s="49" t="str">
        <f t="shared" si="42"/>
        <v>Associate H</v>
      </c>
      <c r="E29" s="50">
        <v>400</v>
      </c>
      <c r="F29" s="51">
        <f>IFERROR(GETPIVOTDATA("Amount",Pivot!$A$3,"Practice Area",$A29,"Billing Attorney",$B29,"Timekeeper",$C29,"TranType","TTM_Hours_wORKed"),0)</f>
        <v>1846.2841702586206</v>
      </c>
      <c r="G29" s="52">
        <f>IFERROR(GETPIVOTDATA("Amount",Pivot!$A$3,"Practice Area",$A29,"Billing Attorney",$B29,"Timekeeper",$C29,"TranType","TTM_Hours_wORKDAY"),0)</f>
        <v>2088</v>
      </c>
      <c r="H29" s="284">
        <f t="shared" si="31"/>
        <v>0.884235713725393</v>
      </c>
      <c r="I29" s="51">
        <f>IFERROR(GETPIVOTDATA("Amount",Pivot!$A$3,"Practice Area",$A29,"Billing Attorney",$B29,"Timekeeper",$C29,"TranType","TTM_Billed_Value"),0)</f>
        <v>373068.51750000002</v>
      </c>
      <c r="J29" s="55">
        <f>IFERROR(GETPIVOTDATA("Amount",Pivot!$A$3,"Practice Area",$A29,"Billing Attorney",$B29,"Timekeeper",$C29,"TranType","TTM_Value_Discounted"),0)</f>
        <v>9347.7740625000006</v>
      </c>
      <c r="K29" s="52">
        <f>IFERROR(GETPIVOTDATA("Amount",Pivot!$A$3,"Practice Area",$A29,"Billing Attorney",$B29,"Timekeeper",$C29,"TranType","TTM_Value_Billed"),0)</f>
        <v>279305.43843749998</v>
      </c>
      <c r="L29" s="293">
        <f t="shared" si="32"/>
        <v>0.74867062037069365</v>
      </c>
      <c r="M29" s="55">
        <f>IFERROR(GETPIVOTDATA("Amount",Pivot!$A$3,"Practice Area",$A29,"Billing Attorney",$B29,"Timekeeper",$C29,"TranType","TTM_Value_Writeoff"),0)</f>
        <v>1742.8981572000002</v>
      </c>
      <c r="N29" s="54">
        <f>IFERROR(GETPIVOTDATA("Amount",Pivot!$A$3,"Practice Area",$A29,"Billing Attorney",$B29,"Timekeeper",$C29,"TranType","TTM_Value_Paid"),0)</f>
        <v>251078.42293269176</v>
      </c>
      <c r="O29" s="51">
        <f>IFERROR(GETPIVOTDATA("Amount",Pivot!$A$3,"Practice Area",$A29,"Billing Attorney",$B29,"Timekeeper",$C29,"TranType","TTM_hard_DEnt"),0)</f>
        <v>0</v>
      </c>
      <c r="P29" s="52">
        <f>IFERROR(GETPIVOTDATA("Amount",Pivot!$A$3,"Practice Area",$A29,"Billing Attorney",$B29,"Timekeeper",$C29,"TranType","TTM_hard_DVal"),0)-Q29</f>
        <v>0</v>
      </c>
      <c r="Q29" s="52">
        <f>IFERROR(GETPIVOTDATA("Amount",Pivot!$A$3,"Practice Area",$A29,"Billing Attorney",$B29,"Timekeeper",$C29,"TranType","TTM_hard_DBill"),0)</f>
        <v>0</v>
      </c>
      <c r="R29" s="54">
        <f>IFERROR(IF(Control!B$9=FALSE,0,GETPIVOTDATA("Amount",Pivot!$A$3,"Practice Area",$A29,"Billing Attorney",$B29,"Timekeeper",$C29,"TranType","TTM_hard_DPaid")), 0)</f>
        <v>0</v>
      </c>
      <c r="S29" s="51">
        <f>IFERROR(GETPIVOTDATA("Amount",Pivot!$A$3,"Practice Area",$A29,"Billing Attorney",$B29,"Timekeeper",$C29,"TranType","TTM_soft_DEnt"),0)</f>
        <v>0</v>
      </c>
      <c r="T29" s="52">
        <f>IFERROR(GETPIVOTDATA("Amount",Pivot!$A$3,"Practice Area",$A29,"Billing Attorney",$B29,"Timekeeper",$C29,"TranType","TTM_soft_DVal"),0)-U29</f>
        <v>0</v>
      </c>
      <c r="U29" s="52">
        <f>IFERROR(GETPIVOTDATA("Amount",Pivot!$A$3,"Practice Area",$A29,"Billing Attorney",$B29,"Timekeeper",$C29,"TranType","TTM_soft_DBill"),0)</f>
        <v>0</v>
      </c>
      <c r="V29" s="54">
        <f>IFERROR(IF(Control!B$10=FALSE,0,GETPIVOTDATA("Amount",Pivot!$A$3,"Practice Area",$A29,"Billing Attorney",$B29,"Timekeeper",$C29,"TranType","TTM_soft_DPaid")), 0)</f>
        <v>0</v>
      </c>
      <c r="W29" s="51">
        <f t="shared" si="43"/>
        <v>0</v>
      </c>
      <c r="X29" s="52">
        <f t="shared" si="44"/>
        <v>0</v>
      </c>
      <c r="Y29" s="52">
        <f t="shared" si="45"/>
        <v>0</v>
      </c>
      <c r="Z29" s="53">
        <f t="shared" si="46"/>
        <v>0</v>
      </c>
      <c r="AA29" s="137">
        <f>IFERROR(GETPIVOTDATA("Amount",Pivot!$A$3,"Practice Area",$A29,"Billing Attorney",$B29,"Timekeeper",$C29,"TranType","TTM_Avg_WipUnpaid"),0)</f>
        <v>131617.41706730748</v>
      </c>
      <c r="AB29" s="51">
        <f>IFERROR(IF(Control!B$9=FALSE,0,GETPIVOTDATA("Amount",Pivot!$A$3,"Practice Area",$A29,"Billing Attorney",$B29,"Timekeeper",$C29,"TranType","TTM_HardDisb_Avg_WipUnpaid")),0)</f>
        <v>0</v>
      </c>
      <c r="AC29" s="54">
        <f>IFERROR(IF(Control!B$10=FALSE,0,GETPIVOTDATA("Amount",Pivot!$A$3,"Practice Area",$A29,"Billing Attorney",$B29,"Timekeeper",$C29,"TranType","TTM_SoftDisb_Avg_WipUnpaid")),0)</f>
        <v>0</v>
      </c>
      <c r="AD29" s="105">
        <f t="shared" si="47"/>
        <v>0</v>
      </c>
      <c r="AE29" s="146">
        <f t="shared" si="34"/>
        <v>131617.41706730748</v>
      </c>
      <c r="AF29" s="55">
        <f>IFERROR(IF(Control!B$1=FALSE,0,GETPIVOTDATA("Amount",Pivot!$A$3,"Practice Area",$A29,"Billing Attorney",$B29,"Timekeeper",$C29,"TranType","Timekeeper Salaries")),0)</f>
        <v>138745.27751724128</v>
      </c>
      <c r="AG29" s="52">
        <f>IFERROR(IF(Control!B$2=FALSE,0,GETPIVOTDATA("Amount",Pivot!$A$3,"Practice Area",$A29,"Billing Attorney",$B29,"Timekeeper",$C29,"TranType","Secretary Salaries")),0)</f>
        <v>28587.625862068962</v>
      </c>
      <c r="AH29" s="52">
        <f>IFERROR(IF(Control!B$3=FALSE,0,GETPIVOTDATA("Amount",Pivot!$A$3,"Practice Area",$A29,"Billing Attorney",$B29,"Timekeeper",$C29,"TranType","Support Salaries")),0)</f>
        <v>9409.7769029521332</v>
      </c>
      <c r="AI29" s="52">
        <f>IFERROR(IF(Control!B$4=FALSE,0,GETPIVOTDATA("Amount",Pivot!$A$3,"Practice Area",$A29,"Billing Attorney",$B29,"Timekeeper",$C29,"TranType","Employee Benefits")),0)</f>
        <v>22395.269029026113</v>
      </c>
      <c r="AJ29" s="52">
        <f>IFERROR(IF(Control!B$5=FALSE,0,GETPIVOTDATA("Amount",Pivot!$A$3,"Practice Area",$A29,"Billing Attorney",$B29,"Timekeeper",$C29,"TranType","Rent Office Expense")),0)</f>
        <v>22129.542279703823</v>
      </c>
      <c r="AK29" s="52">
        <f>IFERROR(IF(Control!B$6=FALSE,0,GETPIVOTDATA("Amount",Pivot!$A$3,"Practice Area",$A29,"Billing Attorney",$B29,"Timekeeper",$C29,"TranType","Legal Library Expense")),0)</f>
        <v>10525.261418996855</v>
      </c>
      <c r="AL29" s="53">
        <f>IFERROR(IF(Control!B$7=FALSE,0,GETPIVOTDATA("Amount",Pivot!$A$3,"Practice Area",$A29,"Billing Attorney",$B29,"Timekeeper",$C29,"TranType","Other SG&amp;A")),0)</f>
        <v>20163.807649183167</v>
      </c>
      <c r="AM29" s="105">
        <f t="shared" si="48"/>
        <v>251956.56065917236</v>
      </c>
      <c r="AN29" s="51">
        <f t="shared" si="36"/>
        <v>-878.13772648060694</v>
      </c>
      <c r="AO29" s="156">
        <f t="shared" si="37"/>
        <v>-3.4974639247117426E-3</v>
      </c>
      <c r="AP29" s="116">
        <f t="shared" si="38"/>
        <v>1.907638278635216</v>
      </c>
      <c r="AQ29" s="94">
        <f t="shared" si="39"/>
        <v>-6.6718960609258755E-3</v>
      </c>
      <c r="AR29" s="94">
        <f t="shared" si="21"/>
        <v>1.914310174696142</v>
      </c>
    </row>
    <row r="30" spans="1:47" outlineLevel="1" x14ac:dyDescent="0.3">
      <c r="A30" s="40" t="s">
        <v>38</v>
      </c>
      <c r="B30" s="40" t="s">
        <v>39</v>
      </c>
      <c r="C30" s="41" t="s">
        <v>45</v>
      </c>
      <c r="D30" s="49" t="str">
        <f t="shared" si="42"/>
        <v>Associate I</v>
      </c>
      <c r="E30" s="50">
        <v>400</v>
      </c>
      <c r="F30" s="51">
        <f>IFERROR(GETPIVOTDATA("Amount",Pivot!$A$3,"Practice Area",$A30,"Billing Attorney",$B30,"Timekeeper",$C30,"TranType","TTM_Hours_wORKed"),0)</f>
        <v>2225.0290637411226</v>
      </c>
      <c r="G30" s="52">
        <f>IFERROR(GETPIVOTDATA("Amount",Pivot!$A$3,"Practice Area",$A30,"Billing Attorney",$B30,"Timekeeper",$C30,"TranType","TTM_Hours_wORKDAY"),0)</f>
        <v>2088</v>
      </c>
      <c r="H30" s="284">
        <f t="shared" si="31"/>
        <v>1.0656269462361698</v>
      </c>
      <c r="I30" s="51">
        <f>IFERROR(GETPIVOTDATA("Amount",Pivot!$A$3,"Practice Area",$A30,"Billing Attorney",$B30,"Timekeeper",$C30,"TranType","TTM_Billed_Value"),0)</f>
        <v>393409.57904999994</v>
      </c>
      <c r="J30" s="55">
        <f>IFERROR(GETPIVOTDATA("Amount",Pivot!$A$3,"Practice Area",$A30,"Billing Attorney",$B30,"Timekeeper",$C30,"TranType","TTM_Value_Discounted"),0)</f>
        <v>9857.3520375000007</v>
      </c>
      <c r="K30" s="52">
        <f>IFERROR(GETPIVOTDATA("Amount",Pivot!$A$3,"Practice Area",$A30,"Billing Attorney",$B30,"Timekeeper",$C30,"TranType","TTM_Value_Billed"),0)</f>
        <v>292690.0904625</v>
      </c>
      <c r="L30" s="293">
        <f t="shared" si="32"/>
        <v>0.74398313119188408</v>
      </c>
      <c r="M30" s="55">
        <f>IFERROR(GETPIVOTDATA("Amount",Pivot!$A$3,"Practice Area",$A30,"Billing Attorney",$B30,"Timekeeper",$C30,"TranType","TTM_Value_Writeoff"),0)</f>
        <v>1788.9653920139999</v>
      </c>
      <c r="N30" s="54">
        <f>IFERROR(GETPIVOTDATA("Amount",Pivot!$A$3,"Practice Area",$A30,"Billing Attorney",$B30,"Timekeeper",$C30,"TranType","TTM_Value_Paid"),0)</f>
        <v>263062.86414230708</v>
      </c>
      <c r="O30" s="51">
        <f>IFERROR(GETPIVOTDATA("Amount",Pivot!$A$3,"Practice Area",$A30,"Billing Attorney",$B30,"Timekeeper",$C30,"TranType","TTM_hard_DEnt"),0)</f>
        <v>0</v>
      </c>
      <c r="P30" s="52">
        <f>IFERROR(GETPIVOTDATA("Amount",Pivot!$A$3,"Practice Area",$A30,"Billing Attorney",$B30,"Timekeeper",$C30,"TranType","TTM_hard_DVal"),0)-Q30</f>
        <v>0</v>
      </c>
      <c r="Q30" s="52">
        <f>IFERROR(GETPIVOTDATA("Amount",Pivot!$A$3,"Practice Area",$A30,"Billing Attorney",$B30,"Timekeeper",$C30,"TranType","TTM_hard_DBill"),0)</f>
        <v>0</v>
      </c>
      <c r="R30" s="54">
        <f>IFERROR(IF(Control!B$9=FALSE,0,GETPIVOTDATA("Amount",Pivot!$A$3,"Practice Area",$A30,"Billing Attorney",$B30,"Timekeeper",$C30,"TranType","TTM_hard_DPaid")), 0)</f>
        <v>0</v>
      </c>
      <c r="S30" s="51">
        <f>IFERROR(GETPIVOTDATA("Amount",Pivot!$A$3,"Practice Area",$A30,"Billing Attorney",$B30,"Timekeeper",$C30,"TranType","TTM_soft_DEnt"),0)</f>
        <v>0</v>
      </c>
      <c r="T30" s="52">
        <f>IFERROR(GETPIVOTDATA("Amount",Pivot!$A$3,"Practice Area",$A30,"Billing Attorney",$B30,"Timekeeper",$C30,"TranType","TTM_soft_DVal"),0)-U30</f>
        <v>0</v>
      </c>
      <c r="U30" s="52">
        <f>IFERROR(GETPIVOTDATA("Amount",Pivot!$A$3,"Practice Area",$A30,"Billing Attorney",$B30,"Timekeeper",$C30,"TranType","TTM_soft_DBill"),0)</f>
        <v>0</v>
      </c>
      <c r="V30" s="54">
        <f>IFERROR(IF(Control!B$10=FALSE,0,GETPIVOTDATA("Amount",Pivot!$A$3,"Practice Area",$A30,"Billing Attorney",$B30,"Timekeeper",$C30,"TranType","TTM_soft_DPaid")), 0)</f>
        <v>0</v>
      </c>
      <c r="W30" s="51">
        <f t="shared" si="43"/>
        <v>0</v>
      </c>
      <c r="X30" s="52">
        <f t="shared" si="44"/>
        <v>0</v>
      </c>
      <c r="Y30" s="52">
        <f t="shared" si="45"/>
        <v>0</v>
      </c>
      <c r="Z30" s="53">
        <f t="shared" si="46"/>
        <v>0</v>
      </c>
      <c r="AA30" s="137">
        <f>IFERROR(GETPIVOTDATA("Amount",Pivot!$A$3,"Practice Area",$A30,"Billing Attorney",$B30,"Timekeeper",$C30,"TranType","TTM_Avg_WipUnpaid"),0)</f>
        <v>138810.95442692281</v>
      </c>
      <c r="AB30" s="51">
        <f>IFERROR(IF(Control!B$9=FALSE,0,GETPIVOTDATA("Amount",Pivot!$A$3,"Practice Area",$A30,"Billing Attorney",$B30,"Timekeeper",$C30,"TranType","TTM_HardDisb_Avg_WipUnpaid")),0)</f>
        <v>0</v>
      </c>
      <c r="AC30" s="54">
        <f>IFERROR(IF(Control!B$10=FALSE,0,GETPIVOTDATA("Amount",Pivot!$A$3,"Practice Area",$A30,"Billing Attorney",$B30,"Timekeeper",$C30,"TranType","TTM_SoftDisb_Avg_WipUnpaid")),0)</f>
        <v>0</v>
      </c>
      <c r="AD30" s="105">
        <f t="shared" si="47"/>
        <v>0</v>
      </c>
      <c r="AE30" s="146">
        <f t="shared" si="34"/>
        <v>138810.95442692281</v>
      </c>
      <c r="AF30" s="55">
        <f>IFERROR(IF(Control!B$1=FALSE,0,GETPIVOTDATA("Amount",Pivot!$A$3,"Practice Area",$A30,"Billing Attorney",$B30,"Timekeeper",$C30,"TranType","Timekeeper Salaries")),0)</f>
        <v>110692.17780507248</v>
      </c>
      <c r="AG30" s="52">
        <f>IFERROR(IF(Control!B$2=FALSE,0,GETPIVOTDATA("Amount",Pivot!$A$3,"Practice Area",$A30,"Billing Attorney",$B30,"Timekeeper",$C30,"TranType","Secretary Salaries")),0)</f>
        <v>29565.218430842055</v>
      </c>
      <c r="AH30" s="52">
        <f>IFERROR(IF(Control!B$3=FALSE,0,GETPIVOTDATA("Amount",Pivot!$A$3,"Practice Area",$A30,"Billing Attorney",$B30,"Timekeeper",$C30,"TranType","Support Salaries")),0)</f>
        <v>9922.8323932340645</v>
      </c>
      <c r="AI30" s="52">
        <f>IFERROR(IF(Control!B$4=FALSE,0,GETPIVOTDATA("Amount",Pivot!$A$3,"Practice Area",$A30,"Billing Attorney",$B30,"Timekeeper",$C30,"TranType","Employee Benefits")),0)</f>
        <v>23616.341095897129</v>
      </c>
      <c r="AJ30" s="52">
        <f>IFERROR(IF(Control!B$5=FALSE,0,GETPIVOTDATA("Amount",Pivot!$A$3,"Practice Area",$A30,"Billing Attorney",$B30,"Timekeeper",$C30,"TranType","Rent Office Expense")),0)</f>
        <v>23336.125951253602</v>
      </c>
      <c r="AK30" s="52">
        <f>IFERROR(IF(Control!B$6=FALSE,0,GETPIVOTDATA("Amount",Pivot!$A$3,"Practice Area",$A30,"Billing Attorney",$B30,"Timekeeper",$C30,"TranType","Legal Library Expense")),0)</f>
        <v>11099.137209396826</v>
      </c>
      <c r="AL30" s="53">
        <f>IFERROR(IF(Control!B$7=FALSE,0,GETPIVOTDATA("Amount",Pivot!$A$3,"Practice Area",$A30,"Billing Attorney",$B30,"Timekeeper",$C30,"TranType","Other SG&amp;A")),0)</f>
        <v>21263.212271215893</v>
      </c>
      <c r="AM30" s="105">
        <f t="shared" si="48"/>
        <v>229495.04515691209</v>
      </c>
      <c r="AN30" s="51">
        <f t="shared" si="36"/>
        <v>33567.818985394988</v>
      </c>
      <c r="AO30" s="156">
        <f t="shared" si="37"/>
        <v>0.12760379194851337</v>
      </c>
      <c r="AP30" s="116">
        <f t="shared" si="38"/>
        <v>1.8951160247284147</v>
      </c>
      <c r="AQ30" s="94">
        <f t="shared" si="39"/>
        <v>0.24182399093773832</v>
      </c>
      <c r="AR30" s="94">
        <f t="shared" si="21"/>
        <v>1.6532920337906762</v>
      </c>
    </row>
    <row r="31" spans="1:47" outlineLevel="1" x14ac:dyDescent="0.3">
      <c r="A31" s="40" t="s">
        <v>38</v>
      </c>
      <c r="B31" s="40" t="s">
        <v>39</v>
      </c>
      <c r="C31" s="41" t="s">
        <v>43</v>
      </c>
      <c r="D31" s="49" t="str">
        <f t="shared" si="42"/>
        <v>Associate T</v>
      </c>
      <c r="E31" s="50">
        <v>400</v>
      </c>
      <c r="F31" s="51">
        <f>IFERROR(GETPIVOTDATA("Amount",Pivot!$A$3,"Practice Area",$A31,"Billing Attorney",$B31,"Timekeeper",$C31,"TranType","TTM_Hours_wORKed"),0)</f>
        <v>1027.3843670360732</v>
      </c>
      <c r="G31" s="52">
        <f>IFERROR(GETPIVOTDATA("Amount",Pivot!$A$3,"Practice Area",$A31,"Billing Attorney",$B31,"Timekeeper",$C31,"TranType","TTM_Hours_wORKDAY"),0)</f>
        <v>1044</v>
      </c>
      <c r="H31" s="284">
        <f t="shared" si="31"/>
        <v>0.98408464275485941</v>
      </c>
      <c r="I31" s="51">
        <f>IFERROR(GETPIVOTDATA("Amount",Pivot!$A$3,"Practice Area",$A31,"Billing Attorney",$B31,"Timekeeper",$C31,"TranType","TTM_Billed_Value"),0)</f>
        <v>203239.72874999998</v>
      </c>
      <c r="J31" s="55">
        <f>IFERROR(GETPIVOTDATA("Amount",Pivot!$A$3,"Practice Area",$A31,"Billing Attorney",$B31,"Timekeeper",$C31,"TranType","TTM_Value_Discounted"),0)</f>
        <v>5092.5731250000008</v>
      </c>
      <c r="K31" s="52">
        <f>IFERROR(GETPIVOTDATA("Amount",Pivot!$A$3,"Practice Area",$A31,"Billing Attorney",$B31,"Timekeeper",$C31,"TranType","TTM_Value_Billed"),0)</f>
        <v>154181.926875</v>
      </c>
      <c r="L31" s="293">
        <f t="shared" si="32"/>
        <v>0.75862100300603763</v>
      </c>
      <c r="M31" s="55">
        <f>IFERROR(GETPIVOTDATA("Amount",Pivot!$A$3,"Practice Area",$A31,"Billing Attorney",$B31,"Timekeeper",$C31,"TranType","TTM_Value_Writeoff"),0)</f>
        <v>897.41070956249996</v>
      </c>
      <c r="N31" s="54">
        <f>IFERROR(GETPIVOTDATA("Amount",Pivot!$A$3,"Practice Area",$A31,"Billing Attorney",$B31,"Timekeeper",$C31,"TranType","TTM_Value_Paid"),0)</f>
        <v>138652.20850961533</v>
      </c>
      <c r="O31" s="51">
        <f>IFERROR(GETPIVOTDATA("Amount",Pivot!$A$3,"Practice Area",$A31,"Billing Attorney",$B31,"Timekeeper",$C31,"TranType","TTM_hard_DEnt"),0)</f>
        <v>0</v>
      </c>
      <c r="P31" s="52">
        <f>IFERROR(GETPIVOTDATA("Amount",Pivot!$A$3,"Practice Area",$A31,"Billing Attorney",$B31,"Timekeeper",$C31,"TranType","TTM_hard_DVal"),0)-Q31</f>
        <v>0</v>
      </c>
      <c r="Q31" s="52">
        <f>IFERROR(GETPIVOTDATA("Amount",Pivot!$A$3,"Practice Area",$A31,"Billing Attorney",$B31,"Timekeeper",$C31,"TranType","TTM_hard_DBill"),0)</f>
        <v>0</v>
      </c>
      <c r="R31" s="54">
        <f>IFERROR(IF(Control!B$9=FALSE,0,GETPIVOTDATA("Amount",Pivot!$A$3,"Practice Area",$A31,"Billing Attorney",$B31,"Timekeeper",$C31,"TranType","TTM_hard_DPaid")), 0)</f>
        <v>0</v>
      </c>
      <c r="S31" s="51">
        <f>IFERROR(GETPIVOTDATA("Amount",Pivot!$A$3,"Practice Area",$A31,"Billing Attorney",$B31,"Timekeeper",$C31,"TranType","TTM_soft_DEnt"),0)</f>
        <v>0</v>
      </c>
      <c r="T31" s="52">
        <f>IFERROR(GETPIVOTDATA("Amount",Pivot!$A$3,"Practice Area",$A31,"Billing Attorney",$B31,"Timekeeper",$C31,"TranType","TTM_soft_DVal"),0)-U31</f>
        <v>0</v>
      </c>
      <c r="U31" s="52">
        <f>IFERROR(GETPIVOTDATA("Amount",Pivot!$A$3,"Practice Area",$A31,"Billing Attorney",$B31,"Timekeeper",$C31,"TranType","TTM_soft_DBill"),0)</f>
        <v>0</v>
      </c>
      <c r="V31" s="54">
        <f>IFERROR(IF(Control!B$10=FALSE,0,GETPIVOTDATA("Amount",Pivot!$A$3,"Practice Area",$A31,"Billing Attorney",$B31,"Timekeeper",$C31,"TranType","TTM_soft_DPaid")), 0)</f>
        <v>0</v>
      </c>
      <c r="W31" s="51">
        <f t="shared" si="43"/>
        <v>0</v>
      </c>
      <c r="X31" s="52">
        <f t="shared" si="44"/>
        <v>0</v>
      </c>
      <c r="Y31" s="52">
        <f t="shared" si="45"/>
        <v>0</v>
      </c>
      <c r="Z31" s="53">
        <f t="shared" si="46"/>
        <v>0</v>
      </c>
      <c r="AA31" s="137">
        <f>IFERROR(GETPIVOTDATA("Amount",Pivot!$A$3,"Practice Area",$A31,"Billing Attorney",$B31,"Timekeeper",$C31,"TranType","TTM_Avg_WipUnpaid"),0)</f>
        <v>71683.403413461492</v>
      </c>
      <c r="AB31" s="51">
        <f>IFERROR(IF(Control!B$9=FALSE,0,GETPIVOTDATA("Amount",Pivot!$A$3,"Practice Area",$A31,"Billing Attorney",$B31,"Timekeeper",$C31,"TranType","TTM_HardDisb_Avg_WipUnpaid")),0)</f>
        <v>0</v>
      </c>
      <c r="AC31" s="54">
        <f>IFERROR(IF(Control!B$10=FALSE,0,GETPIVOTDATA("Amount",Pivot!$A$3,"Practice Area",$A31,"Billing Attorney",$B31,"Timekeeper",$C31,"TranType","TTM_SoftDisb_Avg_WipUnpaid")),0)</f>
        <v>0</v>
      </c>
      <c r="AD31" s="105">
        <f t="shared" si="47"/>
        <v>0</v>
      </c>
      <c r="AE31" s="146">
        <f t="shared" si="34"/>
        <v>71683.403413461492</v>
      </c>
      <c r="AF31" s="55">
        <f>IFERROR(IF(Control!B$1=FALSE,0,GETPIVOTDATA("Amount",Pivot!$A$3,"Practice Area",$A31,"Billing Attorney",$B31,"Timekeeper",$C31,"TranType","Timekeeper Salaries")),0)</f>
        <v>70810.491758793767</v>
      </c>
      <c r="AG31" s="52">
        <f>IFERROR(IF(Control!B$2=FALSE,0,GETPIVOTDATA("Amount",Pivot!$A$3,"Practice Area",$A31,"Billing Attorney",$B31,"Timekeeper",$C31,"TranType","Secretary Salaries")),0)</f>
        <v>14590.073851399844</v>
      </c>
      <c r="AH31" s="52">
        <f>IFERROR(IF(Control!B$3=FALSE,0,GETPIVOTDATA("Amount",Pivot!$A$3,"Practice Area",$A31,"Billing Attorney",$B31,"Timekeeper",$C31,"TranType","Support Salaries")),0)</f>
        <v>5126.2446860153723</v>
      </c>
      <c r="AI31" s="52">
        <f>IFERROR(IF(Control!B$4=FALSE,0,GETPIVOTDATA("Amount",Pivot!$A$3,"Practice Area",$A31,"Billing Attorney",$B31,"Timekeeper",$C31,"TranType","Employee Benefits")),0)</f>
        <v>12200.462352716582</v>
      </c>
      <c r="AJ31" s="52">
        <f>IFERROR(IF(Control!B$5=FALSE,0,GETPIVOTDATA("Amount",Pivot!$A$3,"Practice Area",$A31,"Billing Attorney",$B31,"Timekeeper",$C31,"TranType","Rent Office Expense")),0)</f>
        <v>12055.700117576005</v>
      </c>
      <c r="AK31" s="52">
        <f>IFERROR(IF(Control!B$6=FALSE,0,GETPIVOTDATA("Amount",Pivot!$A$3,"Practice Area",$A31,"Billing Attorney",$B31,"Timekeeper",$C31,"TranType","Legal Library Expense")),0)</f>
        <v>5733.9367313934672</v>
      </c>
      <c r="AL31" s="53">
        <f>IFERROR(IF(Control!B$7=FALSE,0,GETPIVOTDATA("Amount",Pivot!$A$3,"Practice Area",$A31,"Billing Attorney",$B31,"Timekeeper",$C31,"TranType","Other SG&amp;A")),0)</f>
        <v>10984.810041461511</v>
      </c>
      <c r="AM31" s="105">
        <f t="shared" si="48"/>
        <v>131501.71953935656</v>
      </c>
      <c r="AN31" s="51">
        <f t="shared" si="36"/>
        <v>7150.4889702587679</v>
      </c>
      <c r="AO31" s="156">
        <f t="shared" si="37"/>
        <v>5.157140334885392E-2</v>
      </c>
      <c r="AP31" s="116">
        <f t="shared" si="38"/>
        <v>1.9342302668008884</v>
      </c>
      <c r="AQ31" s="94">
        <f t="shared" si="39"/>
        <v>9.9750969258749947E-2</v>
      </c>
      <c r="AR31" s="94">
        <f t="shared" si="21"/>
        <v>1.8344792975421385</v>
      </c>
    </row>
    <row r="32" spans="1:47" outlineLevel="1" x14ac:dyDescent="0.3">
      <c r="A32" s="40" t="s">
        <v>38</v>
      </c>
      <c r="B32" s="40" t="s">
        <v>39</v>
      </c>
      <c r="C32" s="41" t="s">
        <v>42</v>
      </c>
      <c r="D32" s="49" t="str">
        <f t="shared" si="42"/>
        <v>Associate U</v>
      </c>
      <c r="E32" s="50">
        <v>400</v>
      </c>
      <c r="F32" s="51">
        <f>IFERROR(GETPIVOTDATA("Amount",Pivot!$A$3,"Practice Area",$A32,"Billing Attorney",$B32,"Timekeeper",$C32,"TranType","TTM_Hours_wORKed"),0)</f>
        <v>1003.7822687185928</v>
      </c>
      <c r="G32" s="52">
        <f>IFERROR(GETPIVOTDATA("Amount",Pivot!$A$3,"Practice Area",$A32,"Billing Attorney",$B32,"Timekeeper",$C32,"TranType","TTM_Hours_wORKDAY"),0)</f>
        <v>1044</v>
      </c>
      <c r="H32" s="284">
        <f t="shared" si="31"/>
        <v>0.96147726888754104</v>
      </c>
      <c r="I32" s="51">
        <f>IFERROR(GETPIVOTDATA("Amount",Pivot!$A$3,"Practice Area",$A32,"Billing Attorney",$B32,"Timekeeper",$C32,"TranType","TTM_Billed_Value"),0)</f>
        <v>227484.06187500001</v>
      </c>
      <c r="J32" s="55">
        <f>IFERROR(GETPIVOTDATA("Amount",Pivot!$A$3,"Practice Area",$A32,"Billing Attorney",$B32,"Timekeeper",$C32,"TranType","TTM_Value_Discounted"),0)</f>
        <v>5700.0628125000003</v>
      </c>
      <c r="K32" s="52">
        <f>IFERROR(GETPIVOTDATA("Amount",Pivot!$A$3,"Practice Area",$A32,"Billing Attorney",$B32,"Timekeeper",$C32,"TranType","TTM_Value_Billed"),0)</f>
        <v>172574.18718750001</v>
      </c>
      <c r="L32" s="293">
        <f t="shared" si="32"/>
        <v>0.75862100300603752</v>
      </c>
      <c r="M32" s="55">
        <f>IFERROR(GETPIVOTDATA("Amount",Pivot!$A$3,"Practice Area",$A32,"Billing Attorney",$B32,"Timekeeper",$C32,"TranType","TTM_Value_Writeoff"),0)</f>
        <v>975.76331973750007</v>
      </c>
      <c r="N32" s="54">
        <f>IFERROR(GETPIVOTDATA("Amount",Pivot!$A$3,"Practice Area",$A32,"Billing Attorney",$B32,"Timekeeper",$C32,"TranType","TTM_Value_Paid"),0)</f>
        <v>155191.93896634612</v>
      </c>
      <c r="O32" s="51">
        <f>IFERROR(GETPIVOTDATA("Amount",Pivot!$A$3,"Practice Area",$A32,"Billing Attorney",$B32,"Timekeeper",$C32,"TranType","TTM_hard_DEnt"),0)</f>
        <v>0</v>
      </c>
      <c r="P32" s="52">
        <f>IFERROR(GETPIVOTDATA("Amount",Pivot!$A$3,"Practice Area",$A32,"Billing Attorney",$B32,"Timekeeper",$C32,"TranType","TTM_hard_DVal"),0)-Q32</f>
        <v>0</v>
      </c>
      <c r="Q32" s="52">
        <f>IFERROR(GETPIVOTDATA("Amount",Pivot!$A$3,"Practice Area",$A32,"Billing Attorney",$B32,"Timekeeper",$C32,"TranType","TTM_hard_DBill"),0)</f>
        <v>0</v>
      </c>
      <c r="R32" s="54">
        <f>IFERROR(IF(Control!B$9=FALSE,0,GETPIVOTDATA("Amount",Pivot!$A$3,"Practice Area",$A32,"Billing Attorney",$B32,"Timekeeper",$C32,"TranType","TTM_hard_DPaid")), 0)</f>
        <v>0</v>
      </c>
      <c r="S32" s="51">
        <f>IFERROR(GETPIVOTDATA("Amount",Pivot!$A$3,"Practice Area",$A32,"Billing Attorney",$B32,"Timekeeper",$C32,"TranType","TTM_soft_DEnt"),0)</f>
        <v>0</v>
      </c>
      <c r="T32" s="52">
        <f>IFERROR(GETPIVOTDATA("Amount",Pivot!$A$3,"Practice Area",$A32,"Billing Attorney",$B32,"Timekeeper",$C32,"TranType","TTM_soft_DVal"),0)-U32</f>
        <v>0</v>
      </c>
      <c r="U32" s="52">
        <f>IFERROR(GETPIVOTDATA("Amount",Pivot!$A$3,"Practice Area",$A32,"Billing Attorney",$B32,"Timekeeper",$C32,"TranType","TTM_soft_DBill"),0)</f>
        <v>0</v>
      </c>
      <c r="V32" s="54">
        <f>IFERROR(IF(Control!B$10=FALSE,0,GETPIVOTDATA("Amount",Pivot!$A$3,"Practice Area",$A32,"Billing Attorney",$B32,"Timekeeper",$C32,"TranType","TTM_soft_DPaid")), 0)</f>
        <v>0</v>
      </c>
      <c r="W32" s="51">
        <f t="shared" si="43"/>
        <v>0</v>
      </c>
      <c r="X32" s="52">
        <f t="shared" si="44"/>
        <v>0</v>
      </c>
      <c r="Y32" s="52">
        <f t="shared" si="45"/>
        <v>0</v>
      </c>
      <c r="Z32" s="53">
        <f t="shared" si="46"/>
        <v>0</v>
      </c>
      <c r="AA32" s="137">
        <f>IFERROR(GETPIVOTDATA("Amount",Pivot!$A$3,"Practice Area",$A32,"Billing Attorney",$B32,"Timekeeper",$C32,"TranType","TTM_Avg_WipUnpaid"),0)</f>
        <v>80234.469302884507</v>
      </c>
      <c r="AB32" s="51">
        <f>IFERROR(IF(Control!B$9=FALSE,0,GETPIVOTDATA("Amount",Pivot!$A$3,"Practice Area",$A32,"Billing Attorney",$B32,"Timekeeper",$C32,"TranType","TTM_HardDisb_Avg_WipUnpaid")),0)</f>
        <v>0</v>
      </c>
      <c r="AC32" s="54">
        <f>IFERROR(IF(Control!B$10=FALSE,0,GETPIVOTDATA("Amount",Pivot!$A$3,"Practice Area",$A32,"Billing Attorney",$B32,"Timekeeper",$C32,"TranType","TTM_SoftDisb_Avg_WipUnpaid")),0)</f>
        <v>0</v>
      </c>
      <c r="AD32" s="105">
        <f t="shared" si="47"/>
        <v>0</v>
      </c>
      <c r="AE32" s="146">
        <f t="shared" si="34"/>
        <v>80234.469302884507</v>
      </c>
      <c r="AF32" s="55">
        <f>IFERROR(IF(Control!B$1=FALSE,0,GETPIVOTDATA("Amount",Pivot!$A$3,"Practice Area",$A32,"Billing Attorney",$B32,"Timekeeper",$C32,"TranType","Timekeeper Salaries")),0)</f>
        <v>79257.42859296473</v>
      </c>
      <c r="AG32" s="52">
        <f>IFERROR(IF(Control!B$2=FALSE,0,GETPIVOTDATA("Amount",Pivot!$A$3,"Practice Area",$A32,"Billing Attorney",$B32,"Timekeeper",$C32,"TranType","Secretary Salaries")),0)</f>
        <v>14516.012562814061</v>
      </c>
      <c r="AH32" s="52">
        <f>IFERROR(IF(Control!B$3=FALSE,0,GETPIVOTDATA("Amount",Pivot!$A$3,"Practice Area",$A32,"Billing Attorney",$B32,"Timekeeper",$C32,"TranType","Support Salaries")),0)</f>
        <v>5737.7510318090799</v>
      </c>
      <c r="AI32" s="52">
        <f>IFERROR(IF(Control!B$4=FALSE,0,GETPIVOTDATA("Amount",Pivot!$A$3,"Practice Area",$A32,"Billing Attorney",$B32,"Timekeeper",$C32,"TranType","Employee Benefits")),0)</f>
        <v>13655.847455705632</v>
      </c>
      <c r="AJ32" s="52">
        <f>IFERROR(IF(Control!B$5=FALSE,0,GETPIVOTDATA("Amount",Pivot!$A$3,"Practice Area",$A32,"Billing Attorney",$B32,"Timekeeper",$C32,"TranType","Rent Office Expense")),0)</f>
        <v>13493.816629063516</v>
      </c>
      <c r="AK32" s="52">
        <f>IFERROR(IF(Control!B$6=FALSE,0,GETPIVOTDATA("Amount",Pivot!$A$3,"Practice Area",$A32,"Billing Attorney",$B32,"Timekeeper",$C32,"TranType","Legal Library Expense")),0)</f>
        <v>6417.9342602652814</v>
      </c>
      <c r="AL32" s="53">
        <f>IFERROR(IF(Control!B$7=FALSE,0,GETPIVOTDATA("Amount",Pivot!$A$3,"Practice Area",$A32,"Billing Attorney",$B32,"Timekeeper",$C32,"TranType","Other SG&amp;A")),0)</f>
        <v>12295.180782448037</v>
      </c>
      <c r="AM32" s="105">
        <f t="shared" si="48"/>
        <v>145373.97131507035</v>
      </c>
      <c r="AN32" s="51">
        <f t="shared" si="36"/>
        <v>9817.9676512757724</v>
      </c>
      <c r="AO32" s="156">
        <f t="shared" si="37"/>
        <v>6.3263386724002668E-2</v>
      </c>
      <c r="AP32" s="116">
        <f t="shared" si="38"/>
        <v>1.9342302668008899</v>
      </c>
      <c r="AQ32" s="94">
        <f t="shared" si="39"/>
        <v>0.12236595738189555</v>
      </c>
      <c r="AR32" s="94">
        <f t="shared" si="21"/>
        <v>1.8118643094189946</v>
      </c>
    </row>
    <row r="33" spans="1:44" outlineLevel="1" x14ac:dyDescent="0.3">
      <c r="A33" s="40" t="s">
        <v>38</v>
      </c>
      <c r="B33" s="40" t="s">
        <v>39</v>
      </c>
      <c r="C33" s="41" t="s">
        <v>44</v>
      </c>
      <c r="D33" s="49" t="str">
        <f t="shared" si="42"/>
        <v>Associate X</v>
      </c>
      <c r="E33" s="50">
        <v>400</v>
      </c>
      <c r="F33" s="51">
        <f>IFERROR(GETPIVOTDATA("Amount",Pivot!$A$3,"Practice Area",$A33,"Billing Attorney",$B33,"Timekeeper",$C33,"TranType","TTM_Hours_wORKed"),0)</f>
        <v>627.43627206291046</v>
      </c>
      <c r="G33" s="52">
        <f>IFERROR(GETPIVOTDATA("Amount",Pivot!$A$3,"Practice Area",$A33,"Billing Attorney",$B33,"Timekeeper",$C33,"TranType","TTM_Hours_wORKDAY"),0)</f>
        <v>695.99999999992997</v>
      </c>
      <c r="H33" s="284">
        <f t="shared" si="31"/>
        <v>0.90148889664220344</v>
      </c>
      <c r="I33" s="51">
        <f>IFERROR(GETPIVOTDATA("Amount",Pivot!$A$3,"Practice Area",$A33,"Billing Attorney",$B33,"Timekeeper",$C33,"TranType","TTM_Billed_Value"),0)</f>
        <v>111920.55525</v>
      </c>
      <c r="J33" s="55">
        <f>IFERROR(GETPIVOTDATA("Amount",Pivot!$A$3,"Practice Area",$A33,"Billing Attorney",$B33,"Timekeeper",$C33,"TranType","TTM_Value_Discounted"),0)</f>
        <v>2804.3322187499998</v>
      </c>
      <c r="K33" s="52">
        <f>IFERROR(GETPIVOTDATA("Amount",Pivot!$A$3,"Practice Area",$A33,"Billing Attorney",$B33,"Timekeeper",$C33,"TranType","TTM_Value_Billed"),0)</f>
        <v>83791.631531249994</v>
      </c>
      <c r="L33" s="293">
        <f t="shared" si="32"/>
        <v>0.74867062037069365</v>
      </c>
      <c r="M33" s="55">
        <f>IFERROR(GETPIVOTDATA("Amount",Pivot!$A$3,"Practice Area",$A33,"Billing Attorney",$B33,"Timekeeper",$C33,"TranType","TTM_Value_Writeoff"),0)</f>
        <v>466.34302043999992</v>
      </c>
      <c r="N33" s="54">
        <f>IFERROR(GETPIVOTDATA("Amount",Pivot!$A$3,"Practice Area",$A33,"Billing Attorney",$B33,"Timekeeper",$C33,"TranType","TTM_Value_Paid"),0)</f>
        <v>75323.526879807672</v>
      </c>
      <c r="O33" s="51">
        <f>IFERROR(GETPIVOTDATA("Amount",Pivot!$A$3,"Practice Area",$A33,"Billing Attorney",$B33,"Timekeeper",$C33,"TranType","TTM_hard_DEnt"),0)</f>
        <v>0</v>
      </c>
      <c r="P33" s="52">
        <f>IFERROR(GETPIVOTDATA("Amount",Pivot!$A$3,"Practice Area",$A33,"Billing Attorney",$B33,"Timekeeper",$C33,"TranType","TTM_hard_DVal"),0)-Q33</f>
        <v>0</v>
      </c>
      <c r="Q33" s="52">
        <f>IFERROR(GETPIVOTDATA("Amount",Pivot!$A$3,"Practice Area",$A33,"Billing Attorney",$B33,"Timekeeper",$C33,"TranType","TTM_hard_DBill"),0)</f>
        <v>0</v>
      </c>
      <c r="R33" s="54">
        <f>IFERROR(IF(Control!B$9=FALSE,0,GETPIVOTDATA("Amount",Pivot!$A$3,"Practice Area",$A33,"Billing Attorney",$B33,"Timekeeper",$C33,"TranType","TTM_hard_DPaid")), 0)</f>
        <v>0</v>
      </c>
      <c r="S33" s="51">
        <f>IFERROR(GETPIVOTDATA("Amount",Pivot!$A$3,"Practice Area",$A33,"Billing Attorney",$B33,"Timekeeper",$C33,"TranType","TTM_soft_DEnt"),0)</f>
        <v>0</v>
      </c>
      <c r="T33" s="52">
        <f>IFERROR(GETPIVOTDATA("Amount",Pivot!$A$3,"Practice Area",$A33,"Billing Attorney",$B33,"Timekeeper",$C33,"TranType","TTM_soft_DVal"),0)-U33</f>
        <v>0</v>
      </c>
      <c r="U33" s="52">
        <f>IFERROR(GETPIVOTDATA("Amount",Pivot!$A$3,"Practice Area",$A33,"Billing Attorney",$B33,"Timekeeper",$C33,"TranType","TTM_soft_DBill"),0)</f>
        <v>0</v>
      </c>
      <c r="V33" s="54">
        <f>IFERROR(IF(Control!B$10=FALSE,0,GETPIVOTDATA("Amount",Pivot!$A$3,"Practice Area",$A33,"Billing Attorney",$B33,"Timekeeper",$C33,"TranType","TTM_soft_DPaid")), 0)</f>
        <v>0</v>
      </c>
      <c r="W33" s="51">
        <f t="shared" si="43"/>
        <v>0</v>
      </c>
      <c r="X33" s="52">
        <f t="shared" si="44"/>
        <v>0</v>
      </c>
      <c r="Y33" s="52">
        <f t="shared" si="45"/>
        <v>0</v>
      </c>
      <c r="Z33" s="53">
        <f t="shared" si="46"/>
        <v>0</v>
      </c>
      <c r="AA33" s="137">
        <f>IFERROR(GETPIVOTDATA("Amount",Pivot!$A$3,"Practice Area",$A33,"Billing Attorney",$B33,"Timekeeper",$C33,"TranType","TTM_Avg_WipUnpaid"),0)</f>
        <v>39485.225120192219</v>
      </c>
      <c r="AB33" s="51">
        <f>IFERROR(IF(Control!B$9=FALSE,0,GETPIVOTDATA("Amount",Pivot!$A$3,"Practice Area",$A33,"Billing Attorney",$B33,"Timekeeper",$C33,"TranType","TTM_HardDisb_Avg_WipUnpaid")),0)</f>
        <v>0</v>
      </c>
      <c r="AC33" s="54">
        <f>IFERROR(IF(Control!B$10=FALSE,0,GETPIVOTDATA("Amount",Pivot!$A$3,"Practice Area",$A33,"Billing Attorney",$B33,"Timekeeper",$C33,"TranType","TTM_SoftDisb_Avg_WipUnpaid")),0)</f>
        <v>0</v>
      </c>
      <c r="AD33" s="105">
        <f t="shared" si="47"/>
        <v>0</v>
      </c>
      <c r="AE33" s="146">
        <f t="shared" si="34"/>
        <v>39485.225120192219</v>
      </c>
      <c r="AF33" s="55">
        <f>IFERROR(IF(Control!B$1=FALSE,0,GETPIVOTDATA("Amount",Pivot!$A$3,"Practice Area",$A33,"Billing Attorney",$B33,"Timekeeper",$C33,"TranType","Timekeeper Salaries")),0)</f>
        <v>35289.755672561892</v>
      </c>
      <c r="AG33" s="52">
        <f>IFERROR(IF(Control!B$2=FALSE,0,GETPIVOTDATA("Amount",Pivot!$A$3,"Practice Area",$A33,"Billing Attorney",$B33,"Timekeeper",$C33,"TranType","Secretary Salaries")),0)</f>
        <v>9425.6826048509192</v>
      </c>
      <c r="AH33" s="52">
        <f>IFERROR(IF(Control!B$3=FALSE,0,GETPIVOTDATA("Amount",Pivot!$A$3,"Practice Area",$A33,"Billing Attorney",$B33,"Timekeeper",$C33,"TranType","Support Salaries")),0)</f>
        <v>2822.933070885646</v>
      </c>
      <c r="AI33" s="52">
        <f>IFERROR(IF(Control!B$4=FALSE,0,GETPIVOTDATA("Amount",Pivot!$A$3,"Practice Area",$A33,"Billing Attorney",$B33,"Timekeeper",$C33,"TranType","Employee Benefits")),0)</f>
        <v>6718.5807087078165</v>
      </c>
      <c r="AJ33" s="52">
        <f>IFERROR(IF(Control!B$5=FALSE,0,GETPIVOTDATA("Amount",Pivot!$A$3,"Practice Area",$A33,"Billing Attorney",$B33,"Timekeeper",$C33,"TranType","Rent Office Expense")),0)</f>
        <v>6638.8626839111384</v>
      </c>
      <c r="AK33" s="52">
        <f>IFERROR(IF(Control!B$6=FALSE,0,GETPIVOTDATA("Amount",Pivot!$A$3,"Practice Area",$A33,"Billing Attorney",$B33,"Timekeeper",$C33,"TranType","Legal Library Expense")),0)</f>
        <v>3157.5784256990592</v>
      </c>
      <c r="AL33" s="53">
        <f>IFERROR(IF(Control!B$7=FALSE,0,GETPIVOTDATA("Amount",Pivot!$A$3,"Practice Area",$A33,"Billing Attorney",$B33,"Timekeeper",$C33,"TranType","Other SG&amp;A")),0)</f>
        <v>6049.1422947549418</v>
      </c>
      <c r="AM33" s="105">
        <f t="shared" si="48"/>
        <v>70102.535461371401</v>
      </c>
      <c r="AN33" s="51">
        <f t="shared" si="36"/>
        <v>5220.9914184362715</v>
      </c>
      <c r="AO33" s="156">
        <f t="shared" si="37"/>
        <v>6.9314218740278974E-2</v>
      </c>
      <c r="AP33" s="116">
        <f t="shared" si="38"/>
        <v>1.9076382786352211</v>
      </c>
      <c r="AQ33" s="94">
        <f t="shared" si="39"/>
        <v>0.13222645692265095</v>
      </c>
      <c r="AR33" s="94">
        <f t="shared" si="21"/>
        <v>1.7754118217125701</v>
      </c>
    </row>
    <row r="34" spans="1:44" outlineLevel="1" x14ac:dyDescent="0.3">
      <c r="A34" s="40" t="s">
        <v>38</v>
      </c>
      <c r="B34" s="40" t="s">
        <v>39</v>
      </c>
      <c r="C34" s="41" t="s">
        <v>41</v>
      </c>
      <c r="D34" s="49" t="str">
        <f t="shared" si="42"/>
        <v>Associate Y</v>
      </c>
      <c r="E34" s="50">
        <v>400</v>
      </c>
      <c r="F34" s="51">
        <f>IFERROR(GETPIVOTDATA("Amount",Pivot!$A$3,"Practice Area",$A34,"Billing Attorney",$B34,"Timekeeper",$C34,"TranType","TTM_Hours_wORKed"),0)</f>
        <v>649.21757570995464</v>
      </c>
      <c r="G34" s="52">
        <f>IFERROR(GETPIVOTDATA("Amount",Pivot!$A$3,"Practice Area",$A34,"Billing Attorney",$B34,"Timekeeper",$C34,"TranType","TTM_Hours_wORKDAY"),0)</f>
        <v>695.99999999992997</v>
      </c>
      <c r="H34" s="284">
        <f>IFERROR(F34/G34,0)</f>
        <v>0.9327838731465804</v>
      </c>
      <c r="I34" s="51">
        <f>IFERROR(GETPIVOTDATA("Amount",Pivot!$A$3,"Practice Area",$A34,"Billing Attorney",$B34,"Timekeeper",$C34,"TranType","TTM_Billed_Value"),0)</f>
        <v>144684.86287499999</v>
      </c>
      <c r="J34" s="55">
        <f>IFERROR(GETPIVOTDATA("Amount",Pivot!$A$3,"Practice Area",$A34,"Billing Attorney",$B34,"Timekeeper",$C34,"TranType","TTM_Value_Discounted"),0)</f>
        <v>3625.2895781250004</v>
      </c>
      <c r="K34" s="52">
        <f>IFERROR(GETPIVOTDATA("Amount",Pivot!$A$3,"Practice Area",$A34,"Billing Attorney",$B34,"Timekeeper",$C34,"TranType","TTM_Value_Billed"),0)</f>
        <v>108321.306046875</v>
      </c>
      <c r="L34" s="293">
        <f>IFERROR(K34/I34,0)</f>
        <v>0.74867062037069376</v>
      </c>
      <c r="M34" s="55">
        <f>IFERROR(GETPIVOTDATA("Amount",Pivot!$A$3,"Practice Area",$A34,"Billing Attorney",$B34,"Timekeeper",$C34,"TranType","TTM_Value_Writeoff"),0)</f>
        <v>584.59454784000002</v>
      </c>
      <c r="N34" s="54">
        <f>IFERROR(GETPIVOTDATA("Amount",Pivot!$A$3,"Practice Area",$A34,"Billing Attorney",$B34,"Timekeeper",$C34,"TranType","TTM_Value_Paid"),0)</f>
        <v>97374.196665865369</v>
      </c>
      <c r="O34" s="51">
        <f>IFERROR(GETPIVOTDATA("Amount",Pivot!$A$3,"Practice Area",$A34,"Billing Attorney",$B34,"Timekeeper",$C34,"TranType","TTM_hard_DEnt"),0)</f>
        <v>0</v>
      </c>
      <c r="P34" s="52">
        <f>IFERROR(GETPIVOTDATA("Amount",Pivot!$A$3,"Practice Area",$A34,"Billing Attorney",$B34,"Timekeeper",$C34,"TranType","TTM_hard_DVal"),0)-Q34</f>
        <v>0</v>
      </c>
      <c r="Q34" s="52">
        <f>IFERROR(GETPIVOTDATA("Amount",Pivot!$A$3,"Practice Area",$A34,"Billing Attorney",$B34,"Timekeeper",$C34,"TranType","TTM_hard_DBill"),0)</f>
        <v>0</v>
      </c>
      <c r="R34" s="54">
        <f>IFERROR(IF(Control!B$9=FALSE,0,GETPIVOTDATA("Amount",Pivot!$A$3,"Practice Area",$A34,"Billing Attorney",$B34,"Timekeeper",$C34,"TranType","TTM_hard_DPaid")), 0)</f>
        <v>0</v>
      </c>
      <c r="S34" s="51">
        <f>IFERROR(GETPIVOTDATA("Amount",Pivot!$A$3,"Practice Area",$A34,"Billing Attorney",$B34,"Timekeeper",$C34,"TranType","TTM_soft_DEnt"),0)</f>
        <v>0</v>
      </c>
      <c r="T34" s="52">
        <f>IFERROR(GETPIVOTDATA("Amount",Pivot!$A$3,"Practice Area",$A34,"Billing Attorney",$B34,"Timekeeper",$C34,"TranType","TTM_soft_DVal"),0)-U34</f>
        <v>0</v>
      </c>
      <c r="U34" s="52">
        <f>IFERROR(GETPIVOTDATA("Amount",Pivot!$A$3,"Practice Area",$A34,"Billing Attorney",$B34,"Timekeeper",$C34,"TranType","TTM_soft_DBill"),0)</f>
        <v>0</v>
      </c>
      <c r="V34" s="54">
        <f>IFERROR(IF(Control!B$10=FALSE,0,GETPIVOTDATA("Amount",Pivot!$A$3,"Practice Area",$A34,"Billing Attorney",$B34,"Timekeeper",$C34,"TranType","TTM_soft_DPaid")), 0)</f>
        <v>0</v>
      </c>
      <c r="W34" s="51">
        <f t="shared" si="43"/>
        <v>0</v>
      </c>
      <c r="X34" s="52">
        <f t="shared" si="44"/>
        <v>0</v>
      </c>
      <c r="Y34" s="52">
        <f t="shared" si="45"/>
        <v>0</v>
      </c>
      <c r="Z34" s="53">
        <f t="shared" si="46"/>
        <v>0</v>
      </c>
      <c r="AA34" s="137">
        <f>IFERROR(GETPIVOTDATA("Amount",Pivot!$A$3,"Practice Area",$A34,"Billing Attorney",$B34,"Timekeeper",$C34,"TranType","TTM_Avg_WipUnpaid"),0)</f>
        <v>51044.371334134543</v>
      </c>
      <c r="AB34" s="51">
        <f>IFERROR(IF(Control!B$9=FALSE,0,GETPIVOTDATA("Amount",Pivot!$A$3,"Practice Area",$A34,"Billing Attorney",$B34,"Timekeeper",$C34,"TranType","TTM_HardDisb_Avg_WipUnpaid")),0)</f>
        <v>0</v>
      </c>
      <c r="AC34" s="54">
        <f>IFERROR(IF(Control!B$10=FALSE,0,GETPIVOTDATA("Amount",Pivot!$A$3,"Practice Area",$A34,"Billing Attorney",$B34,"Timekeeper",$C34,"TranType","TTM_SoftDisb_Avg_WipUnpaid")),0)</f>
        <v>0</v>
      </c>
      <c r="AD34" s="105">
        <f t="shared" si="47"/>
        <v>0</v>
      </c>
      <c r="AE34" s="146">
        <f t="shared" si="34"/>
        <v>51044.371334134543</v>
      </c>
      <c r="AF34" s="55">
        <f>IFERROR(IF(Control!B$1=FALSE,0,GETPIVOTDATA("Amount",Pivot!$A$3,"Practice Area",$A34,"Billing Attorney",$B34,"Timekeeper",$C34,"TranType","Timekeeper Salaries")),0)</f>
        <v>53224.143594239329</v>
      </c>
      <c r="AG34" s="52">
        <f>IFERROR(IF(Control!B$2=FALSE,0,GETPIVOTDATA("Amount",Pivot!$A$3,"Practice Area",$A34,"Billing Attorney",$B34,"Timekeeper",$C34,"TranType","Secretary Salaries")),0)</f>
        <v>9748.0116472965965</v>
      </c>
      <c r="AH34" s="52">
        <f>IFERROR(IF(Control!B$3=FALSE,0,GETPIVOTDATA("Amount",Pivot!$A$3,"Practice Area",$A34,"Billing Attorney",$B34,"Timekeeper",$C34,"TranType","Support Salaries")),0)</f>
        <v>3649.3357574402471</v>
      </c>
      <c r="AI34" s="52">
        <f>IFERROR(IF(Control!B$4=FALSE,0,GETPIVOTDATA("Amount",Pivot!$A$3,"Practice Area",$A34,"Billing Attorney",$B34,"Timekeeper",$C34,"TranType","Employee Benefits")),0)</f>
        <v>8685.4191027077941</v>
      </c>
      <c r="AJ34" s="52">
        <f>IFERROR(IF(Control!B$5=FALSE,0,GETPIVOTDATA("Amount",Pivot!$A$3,"Practice Area",$A34,"Billing Attorney",$B34,"Timekeeper",$C34,"TranType","Rent Office Expense")),0)</f>
        <v>8582.3639359369336</v>
      </c>
      <c r="AK34" s="52">
        <f>IFERROR(IF(Control!B$6=FALSE,0,GETPIVOTDATA("Amount",Pivot!$A$3,"Practice Area",$A34,"Billing Attorney",$B34,"Timekeeper",$C34,"TranType","Legal Library Expense")),0)</f>
        <v>4081.9472394399731</v>
      </c>
      <c r="AL34" s="53">
        <f>IFERROR(IF(Control!B$7=FALSE,0,GETPIVOTDATA("Amount",Pivot!$A$3,"Practice Area",$A34,"Billing Attorney",$B34,"Timekeeper",$C34,"TranType","Other SG&amp;A")),0)</f>
        <v>7820.0051945148134</v>
      </c>
      <c r="AM34" s="105">
        <f t="shared" si="48"/>
        <v>95791.22647157569</v>
      </c>
      <c r="AN34" s="51">
        <f t="shared" si="36"/>
        <v>1582.9701942896791</v>
      </c>
      <c r="AO34" s="156">
        <f t="shared" si="37"/>
        <v>1.6256567432556709E-2</v>
      </c>
      <c r="AP34" s="116">
        <f t="shared" si="38"/>
        <v>1.9076382786352197</v>
      </c>
      <c r="AQ34" s="94">
        <f t="shared" si="39"/>
        <v>3.1011650313559853E-2</v>
      </c>
      <c r="AR34" s="94">
        <f t="shared" si="21"/>
        <v>1.8766266283216597</v>
      </c>
    </row>
    <row r="35" spans="1:44" ht="13.5" outlineLevel="1" thickBot="1" x14ac:dyDescent="0.35">
      <c r="A35" s="40" t="s">
        <v>38</v>
      </c>
      <c r="B35" s="40" t="s">
        <v>39</v>
      </c>
      <c r="C35" s="41" t="s">
        <v>39</v>
      </c>
      <c r="D35" s="49" t="str">
        <f t="shared" si="42"/>
        <v>Partner B</v>
      </c>
      <c r="E35" s="50">
        <v>400</v>
      </c>
      <c r="F35" s="51">
        <f>IFERROR(GETPIVOTDATA("Amount",Pivot!$A$3,"Practice Area",$A35,"Billing Attorney",$B35,"Timekeeper",$C35,"TranType","TTM_Hours_wORKed"),0)</f>
        <v>1883.0077549999999</v>
      </c>
      <c r="G35" s="52">
        <f>IFERROR(GETPIVOTDATA("Amount",Pivot!$A$3,"Practice Area",$A35,"Billing Attorney",$B35,"Timekeeper",$C35,"TranType","TTM_Hours_wORKDAY"),0)</f>
        <v>2088</v>
      </c>
      <c r="H35" s="284">
        <f t="shared" si="31"/>
        <v>0.90182363745210725</v>
      </c>
      <c r="I35" s="51">
        <f>IFERROR(GETPIVOTDATA("Amount",Pivot!$A$3,"Practice Area",$A35,"Billing Attorney",$B35,"Timekeeper",$C35,"TranType","TTM_Billed_Value"),0)</f>
        <v>559754.56875000009</v>
      </c>
      <c r="J35" s="55">
        <f>IFERROR(GETPIVOTDATA("Amount",Pivot!$A$3,"Practice Area",$A35,"Billing Attorney",$B35,"Timekeeper",$C35,"TranType","TTM_Value_Discounted"),0)</f>
        <v>0</v>
      </c>
      <c r="K35" s="52">
        <f>IFERROR(GETPIVOTDATA("Amount",Pivot!$A$3,"Practice Area",$A35,"Billing Attorney",$B35,"Timekeeper",$C35,"TranType","TTM_Value_Billed"),0)</f>
        <v>559754.56874999998</v>
      </c>
      <c r="L35" s="293">
        <f t="shared" si="32"/>
        <v>0.99999999999999978</v>
      </c>
      <c r="M35" s="55">
        <f>IFERROR(GETPIVOTDATA("Amount",Pivot!$A$3,"Practice Area",$A35,"Billing Attorney",$B35,"Timekeeper",$C35,"TranType","TTM_Value_Writeoff"),0)</f>
        <v>6896.2441603950001</v>
      </c>
      <c r="N35" s="54">
        <f>IFERROR(GETPIVOTDATA("Amount",Pivot!$A$3,"Practice Area",$A35,"Billing Attorney",$B35,"Timekeeper",$C35,"TranType","TTM_Value_Paid"),0)</f>
        <v>823924.0334999999</v>
      </c>
      <c r="O35" s="51">
        <f>IFERROR(GETPIVOTDATA("Amount",Pivot!$A$3,"Practice Area",$A35,"Billing Attorney",$B35,"Timekeeper",$C35,"TranType","TTM_hard_DEnt"),0)</f>
        <v>1867.5600000000002</v>
      </c>
      <c r="P35" s="52">
        <f>IFERROR(GETPIVOTDATA("Amount",Pivot!$A$3,"Practice Area",$A35,"Billing Attorney",$B35,"Timekeeper",$C35,"TranType","TTM_hard_DVal"),0)-Q35</f>
        <v>0</v>
      </c>
      <c r="Q35" s="52">
        <f>IFERROR(GETPIVOTDATA("Amount",Pivot!$A$3,"Practice Area",$A35,"Billing Attorney",$B35,"Timekeeper",$C35,"TranType","TTM_hard_DBill"),0)</f>
        <v>6929.7705000000005</v>
      </c>
      <c r="R35" s="54">
        <f>IFERROR(IF(Control!B$9=FALSE,0,GETPIVOTDATA("Amount",Pivot!$A$3,"Practice Area",$A35,"Billing Attorney",$B35,"Timekeeper",$C35,"TranType","TTM_hard_DPaid")), 0)</f>
        <v>1686.8223499999999</v>
      </c>
      <c r="S35" s="51">
        <f>IFERROR(GETPIVOTDATA("Amount",Pivot!$A$3,"Practice Area",$A35,"Billing Attorney",$B35,"Timekeeper",$C35,"TranType","TTM_soft_DEnt"),0)</f>
        <v>8024.671875</v>
      </c>
      <c r="T35" s="52">
        <f>IFERROR(GETPIVOTDATA("Amount",Pivot!$A$3,"Practice Area",$A35,"Billing Attorney",$B35,"Timekeeper",$C35,"TranType","TTM_soft_DVal"),0)-U35</f>
        <v>0</v>
      </c>
      <c r="U35" s="52">
        <f>IFERROR(GETPIVOTDATA("Amount",Pivot!$A$3,"Practice Area",$A35,"Billing Attorney",$B35,"Timekeeper",$C35,"TranType","TTM_soft_DBill"),0)</f>
        <v>29744.586749999999</v>
      </c>
      <c r="V35" s="54">
        <f>IFERROR(IF(Control!B$10=FALSE,0,GETPIVOTDATA("Amount",Pivot!$A$3,"Practice Area",$A35,"Billing Attorney",$B35,"Timekeeper",$C35,"TranType","TTM_soft_DPaid")), 0)</f>
        <v>7258.3221749999993</v>
      </c>
      <c r="W35" s="51">
        <f t="shared" si="43"/>
        <v>9892.2318749999995</v>
      </c>
      <c r="X35" s="52">
        <f t="shared" si="44"/>
        <v>0</v>
      </c>
      <c r="Y35" s="52">
        <f t="shared" si="45"/>
        <v>36674.357250000001</v>
      </c>
      <c r="Z35" s="53">
        <f t="shared" si="46"/>
        <v>8945.1445249999997</v>
      </c>
      <c r="AA35" s="137">
        <f>IFERROR(GETPIVOTDATA("Amount",Pivot!$A$3,"Practice Area",$A35,"Billing Attorney",$B35,"Timekeeper",$C35,"TranType","TTM_Avg_WipUnpaid"),0)</f>
        <v>77568.288565384399</v>
      </c>
      <c r="AB35" s="51">
        <f>IFERROR(IF(Control!B$9=FALSE,0,GETPIVOTDATA("Amount",Pivot!$A$3,"Practice Area",$A35,"Billing Attorney",$B35,"Timekeeper",$C35,"TranType","TTM_HardDisb_Avg_WipUnpaid")),0)</f>
        <v>6116.1316319230609</v>
      </c>
      <c r="AC35" s="54">
        <f>IFERROR(IF(Control!B$10=FALSE,0,GETPIVOTDATA("Amount",Pivot!$A$3,"Practice Area",$A35,"Billing Attorney",$B35,"Timekeeper",$C35,"TranType","TTM_SoftDisb_Avg_WipUnpaid")),0)</f>
        <v>834.0179498076908</v>
      </c>
      <c r="AD35" s="105">
        <f t="shared" si="47"/>
        <v>6950.1495817307514</v>
      </c>
      <c r="AE35" s="146">
        <f t="shared" si="34"/>
        <v>84518.438147115143</v>
      </c>
      <c r="AF35" s="55">
        <f>IFERROR(IF(Control!B$1=FALSE,0,GETPIVOTDATA("Amount",Pivot!$A$3,"Practice Area",$A35,"Billing Attorney",$B35,"Timekeeper",$C35,"TranType","Timekeeper Salaries")),0)</f>
        <v>248837.14051611521</v>
      </c>
      <c r="AG35" s="52">
        <f>IFERROR(IF(Control!B$2=FALSE,0,GETPIVOTDATA("Amount",Pivot!$A$3,"Practice Area",$A35,"Billing Attorney",$B35,"Timekeeper",$C35,"TranType","Secretary Salaries")),0)</f>
        <v>68083.958083677295</v>
      </c>
      <c r="AH35" s="52">
        <f>IFERROR(IF(Control!B$3=FALSE,0,GETPIVOTDATA("Amount",Pivot!$A$3,"Practice Area",$A35,"Billing Attorney",$B35,"Timekeeper",$C35,"TranType","Support Salaries")),0)</f>
        <v>14248.334059235209</v>
      </c>
      <c r="AI35" s="52">
        <f>IFERROR(IF(Control!B$4=FALSE,0,GETPIVOTDATA("Amount",Pivot!$A$3,"Practice Area",$A35,"Billing Attorney",$B35,"Timekeeper",$C35,"TranType","Employee Benefits")),0)</f>
        <v>33911.035060979804</v>
      </c>
      <c r="AJ35" s="52">
        <f>IFERROR(IF(Control!B$5=FALSE,0,GETPIVOTDATA("Amount",Pivot!$A$3,"Practice Area",$A35,"Billing Attorney",$B35,"Timekeeper",$C35,"TranType","Rent Office Expense")),0)</f>
        <v>33508.670208776886</v>
      </c>
      <c r="AK35" s="52">
        <f>IFERROR(IF(Control!B$6=FALSE,0,GETPIVOTDATA("Amount",Pivot!$A$3,"Practice Area",$A35,"Billing Attorney",$B35,"Timekeeper",$C35,"TranType","Legal Library Expense")),0)</f>
        <v>16115.102328049592</v>
      </c>
      <c r="AL35" s="53">
        <f>IFERROR(IF(Control!B$7=FALSE,0,GETPIVOTDATA("Amount",Pivot!$A$3,"Practice Area",$A35,"Billing Attorney",$B35,"Timekeeper",$C35,"TranType","Other SG&amp;A")),0)</f>
        <v>30532.14441264686</v>
      </c>
      <c r="AM35" s="105">
        <f t="shared" si="48"/>
        <v>445236.3846694809</v>
      </c>
      <c r="AN35" s="51">
        <f t="shared" si="36"/>
        <v>387632.79335551901</v>
      </c>
      <c r="AO35" s="156">
        <f t="shared" si="37"/>
        <v>0.46541858383416318</v>
      </c>
      <c r="AP35" s="116">
        <f t="shared" si="38"/>
        <v>9.8542897417872855</v>
      </c>
      <c r="AQ35" s="94">
        <f t="shared" si="39"/>
        <v>4.5863695763141603</v>
      </c>
      <c r="AR35" s="94">
        <f t="shared" si="21"/>
        <v>5.2679201654731251</v>
      </c>
    </row>
    <row r="36" spans="1:44" ht="13.5" thickBot="1" x14ac:dyDescent="0.35">
      <c r="A36" s="40"/>
      <c r="B36" s="40"/>
      <c r="C36" s="41"/>
      <c r="D36" s="33" t="s">
        <v>139</v>
      </c>
      <c r="E36" s="34">
        <v>300</v>
      </c>
      <c r="F36" s="35">
        <f>SUM(F37:F44)</f>
        <v>11268.041550817865</v>
      </c>
      <c r="G36" s="36">
        <f>SUM(G37:G44)</f>
        <v>11831.999999999862</v>
      </c>
      <c r="H36" s="282">
        <f t="shared" si="31"/>
        <v>0.95233616893323159</v>
      </c>
      <c r="I36" s="35">
        <f>SUM(I37:I44)</f>
        <v>2463116.4442500002</v>
      </c>
      <c r="J36" s="39">
        <f>SUM(J37:J44)</f>
        <v>61185.758460937504</v>
      </c>
      <c r="K36" s="36">
        <f>SUM(K37:K44)</f>
        <v>1828819.3084765626</v>
      </c>
      <c r="L36" s="291">
        <f t="shared" si="32"/>
        <v>0.74248187199831062</v>
      </c>
      <c r="M36" s="39">
        <f t="shared" ref="M36:AD36" si="49">SUM(M37:M44)</f>
        <v>9209.3527971045005</v>
      </c>
      <c r="N36" s="38">
        <f t="shared" si="49"/>
        <v>1635075.1772578119</v>
      </c>
      <c r="O36" s="35">
        <f t="shared" si="49"/>
        <v>72137.31</v>
      </c>
      <c r="P36" s="36">
        <f t="shared" si="49"/>
        <v>0</v>
      </c>
      <c r="Q36" s="36">
        <f t="shared" si="49"/>
        <v>267591.30789999996</v>
      </c>
      <c r="R36" s="38">
        <f t="shared" si="49"/>
        <v>272193.52755</v>
      </c>
      <c r="S36" s="35">
        <f t="shared" si="49"/>
        <v>3198.1025999999997</v>
      </c>
      <c r="T36" s="36">
        <f t="shared" si="49"/>
        <v>0</v>
      </c>
      <c r="U36" s="36">
        <f t="shared" si="49"/>
        <v>11759.578600000001</v>
      </c>
      <c r="V36" s="38">
        <f t="shared" si="49"/>
        <v>2885.5365000000002</v>
      </c>
      <c r="W36" s="35">
        <f t="shared" si="49"/>
        <v>75335.412599999996</v>
      </c>
      <c r="X36" s="36">
        <f t="shared" si="49"/>
        <v>0</v>
      </c>
      <c r="Y36" s="36">
        <f t="shared" si="49"/>
        <v>279350.88649999996</v>
      </c>
      <c r="Z36" s="37">
        <f t="shared" si="49"/>
        <v>275079.06404999999</v>
      </c>
      <c r="AA36" s="135">
        <f t="shared" si="49"/>
        <v>894862.35034314613</v>
      </c>
      <c r="AB36" s="35">
        <f>SUM(AB37:AB44)</f>
        <v>46833.008139076752</v>
      </c>
      <c r="AC36" s="38">
        <f>SUM(AC37:AC44)</f>
        <v>6386.3192916922935</v>
      </c>
      <c r="AD36" s="103">
        <f t="shared" si="49"/>
        <v>53219.327430769044</v>
      </c>
      <c r="AE36" s="144">
        <f t="shared" si="34"/>
        <v>948081.67777391523</v>
      </c>
      <c r="AF36" s="39">
        <f t="shared" ref="AF36:AM36" si="50">SUM(AF37:AF44)</f>
        <v>900059.85113743262</v>
      </c>
      <c r="AG36" s="36">
        <f t="shared" si="50"/>
        <v>204311.73401755263</v>
      </c>
      <c r="AH36" s="36">
        <f t="shared" si="50"/>
        <v>62126.32569936767</v>
      </c>
      <c r="AI36" s="36">
        <f t="shared" si="50"/>
        <v>147860.65516449517</v>
      </c>
      <c r="AJ36" s="36">
        <f t="shared" si="50"/>
        <v>146106.24305189218</v>
      </c>
      <c r="AK36" s="36">
        <f t="shared" si="50"/>
        <v>69491.107571576955</v>
      </c>
      <c r="AL36" s="37">
        <f t="shared" si="50"/>
        <v>133127.84078435937</v>
      </c>
      <c r="AM36" s="103">
        <f t="shared" si="50"/>
        <v>1663083.7574266768</v>
      </c>
      <c r="AN36" s="35">
        <f t="shared" si="36"/>
        <v>247070.48388113501</v>
      </c>
      <c r="AO36" s="155">
        <f t="shared" si="37"/>
        <v>0.12934582901115618</v>
      </c>
      <c r="AP36" s="114">
        <f t="shared" si="38"/>
        <v>2.0147570468747289</v>
      </c>
      <c r="AQ36" s="92">
        <f t="shared" si="39"/>
        <v>0.26060042048408066</v>
      </c>
      <c r="AR36" s="92">
        <f t="shared" si="21"/>
        <v>1.7541566263906483</v>
      </c>
    </row>
    <row r="37" spans="1:44" outlineLevel="1" x14ac:dyDescent="0.3">
      <c r="A37" s="40" t="s">
        <v>38</v>
      </c>
      <c r="B37" s="40" t="s">
        <v>53</v>
      </c>
      <c r="C37" s="41" t="s">
        <v>55</v>
      </c>
      <c r="D37" s="42" t="str">
        <f t="shared" ref="D37:D44" si="51">C37</f>
        <v>Associate J</v>
      </c>
      <c r="E37" s="43">
        <v>400</v>
      </c>
      <c r="F37" s="44">
        <f>IFERROR(GETPIVOTDATA("Amount",Pivot!$A$3,"Practice Area",$A37,"Billing Attorney",$B37,"Timekeeper",$C37,"TranType","TTM_Hours_wORKed"),0)</f>
        <v>1946.8125259310343</v>
      </c>
      <c r="G37" s="45">
        <f>IFERROR(GETPIVOTDATA("Amount",Pivot!$A$3,"Practice Area",$A37,"Billing Attorney",$B37,"Timekeeper",$C37,"TranType","TTM_Hours_wORKDAY"),0)</f>
        <v>2088</v>
      </c>
      <c r="H37" s="283">
        <f t="shared" si="31"/>
        <v>0.93238147793631909</v>
      </c>
      <c r="I37" s="44">
        <f>IFERROR(GETPIVOTDATA("Amount",Pivot!$A$3,"Practice Area",$A37,"Billing Attorney",$B37,"Timekeeper",$C37,"TranType","TTM_Billed_Value"),0)</f>
        <v>433383.49349999998</v>
      </c>
      <c r="J37" s="48">
        <f>IFERROR(GETPIVOTDATA("Amount",Pivot!$A$3,"Practice Area",$A37,"Billing Attorney",$B37,"Timekeeper",$C37,"TranType","TTM_Value_Discounted"),0)</f>
        <v>10765.048964062498</v>
      </c>
      <c r="K37" s="45">
        <f>IFERROR(GETPIVOTDATA("Amount",Pivot!$A$3,"Practice Area",$A37,"Billing Attorney",$B37,"Timekeeper",$C37,"TranType","TTM_Value_Billed"),0)</f>
        <v>321341.76009843749</v>
      </c>
      <c r="L37" s="292">
        <f t="shared" si="32"/>
        <v>0.74147207938928461</v>
      </c>
      <c r="M37" s="48">
        <f>IFERROR(GETPIVOTDATA("Amount",Pivot!$A$3,"Practice Area",$A37,"Billing Attorney",$B37,"Timekeeper",$C37,"TranType","TTM_Value_Writeoff"),0)</f>
        <v>1627.3321291124998</v>
      </c>
      <c r="N37" s="47">
        <f>IFERROR(GETPIVOTDATA("Amount",Pivot!$A$3,"Practice Area",$A37,"Billing Attorney",$B37,"Timekeeper",$C37,"TranType","TTM_Value_Paid"),0)</f>
        <v>287805.25840564899</v>
      </c>
      <c r="O37" s="44">
        <f>IFERROR(GETPIVOTDATA("Amount",Pivot!$A$3,"Practice Area",$A37,"Billing Attorney",$B37,"Timekeeper",$C37,"TranType","TTM_hard_DEnt"),0)</f>
        <v>0</v>
      </c>
      <c r="P37" s="45">
        <f>IFERROR(GETPIVOTDATA("Amount",Pivot!$A$3,"Practice Area",$A37,"Billing Attorney",$B37,"Timekeeper",$C37,"TranType","TTM_hard_DVal"),0)-Q37</f>
        <v>0</v>
      </c>
      <c r="Q37" s="45">
        <f>IFERROR(GETPIVOTDATA("Amount",Pivot!$A$3,"Practice Area",$A37,"Billing Attorney",$B37,"Timekeeper",$C37,"TranType","TTM_hard_DBill"),0)</f>
        <v>0</v>
      </c>
      <c r="R37" s="47">
        <f>IFERROR(IF(Control!B$9=FALSE,0,GETPIVOTDATA("Amount",Pivot!$A$3,"Practice Area",$A37,"Billing Attorney",$B37,"Timekeeper",$C37,"TranType","TTM_hard_DPaid")), 0)</f>
        <v>0</v>
      </c>
      <c r="S37" s="44">
        <f>IFERROR(GETPIVOTDATA("Amount",Pivot!$A$3,"Practice Area",$A37,"Billing Attorney",$B37,"Timekeeper",$C37,"TranType","TTM_soft_DEnt"),0)</f>
        <v>0</v>
      </c>
      <c r="T37" s="45">
        <f>IFERROR(GETPIVOTDATA("Amount",Pivot!$A$3,"Practice Area",$A37,"Billing Attorney",$B37,"Timekeeper",$C37,"TranType","TTM_soft_DVal"),0)-U37</f>
        <v>0</v>
      </c>
      <c r="U37" s="45">
        <f>IFERROR(GETPIVOTDATA("Amount",Pivot!$A$3,"Practice Area",$A37,"Billing Attorney",$B37,"Timekeeper",$C37,"TranType","TTM_soft_DBill"),0)</f>
        <v>0</v>
      </c>
      <c r="V37" s="47">
        <f>IFERROR(IF(Control!B$10=FALSE,0,GETPIVOTDATA("Amount",Pivot!$A$3,"Practice Area",$A37,"Billing Attorney",$B37,"Timekeeper",$C37,"TranType","TTM_soft_DPaid")), 0)</f>
        <v>0</v>
      </c>
      <c r="W37" s="44">
        <f t="shared" ref="W37:W44" si="52">O37+S37</f>
        <v>0</v>
      </c>
      <c r="X37" s="45">
        <f t="shared" ref="X37:X44" si="53">P37+T37</f>
        <v>0</v>
      </c>
      <c r="Y37" s="45">
        <f t="shared" ref="Y37:Y44" si="54">Q37+U37</f>
        <v>0</v>
      </c>
      <c r="Z37" s="46">
        <f t="shared" ref="Z37:Z44" si="55">R37+V37</f>
        <v>0</v>
      </c>
      <c r="AA37" s="136">
        <f>IFERROR(GETPIVOTDATA("Amount",Pivot!$A$3,"Practice Area",$A37,"Billing Attorney",$B37,"Timekeeper",$C37,"TranType","TTM_Avg_WipUnpaid"),0)</f>
        <v>156934.45807031184</v>
      </c>
      <c r="AB37" s="44">
        <f>IFERROR(IF(Control!B$9=FALSE,0,GETPIVOTDATA("Amount",Pivot!$A$3,"Practice Area",$A37,"Billing Attorney",$B37,"Timekeeper",$C37,"TranType","TTM_HardDisb_Avg_WipUnpaid")),0)</f>
        <v>0</v>
      </c>
      <c r="AC37" s="47">
        <f>IFERROR(IF(Control!B$10=FALSE,0,GETPIVOTDATA("Amount",Pivot!$A$3,"Practice Area",$A37,"Billing Attorney",$B37,"Timekeeper",$C37,"TranType","TTM_SoftDisb_Avg_WipUnpaid")),0)</f>
        <v>0</v>
      </c>
      <c r="AD37" s="104">
        <f t="shared" ref="AD37:AD44" si="56">AB37+AC37</f>
        <v>0</v>
      </c>
      <c r="AE37" s="145">
        <f t="shared" si="34"/>
        <v>156934.45807031184</v>
      </c>
      <c r="AF37" s="48">
        <f>IFERROR(IF(Control!B$1=FALSE,0,GETPIVOTDATA("Amount",Pivot!$A$3,"Practice Area",$A37,"Billing Attorney",$B37,"Timekeeper",$C37,"TranType","Timekeeper Salaries")),0)</f>
        <v>161176.59426206886</v>
      </c>
      <c r="AG37" s="45">
        <f>IFERROR(IF(Control!B$2=FALSE,0,GETPIVOTDATA("Amount",Pivot!$A$3,"Practice Area",$A37,"Billing Attorney",$B37,"Timekeeper",$C37,"TranType","Secretary Salaries")),0)</f>
        <v>29519.522758620689</v>
      </c>
      <c r="AH37" s="45">
        <f>IFERROR(IF(Control!B$3=FALSE,0,GETPIVOTDATA("Amount",Pivot!$A$3,"Practice Area",$A37,"Billing Attorney",$B37,"Timekeeper",$C37,"TranType","Support Salaries")),0)</f>
        <v>10931.080474398394</v>
      </c>
      <c r="AI37" s="45">
        <f>IFERROR(IF(Control!B$4=FALSE,0,GETPIVOTDATA("Amount",Pivot!$A$3,"Practice Area",$A37,"Billing Attorney",$B37,"Timekeeper",$C37,"TranType","Employee Benefits")),0)</f>
        <v>26015.971529068232</v>
      </c>
      <c r="AJ37" s="45">
        <f>IFERROR(IF(Control!B$5=FALSE,0,GETPIVOTDATA("Amount",Pivot!$A$3,"Practice Area",$A37,"Billing Attorney",$B37,"Timekeeper",$C37,"TranType","Rent Office Expense")),0)</f>
        <v>25707.284031904393</v>
      </c>
      <c r="AK37" s="45">
        <f>IFERROR(IF(Control!B$6=FALSE,0,GETPIVOTDATA("Amount",Pivot!$A$3,"Practice Area",$A37,"Billing Attorney",$B37,"Timekeeper",$C37,"TranType","Legal Library Expense")),0)</f>
        <v>12226.908328617206</v>
      </c>
      <c r="AL37" s="46">
        <f>IFERROR(IF(Control!B$7=FALSE,0,GETPIVOTDATA("Amount",Pivot!$A$3,"Practice Area",$A37,"Billing Attorney",$B37,"Timekeeper",$C37,"TranType","Other SG&amp;A")),0)</f>
        <v>23423.74387371089</v>
      </c>
      <c r="AM37" s="104">
        <f t="shared" ref="AM37:AM44" si="57">SUM(AF37:AL37)</f>
        <v>289001.10525838868</v>
      </c>
      <c r="AN37" s="44">
        <f t="shared" si="36"/>
        <v>-1195.8468527396908</v>
      </c>
      <c r="AO37" s="151">
        <f t="shared" si="37"/>
        <v>-4.155055607268289E-3</v>
      </c>
      <c r="AP37" s="115">
        <f t="shared" si="38"/>
        <v>1.8339201087163579</v>
      </c>
      <c r="AQ37" s="93">
        <f t="shared" si="39"/>
        <v>-7.6200400310039735E-3</v>
      </c>
      <c r="AR37" s="93">
        <f t="shared" si="21"/>
        <v>1.8415401487473617</v>
      </c>
    </row>
    <row r="38" spans="1:44" outlineLevel="1" x14ac:dyDescent="0.3">
      <c r="A38" s="40" t="s">
        <v>38</v>
      </c>
      <c r="B38" s="40" t="s">
        <v>53</v>
      </c>
      <c r="C38" s="41" t="s">
        <v>54</v>
      </c>
      <c r="D38" s="49" t="str">
        <f t="shared" si="51"/>
        <v>Associate K</v>
      </c>
      <c r="E38" s="50">
        <v>400</v>
      </c>
      <c r="F38" s="51">
        <f>IFERROR(GETPIVOTDATA("Amount",Pivot!$A$3,"Practice Area",$A38,"Billing Attorney",$B38,"Timekeeper",$C38,"TranType","TTM_Hours_wORKed"),0)</f>
        <v>1939.9666667586207</v>
      </c>
      <c r="G38" s="52">
        <f>IFERROR(GETPIVOTDATA("Amount",Pivot!$A$3,"Practice Area",$A38,"Billing Attorney",$B38,"Timekeeper",$C38,"TranType","TTM_Hours_wORKDAY"),0)</f>
        <v>2088</v>
      </c>
      <c r="H38" s="284">
        <f t="shared" si="31"/>
        <v>0.92910280975029724</v>
      </c>
      <c r="I38" s="51">
        <f>IFERROR(GETPIVOTDATA("Amount",Pivot!$A$3,"Practice Area",$A38,"Billing Attorney",$B38,"Timekeeper",$C38,"TranType","TTM_Billed_Value"),0)</f>
        <v>383293.94400000002</v>
      </c>
      <c r="J38" s="55">
        <f>IFERROR(GETPIVOTDATA("Amount",Pivot!$A$3,"Practice Area",$A38,"Billing Attorney",$B38,"Timekeeper",$C38,"TranType","TTM_Value_Discounted"),0)</f>
        <v>9520.8473250000025</v>
      </c>
      <c r="K38" s="52">
        <f>IFERROR(GETPIVOTDATA("Amount",Pivot!$A$3,"Practice Area",$A38,"Billing Attorney",$B38,"Timekeeper",$C38,"TranType","TTM_Value_Billed"),0)</f>
        <v>284201.757675</v>
      </c>
      <c r="L38" s="293">
        <f t="shared" si="32"/>
        <v>0.7414720793892845</v>
      </c>
      <c r="M38" s="55">
        <f>IFERROR(GETPIVOTDATA("Amount",Pivot!$A$3,"Practice Area",$A38,"Billing Attorney",$B38,"Timekeeper",$C38,"TranType","TTM_Value_Writeoff"),0)</f>
        <v>1391.2735656600003</v>
      </c>
      <c r="N38" s="54">
        <f>IFERROR(GETPIVOTDATA("Amount",Pivot!$A$3,"Practice Area",$A38,"Billing Attorney",$B38,"Timekeeper",$C38,"TranType","TTM_Value_Paid"),0)</f>
        <v>254541.3340673077</v>
      </c>
      <c r="O38" s="51">
        <f>IFERROR(GETPIVOTDATA("Amount",Pivot!$A$3,"Practice Area",$A38,"Billing Attorney",$B38,"Timekeeper",$C38,"TranType","TTM_hard_DEnt"),0)</f>
        <v>0</v>
      </c>
      <c r="P38" s="52">
        <f>IFERROR(GETPIVOTDATA("Amount",Pivot!$A$3,"Practice Area",$A38,"Billing Attorney",$B38,"Timekeeper",$C38,"TranType","TTM_hard_DVal"),0)-Q38</f>
        <v>0</v>
      </c>
      <c r="Q38" s="52">
        <f>IFERROR(GETPIVOTDATA("Amount",Pivot!$A$3,"Practice Area",$A38,"Billing Attorney",$B38,"Timekeeper",$C38,"TranType","TTM_hard_DBill"),0)</f>
        <v>0</v>
      </c>
      <c r="R38" s="54">
        <f>IFERROR(IF(Control!B$9=FALSE,0,GETPIVOTDATA("Amount",Pivot!$A$3,"Practice Area",$A38,"Billing Attorney",$B38,"Timekeeper",$C38,"TranType","TTM_hard_DPaid")), 0)</f>
        <v>0</v>
      </c>
      <c r="S38" s="51">
        <f>IFERROR(GETPIVOTDATA("Amount",Pivot!$A$3,"Practice Area",$A38,"Billing Attorney",$B38,"Timekeeper",$C38,"TranType","TTM_soft_DEnt"),0)</f>
        <v>0</v>
      </c>
      <c r="T38" s="52">
        <f>IFERROR(GETPIVOTDATA("Amount",Pivot!$A$3,"Practice Area",$A38,"Billing Attorney",$B38,"Timekeeper",$C38,"TranType","TTM_soft_DVal"),0)-U38</f>
        <v>0</v>
      </c>
      <c r="U38" s="52">
        <f>IFERROR(GETPIVOTDATA("Amount",Pivot!$A$3,"Practice Area",$A38,"Billing Attorney",$B38,"Timekeeper",$C38,"TranType","TTM_soft_DBill"),0)</f>
        <v>0</v>
      </c>
      <c r="V38" s="54">
        <f>IFERROR(IF(Control!B$10=FALSE,0,GETPIVOTDATA("Amount",Pivot!$A$3,"Practice Area",$A38,"Billing Attorney",$B38,"Timekeeper",$C38,"TranType","TTM_soft_DPaid")), 0)</f>
        <v>0</v>
      </c>
      <c r="W38" s="51">
        <f t="shared" si="52"/>
        <v>0</v>
      </c>
      <c r="X38" s="52">
        <f t="shared" si="53"/>
        <v>0</v>
      </c>
      <c r="Y38" s="52">
        <f t="shared" si="54"/>
        <v>0</v>
      </c>
      <c r="Z38" s="53">
        <f t="shared" si="55"/>
        <v>0</v>
      </c>
      <c r="AA38" s="137">
        <f>IFERROR(GETPIVOTDATA("Amount",Pivot!$A$3,"Practice Area",$A38,"Billing Attorney",$B38,"Timekeeper",$C38,"TranType","TTM_Avg_WipUnpaid"),0)</f>
        <v>138796.30462499923</v>
      </c>
      <c r="AB38" s="51">
        <f>IFERROR(IF(Control!B$9=FALSE,0,GETPIVOTDATA("Amount",Pivot!$A$3,"Practice Area",$A38,"Billing Attorney",$B38,"Timekeeper",$C38,"TranType","TTM_HardDisb_Avg_WipUnpaid")),0)</f>
        <v>0</v>
      </c>
      <c r="AC38" s="54">
        <f>IFERROR(IF(Control!B$10=FALSE,0,GETPIVOTDATA("Amount",Pivot!$A$3,"Practice Area",$A38,"Billing Attorney",$B38,"Timekeeper",$C38,"TranType","TTM_SoftDisb_Avg_WipUnpaid")),0)</f>
        <v>0</v>
      </c>
      <c r="AD38" s="105">
        <f t="shared" si="56"/>
        <v>0</v>
      </c>
      <c r="AE38" s="146">
        <f t="shared" si="34"/>
        <v>138796.30462499923</v>
      </c>
      <c r="AF38" s="55">
        <f>IFERROR(IF(Control!B$1=FALSE,0,GETPIVOTDATA("Amount",Pivot!$A$3,"Practice Area",$A38,"Billing Attorney",$B38,"Timekeeper",$C38,"TranType","Timekeeper Salaries")),0)</f>
        <v>142548.14366896541</v>
      </c>
      <c r="AG38" s="52">
        <f>IFERROR(IF(Control!B$2=FALSE,0,GETPIVOTDATA("Amount",Pivot!$A$3,"Practice Area",$A38,"Billing Attorney",$B38,"Timekeeper",$C38,"TranType","Secretary Salaries")),0)</f>
        <v>29371.183448275864</v>
      </c>
      <c r="AH38" s="52">
        <f>IFERROR(IF(Control!B$3=FALSE,0,GETPIVOTDATA("Amount",Pivot!$A$3,"Practice Area",$A38,"Billing Attorney",$B38,"Timekeeper",$C38,"TranType","Support Salaries")),0)</f>
        <v>9667.6892637895344</v>
      </c>
      <c r="AI38" s="52">
        <f>IFERROR(IF(Control!B$4=FALSE,0,GETPIVOTDATA("Amount",Pivot!$A$3,"Practice Area",$A38,"Billing Attorney",$B38,"Timekeeper",$C38,"TranType","Employee Benefits")),0)</f>
        <v>23009.100447819132</v>
      </c>
      <c r="AJ38" s="52">
        <f>IFERROR(IF(Control!B$5=FALSE,0,GETPIVOTDATA("Amount",Pivot!$A$3,"Practice Area",$A38,"Billing Attorney",$B38,"Timekeeper",$C38,"TranType","Rent Office Expense")),0)</f>
        <v>22736.090400076253</v>
      </c>
      <c r="AK38" s="52">
        <f>IFERROR(IF(Control!B$6=FALSE,0,GETPIVOTDATA("Amount",Pivot!$A$3,"Practice Area",$A38,"Billing Attorney",$B38,"Timekeeper",$C38,"TranType","Legal Library Expense")),0)</f>
        <v>10813.748069530799</v>
      </c>
      <c r="AL38" s="53">
        <f>IFERROR(IF(Control!B$7=FALSE,0,GETPIVOTDATA("Amount",Pivot!$A$3,"Practice Area",$A38,"Billing Attorney",$B38,"Timekeeper",$C38,"TranType","Other SG&amp;A")),0)</f>
        <v>20716.476993834745</v>
      </c>
      <c r="AM38" s="105">
        <f t="shared" si="57"/>
        <v>258862.43229229172</v>
      </c>
      <c r="AN38" s="51">
        <f t="shared" si="36"/>
        <v>-4321.0982249840163</v>
      </c>
      <c r="AO38" s="156">
        <f t="shared" si="37"/>
        <v>-1.6976017827585517E-2</v>
      </c>
      <c r="AP38" s="116">
        <f t="shared" si="38"/>
        <v>1.8339201087163606</v>
      </c>
      <c r="AQ38" s="94">
        <f t="shared" si="39"/>
        <v>-3.1132660459936509E-2</v>
      </c>
      <c r="AR38" s="94">
        <f t="shared" si="21"/>
        <v>1.8650527691762973</v>
      </c>
    </row>
    <row r="39" spans="1:44" outlineLevel="1" x14ac:dyDescent="0.3">
      <c r="A39" s="40" t="s">
        <v>38</v>
      </c>
      <c r="B39" s="40" t="s">
        <v>53</v>
      </c>
      <c r="C39" s="41" t="s">
        <v>56</v>
      </c>
      <c r="D39" s="49" t="str">
        <f t="shared" si="51"/>
        <v>Associate L</v>
      </c>
      <c r="E39" s="50">
        <v>400</v>
      </c>
      <c r="F39" s="51">
        <f>IFERROR(GETPIVOTDATA("Amount",Pivot!$A$3,"Practice Area",$A39,"Billing Attorney",$B39,"Timekeeper",$C39,"TranType","TTM_Hours_wORKed"),0)</f>
        <v>2170.5332523778325</v>
      </c>
      <c r="G39" s="52">
        <f>IFERROR(GETPIVOTDATA("Amount",Pivot!$A$3,"Practice Area",$A39,"Billing Attorney",$B39,"Timekeeper",$C39,"TranType","TTM_Hours_wORKDAY"),0)</f>
        <v>2088</v>
      </c>
      <c r="H39" s="284">
        <f t="shared" si="31"/>
        <v>1.0395274197211841</v>
      </c>
      <c r="I39" s="51">
        <f>IFERROR(GETPIVOTDATA("Amount",Pivot!$A$3,"Practice Area",$A39,"Billing Attorney",$B39,"Timekeeper",$C39,"TranType","TTM_Billed_Value"),0)</f>
        <v>388767.70462499995</v>
      </c>
      <c r="J39" s="55">
        <f>IFERROR(GETPIVOTDATA("Amount",Pivot!$A$3,"Practice Area",$A39,"Billing Attorney",$B39,"Timekeeper",$C39,"TranType","TTM_Value_Discounted"),0)</f>
        <v>9654.5501437500006</v>
      </c>
      <c r="K39" s="52">
        <f>IFERROR(GETPIVOTDATA("Amount",Pivot!$A$3,"Practice Area",$A39,"Billing Attorney",$B39,"Timekeeper",$C39,"TranType","TTM_Value_Billed"),0)</f>
        <v>286424.48210625001</v>
      </c>
      <c r="L39" s="293">
        <f t="shared" si="32"/>
        <v>0.73674968033296695</v>
      </c>
      <c r="M39" s="55">
        <f>IFERROR(GETPIVOTDATA("Amount",Pivot!$A$3,"Practice Area",$A39,"Billing Attorney",$B39,"Timekeeper",$C39,"TranType","TTM_Value_Writeoff"),0)</f>
        <v>1362.7071356850001</v>
      </c>
      <c r="N39" s="54">
        <f>IFERROR(GETPIVOTDATA("Amount",Pivot!$A$3,"Practice Area",$A39,"Billing Attorney",$B39,"Timekeeper",$C39,"TranType","TTM_Value_Paid"),0)</f>
        <v>258658.86567548069</v>
      </c>
      <c r="O39" s="51">
        <f>IFERROR(GETPIVOTDATA("Amount",Pivot!$A$3,"Practice Area",$A39,"Billing Attorney",$B39,"Timekeeper",$C39,"TranType","TTM_hard_DEnt"),0)</f>
        <v>0</v>
      </c>
      <c r="P39" s="52">
        <f>IFERROR(GETPIVOTDATA("Amount",Pivot!$A$3,"Practice Area",$A39,"Billing Attorney",$B39,"Timekeeper",$C39,"TranType","TTM_hard_DVal"),0)-Q39</f>
        <v>0</v>
      </c>
      <c r="Q39" s="52">
        <f>IFERROR(GETPIVOTDATA("Amount",Pivot!$A$3,"Practice Area",$A39,"Billing Attorney",$B39,"Timekeeper",$C39,"TranType","TTM_hard_DBill"),0)</f>
        <v>0</v>
      </c>
      <c r="R39" s="54">
        <f>IFERROR(IF(Control!B$9=FALSE,0,GETPIVOTDATA("Amount",Pivot!$A$3,"Practice Area",$A39,"Billing Attorney",$B39,"Timekeeper",$C39,"TranType","TTM_hard_DPaid")), 0)</f>
        <v>0</v>
      </c>
      <c r="S39" s="51">
        <f>IFERROR(GETPIVOTDATA("Amount",Pivot!$A$3,"Practice Area",$A39,"Billing Attorney",$B39,"Timekeeper",$C39,"TranType","TTM_soft_DEnt"),0)</f>
        <v>0</v>
      </c>
      <c r="T39" s="52">
        <f>IFERROR(GETPIVOTDATA("Amount",Pivot!$A$3,"Practice Area",$A39,"Billing Attorney",$B39,"Timekeeper",$C39,"TranType","TTM_soft_DVal"),0)-U39</f>
        <v>0</v>
      </c>
      <c r="U39" s="52">
        <f>IFERROR(GETPIVOTDATA("Amount",Pivot!$A$3,"Practice Area",$A39,"Billing Attorney",$B39,"Timekeeper",$C39,"TranType","TTM_soft_DBill"),0)</f>
        <v>0</v>
      </c>
      <c r="V39" s="54">
        <f>IFERROR(IF(Control!B$10=FALSE,0,GETPIVOTDATA("Amount",Pivot!$A$3,"Practice Area",$A39,"Billing Attorney",$B39,"Timekeeper",$C39,"TranType","TTM_soft_DPaid")), 0)</f>
        <v>0</v>
      </c>
      <c r="W39" s="51">
        <f t="shared" si="52"/>
        <v>0</v>
      </c>
      <c r="X39" s="52">
        <f t="shared" si="53"/>
        <v>0</v>
      </c>
      <c r="Y39" s="52">
        <f t="shared" si="54"/>
        <v>0</v>
      </c>
      <c r="Z39" s="53">
        <f t="shared" si="55"/>
        <v>0</v>
      </c>
      <c r="AA39" s="137">
        <f>IFERROR(GETPIVOTDATA("Amount",Pivot!$A$3,"Practice Area",$A39,"Billing Attorney",$B39,"Timekeeper",$C39,"TranType","TTM_Avg_WipUnpaid"),0)</f>
        <v>138614.14157451843</v>
      </c>
      <c r="AB39" s="51">
        <f>IFERROR(IF(Control!B$9=FALSE,0,GETPIVOTDATA("Amount",Pivot!$A$3,"Practice Area",$A39,"Billing Attorney",$B39,"Timekeeper",$C39,"TranType","TTM_HardDisb_Avg_WipUnpaid")),0)</f>
        <v>0</v>
      </c>
      <c r="AC39" s="54">
        <f>IFERROR(IF(Control!B$10=FALSE,0,GETPIVOTDATA("Amount",Pivot!$A$3,"Practice Area",$A39,"Billing Attorney",$B39,"Timekeeper",$C39,"TranType","TTM_SoftDisb_Avg_WipUnpaid")),0)</f>
        <v>0</v>
      </c>
      <c r="AD39" s="105">
        <f t="shared" si="56"/>
        <v>0</v>
      </c>
      <c r="AE39" s="146">
        <f t="shared" si="34"/>
        <v>138614.14157451843</v>
      </c>
      <c r="AF39" s="55">
        <f>IFERROR(IF(Control!B$1=FALSE,0,GETPIVOTDATA("Amount",Pivot!$A$3,"Practice Area",$A39,"Billing Attorney",$B39,"Timekeeper",$C39,"TranType","Timekeeper Salaries")),0)</f>
        <v>109386.1110071016</v>
      </c>
      <c r="AG39" s="52">
        <f>IFERROR(IF(Control!B$2=FALSE,0,GETPIVOTDATA("Amount",Pivot!$A$3,"Practice Area",$A39,"Billing Attorney",$B39,"Timekeeper",$C39,"TranType","Secretary Salaries")),0)</f>
        <v>29216.375803178886</v>
      </c>
      <c r="AH39" s="52">
        <f>IFERROR(IF(Control!B$3=FALSE,0,GETPIVOTDATA("Amount",Pivot!$A$3,"Practice Area",$A39,"Billing Attorney",$B39,"Timekeeper",$C39,"TranType","Support Salaries")),0)</f>
        <v>9805.7520160329259</v>
      </c>
      <c r="AI39" s="52">
        <f>IFERROR(IF(Control!B$4=FALSE,0,GETPIVOTDATA("Amount",Pivot!$A$3,"Practice Area",$A39,"Billing Attorney",$B39,"Timekeeper",$C39,"TranType","Employee Benefits")),0)</f>
        <v>23337.689798158422</v>
      </c>
      <c r="AJ39" s="52">
        <f>IFERROR(IF(Control!B$5=FALSE,0,GETPIVOTDATA("Amount",Pivot!$A$3,"Practice Area",$A39,"Billing Attorney",$B39,"Timekeeper",$C39,"TranType","Rent Office Expense")),0)</f>
        <v>23060.78093679493</v>
      </c>
      <c r="AK39" s="52">
        <f>IFERROR(IF(Control!B$6=FALSE,0,GETPIVOTDATA("Amount",Pivot!$A$3,"Practice Area",$A39,"Billing Attorney",$B39,"Timekeeper",$C39,"TranType","Legal Library Expense")),0)</f>
        <v>10968.177507611535</v>
      </c>
      <c r="AL39" s="53">
        <f>IFERROR(IF(Control!B$7=FALSE,0,GETPIVOTDATA("Amount",Pivot!$A$3,"Practice Area",$A39,"Billing Attorney",$B39,"Timekeeper",$C39,"TranType","Other SG&amp;A")),0)</f>
        <v>21012.325748642026</v>
      </c>
      <c r="AM39" s="105">
        <f t="shared" si="57"/>
        <v>226787.21281752034</v>
      </c>
      <c r="AN39" s="51">
        <f t="shared" si="36"/>
        <v>31871.652857960347</v>
      </c>
      <c r="AO39" s="156">
        <f t="shared" si="37"/>
        <v>0.12321886889408712</v>
      </c>
      <c r="AP39" s="116">
        <f t="shared" si="38"/>
        <v>1.8660351875888987</v>
      </c>
      <c r="AQ39" s="94">
        <f t="shared" si="39"/>
        <v>0.22993074513126979</v>
      </c>
      <c r="AR39" s="94">
        <f t="shared" si="21"/>
        <v>1.636104442457629</v>
      </c>
    </row>
    <row r="40" spans="1:44" outlineLevel="1" x14ac:dyDescent="0.3">
      <c r="A40" s="40" t="s">
        <v>38</v>
      </c>
      <c r="B40" s="40" t="s">
        <v>53</v>
      </c>
      <c r="C40" s="41" t="s">
        <v>43</v>
      </c>
      <c r="D40" s="49" t="str">
        <f t="shared" si="51"/>
        <v>Associate T</v>
      </c>
      <c r="E40" s="50">
        <v>400</v>
      </c>
      <c r="F40" s="51">
        <f>IFERROR(GETPIVOTDATA("Amount",Pivot!$A$3,"Practice Area",$A40,"Billing Attorney",$B40,"Timekeeper",$C40,"TranType","TTM_Hours_wORKed"),0)</f>
        <v>1029.3710724380833</v>
      </c>
      <c r="G40" s="52">
        <f>IFERROR(GETPIVOTDATA("Amount",Pivot!$A$3,"Practice Area",$A40,"Billing Attorney",$B40,"Timekeeper",$C40,"TranType","TTM_Hours_wORKDAY"),0)</f>
        <v>1044</v>
      </c>
      <c r="H40" s="284">
        <f t="shared" si="31"/>
        <v>0.98598761727785755</v>
      </c>
      <c r="I40" s="51">
        <f>IFERROR(GETPIVOTDATA("Amount",Pivot!$A$3,"Practice Area",$A40,"Billing Attorney",$B40,"Timekeeper",$C40,"TranType","TTM_Billed_Value"),0)</f>
        <v>203632.74374999997</v>
      </c>
      <c r="J40" s="55">
        <f>IFERROR(GETPIVOTDATA("Amount",Pivot!$A$3,"Practice Area",$A40,"Billing Attorney",$B40,"Timekeeper",$C40,"TranType","TTM_Value_Discounted"),0)</f>
        <v>5060.6591250000001</v>
      </c>
      <c r="K40" s="52">
        <f>IFERROR(GETPIVOTDATA("Amount",Pivot!$A$3,"Practice Area",$A40,"Billing Attorney",$B40,"Timekeeper",$C40,"TranType","TTM_Value_Billed"),0)</f>
        <v>153027.90087499999</v>
      </c>
      <c r="L40" s="293">
        <f t="shared" si="32"/>
        <v>0.75148965759098363</v>
      </c>
      <c r="M40" s="55">
        <f>IFERROR(GETPIVOTDATA("Amount",Pivot!$A$3,"Practice Area",$A40,"Billing Attorney",$B40,"Timekeeper",$C40,"TranType","TTM_Value_Writeoff"),0)</f>
        <v>891.75594768749988</v>
      </c>
      <c r="N40" s="54">
        <f>IFERROR(GETPIVOTDATA("Amount",Pivot!$A$3,"Practice Area",$A40,"Billing Attorney",$B40,"Timekeeper",$C40,"TranType","TTM_Value_Paid"),0)</f>
        <v>134694.21331730764</v>
      </c>
      <c r="O40" s="51">
        <f>IFERROR(GETPIVOTDATA("Amount",Pivot!$A$3,"Practice Area",$A40,"Billing Attorney",$B40,"Timekeeper",$C40,"TranType","TTM_hard_DEnt"),0)</f>
        <v>0</v>
      </c>
      <c r="P40" s="52">
        <f>IFERROR(GETPIVOTDATA("Amount",Pivot!$A$3,"Practice Area",$A40,"Billing Attorney",$B40,"Timekeeper",$C40,"TranType","TTM_hard_DVal"),0)-Q40</f>
        <v>0</v>
      </c>
      <c r="Q40" s="52">
        <f>IFERROR(GETPIVOTDATA("Amount",Pivot!$A$3,"Practice Area",$A40,"Billing Attorney",$B40,"Timekeeper",$C40,"TranType","TTM_hard_DBill"),0)</f>
        <v>0</v>
      </c>
      <c r="R40" s="54">
        <f>IFERROR(IF(Control!B$9=FALSE,0,GETPIVOTDATA("Amount",Pivot!$A$3,"Practice Area",$A40,"Billing Attorney",$B40,"Timekeeper",$C40,"TranType","TTM_hard_DPaid")), 0)</f>
        <v>0</v>
      </c>
      <c r="S40" s="51">
        <f>IFERROR(GETPIVOTDATA("Amount",Pivot!$A$3,"Practice Area",$A40,"Billing Attorney",$B40,"Timekeeper",$C40,"TranType","TTM_soft_DEnt"),0)</f>
        <v>0</v>
      </c>
      <c r="T40" s="52">
        <f>IFERROR(GETPIVOTDATA("Amount",Pivot!$A$3,"Practice Area",$A40,"Billing Attorney",$B40,"Timekeeper",$C40,"TranType","TTM_soft_DVal"),0)-U40</f>
        <v>0</v>
      </c>
      <c r="U40" s="52">
        <f>IFERROR(GETPIVOTDATA("Amount",Pivot!$A$3,"Practice Area",$A40,"Billing Attorney",$B40,"Timekeeper",$C40,"TranType","TTM_soft_DBill"),0)</f>
        <v>0</v>
      </c>
      <c r="V40" s="54">
        <f>IFERROR(IF(Control!B$10=FALSE,0,GETPIVOTDATA("Amount",Pivot!$A$3,"Practice Area",$A40,"Billing Attorney",$B40,"Timekeeper",$C40,"TranType","TTM_soft_DPaid")), 0)</f>
        <v>0</v>
      </c>
      <c r="W40" s="51">
        <f t="shared" si="52"/>
        <v>0</v>
      </c>
      <c r="X40" s="52">
        <f t="shared" si="53"/>
        <v>0</v>
      </c>
      <c r="Y40" s="52">
        <f t="shared" si="54"/>
        <v>0</v>
      </c>
      <c r="Z40" s="53">
        <f t="shared" si="55"/>
        <v>0</v>
      </c>
      <c r="AA40" s="137">
        <f>IFERROR(GETPIVOTDATA("Amount",Pivot!$A$3,"Practice Area",$A40,"Billing Attorney",$B40,"Timekeeper",$C40,"TranType","TTM_Avg_WipUnpaid"),0)</f>
        <v>76143.14245192302</v>
      </c>
      <c r="AB40" s="51">
        <f>IFERROR(IF(Control!B$9=FALSE,0,GETPIVOTDATA("Amount",Pivot!$A$3,"Practice Area",$A40,"Billing Attorney",$B40,"Timekeeper",$C40,"TranType","TTM_HardDisb_Avg_WipUnpaid")),0)</f>
        <v>0</v>
      </c>
      <c r="AC40" s="54">
        <f>IFERROR(IF(Control!B$10=FALSE,0,GETPIVOTDATA("Amount",Pivot!$A$3,"Practice Area",$A40,"Billing Attorney",$B40,"Timekeeper",$C40,"TranType","TTM_SoftDisb_Avg_WipUnpaid")),0)</f>
        <v>0</v>
      </c>
      <c r="AD40" s="105">
        <f t="shared" si="56"/>
        <v>0</v>
      </c>
      <c r="AE40" s="146">
        <f t="shared" si="34"/>
        <v>76143.14245192302</v>
      </c>
      <c r="AF40" s="55">
        <f>IFERROR(IF(Control!B$1=FALSE,0,GETPIVOTDATA("Amount",Pivot!$A$3,"Practice Area",$A40,"Billing Attorney",$B40,"Timekeeper",$C40,"TranType","Timekeeper Salaries")),0)</f>
        <v>70947.421608040007</v>
      </c>
      <c r="AG40" s="52">
        <f>IFERROR(IF(Control!B$2=FALSE,0,GETPIVOTDATA("Amount",Pivot!$A$3,"Practice Area",$A40,"Billing Attorney",$B40,"Timekeeper",$C40,"TranType","Secretary Salaries")),0)</f>
        <v>14618.287419239041</v>
      </c>
      <c r="AH40" s="52">
        <f>IFERROR(IF(Control!B$3=FALSE,0,GETPIVOTDATA("Amount",Pivot!$A$3,"Practice Area",$A40,"Billing Attorney",$B40,"Timekeeper",$C40,"TranType","Support Salaries")),0)</f>
        <v>5136.1575660790559</v>
      </c>
      <c r="AI40" s="52">
        <f>IFERROR(IF(Control!B$4=FALSE,0,GETPIVOTDATA("Amount",Pivot!$A$3,"Practice Area",$A40,"Billing Attorney",$B40,"Timekeeper",$C40,"TranType","Employee Benefits")),0)</f>
        <v>12224.055007268149</v>
      </c>
      <c r="AJ40" s="52">
        <f>IFERROR(IF(Control!B$5=FALSE,0,GETPIVOTDATA("Amount",Pivot!$A$3,"Practice Area",$A40,"Billing Attorney",$B40,"Timekeeper",$C40,"TranType","Rent Office Expense")),0)</f>
        <v>12079.012838031056</v>
      </c>
      <c r="AK40" s="52">
        <f>IFERROR(IF(Control!B$6=FALSE,0,GETPIVOTDATA("Amount",Pivot!$A$3,"Practice Area",$A40,"Billing Attorney",$B40,"Timekeeper",$C40,"TranType","Legal Library Expense")),0)</f>
        <v>5745.0247364717497</v>
      </c>
      <c r="AL40" s="53">
        <f>IFERROR(IF(Control!B$7=FALSE,0,GETPIVOTDATA("Amount",Pivot!$A$3,"Practice Area",$A40,"Billing Attorney",$B40,"Timekeeper",$C40,"TranType","Other SG&amp;A")),0)</f>
        <v>11006.051927312263</v>
      </c>
      <c r="AM40" s="105">
        <f t="shared" si="57"/>
        <v>131756.01110244132</v>
      </c>
      <c r="AN40" s="51">
        <f t="shared" si="36"/>
        <v>2938.2022148663236</v>
      </c>
      <c r="AO40" s="156">
        <f t="shared" si="37"/>
        <v>2.1813871156770599E-2</v>
      </c>
      <c r="AP40" s="116">
        <f t="shared" si="38"/>
        <v>1.7689605259246284</v>
      </c>
      <c r="AQ40" s="94">
        <f t="shared" si="39"/>
        <v>3.8587876993932999E-2</v>
      </c>
      <c r="AR40" s="94">
        <f t="shared" si="21"/>
        <v>1.7303726489306954</v>
      </c>
    </row>
    <row r="41" spans="1:44" outlineLevel="1" x14ac:dyDescent="0.3">
      <c r="A41" s="40" t="s">
        <v>38</v>
      </c>
      <c r="B41" s="40" t="s">
        <v>53</v>
      </c>
      <c r="C41" s="41" t="s">
        <v>42</v>
      </c>
      <c r="D41" s="49" t="str">
        <f t="shared" si="51"/>
        <v>Associate U</v>
      </c>
      <c r="E41" s="50">
        <v>400</v>
      </c>
      <c r="F41" s="51">
        <f>IFERROR(GETPIVOTDATA("Amount",Pivot!$A$3,"Practice Area",$A41,"Billing Attorney",$B41,"Timekeeper",$C41,"TranType","TTM_Hours_wORKed"),0)</f>
        <v>1005.7233335427136</v>
      </c>
      <c r="G41" s="52">
        <f>IFERROR(GETPIVOTDATA("Amount",Pivot!$A$3,"Practice Area",$A41,"Billing Attorney",$B41,"Timekeeper",$C41,"TranType","TTM_Hours_wORKDAY"),0)</f>
        <v>1044</v>
      </c>
      <c r="H41" s="284">
        <f t="shared" si="31"/>
        <v>0.96333652638190959</v>
      </c>
      <c r="I41" s="51">
        <f>IFERROR(GETPIVOTDATA("Amount",Pivot!$A$3,"Practice Area",$A41,"Billing Attorney",$B41,"Timekeeper",$C41,"TranType","TTM_Billed_Value"),0)</f>
        <v>227923.95937500001</v>
      </c>
      <c r="J41" s="55">
        <f>IFERROR(GETPIVOTDATA("Amount",Pivot!$A$3,"Practice Area",$A41,"Billing Attorney",$B41,"Timekeeper",$C41,"TranType","TTM_Value_Discounted"),0)</f>
        <v>5664.3418124999998</v>
      </c>
      <c r="K41" s="52">
        <f>IFERROR(GETPIVOTDATA("Amount",Pivot!$A$3,"Practice Area",$A41,"Billing Attorney",$B41,"Timekeeper",$C41,"TranType","TTM_Value_Billed"),0)</f>
        <v>171282.49818749999</v>
      </c>
      <c r="L41" s="293">
        <f t="shared" si="32"/>
        <v>0.75148965759098352</v>
      </c>
      <c r="M41" s="55">
        <f>IFERROR(GETPIVOTDATA("Amount",Pivot!$A$3,"Practice Area",$A41,"Billing Attorney",$B41,"Timekeeper",$C41,"TranType","TTM_Value_Writeoff"),0)</f>
        <v>969.61484261249984</v>
      </c>
      <c r="N41" s="54">
        <f>IFERROR(GETPIVOTDATA("Amount",Pivot!$A$3,"Practice Area",$A41,"Billing Attorney",$B41,"Timekeeper",$C41,"TranType","TTM_Value_Paid"),0)</f>
        <v>150761.79713942303</v>
      </c>
      <c r="O41" s="51">
        <f>IFERROR(GETPIVOTDATA("Amount",Pivot!$A$3,"Practice Area",$A41,"Billing Attorney",$B41,"Timekeeper",$C41,"TranType","TTM_hard_DEnt"),0)</f>
        <v>0</v>
      </c>
      <c r="P41" s="52">
        <f>IFERROR(GETPIVOTDATA("Amount",Pivot!$A$3,"Practice Area",$A41,"Billing Attorney",$B41,"Timekeeper",$C41,"TranType","TTM_hard_DVal"),0)-Q41</f>
        <v>0</v>
      </c>
      <c r="Q41" s="52">
        <f>IFERROR(GETPIVOTDATA("Amount",Pivot!$A$3,"Practice Area",$A41,"Billing Attorney",$B41,"Timekeeper",$C41,"TranType","TTM_hard_DBill"),0)</f>
        <v>0</v>
      </c>
      <c r="R41" s="54">
        <f>IFERROR(IF(Control!B$9=FALSE,0,GETPIVOTDATA("Amount",Pivot!$A$3,"Practice Area",$A41,"Billing Attorney",$B41,"Timekeeper",$C41,"TranType","TTM_hard_DPaid")), 0)</f>
        <v>0</v>
      </c>
      <c r="S41" s="51">
        <f>IFERROR(GETPIVOTDATA("Amount",Pivot!$A$3,"Practice Area",$A41,"Billing Attorney",$B41,"Timekeeper",$C41,"TranType","TTM_soft_DEnt"),0)</f>
        <v>0</v>
      </c>
      <c r="T41" s="52">
        <f>IFERROR(GETPIVOTDATA("Amount",Pivot!$A$3,"Practice Area",$A41,"Billing Attorney",$B41,"Timekeeper",$C41,"TranType","TTM_soft_DVal"),0)-U41</f>
        <v>0</v>
      </c>
      <c r="U41" s="52">
        <f>IFERROR(GETPIVOTDATA("Amount",Pivot!$A$3,"Practice Area",$A41,"Billing Attorney",$B41,"Timekeeper",$C41,"TranType","TTM_soft_DBill"),0)</f>
        <v>0</v>
      </c>
      <c r="V41" s="54">
        <f>IFERROR(IF(Control!B$10=FALSE,0,GETPIVOTDATA("Amount",Pivot!$A$3,"Practice Area",$A41,"Billing Attorney",$B41,"Timekeeper",$C41,"TranType","TTM_soft_DPaid")), 0)</f>
        <v>0</v>
      </c>
      <c r="W41" s="51">
        <f t="shared" si="52"/>
        <v>0</v>
      </c>
      <c r="X41" s="52">
        <f t="shared" si="53"/>
        <v>0</v>
      </c>
      <c r="Y41" s="52">
        <f t="shared" si="54"/>
        <v>0</v>
      </c>
      <c r="Z41" s="53">
        <f t="shared" si="55"/>
        <v>0</v>
      </c>
      <c r="AA41" s="137">
        <f>IFERROR(GETPIVOTDATA("Amount",Pivot!$A$3,"Practice Area",$A41,"Billing Attorney",$B41,"Timekeeper",$C41,"TranType","TTM_Avg_WipUnpaid"),0)</f>
        <v>85226.20766826917</v>
      </c>
      <c r="AB41" s="51">
        <f>IFERROR(IF(Control!B$9=FALSE,0,GETPIVOTDATA("Amount",Pivot!$A$3,"Practice Area",$A41,"Billing Attorney",$B41,"Timekeeper",$C41,"TranType","TTM_HardDisb_Avg_WipUnpaid")),0)</f>
        <v>0</v>
      </c>
      <c r="AC41" s="54">
        <f>IFERROR(IF(Control!B$10=FALSE,0,GETPIVOTDATA("Amount",Pivot!$A$3,"Practice Area",$A41,"Billing Attorney",$B41,"Timekeeper",$C41,"TranType","TTM_SoftDisb_Avg_WipUnpaid")),0)</f>
        <v>0</v>
      </c>
      <c r="AD41" s="105">
        <f t="shared" si="56"/>
        <v>0</v>
      </c>
      <c r="AE41" s="146">
        <f t="shared" si="34"/>
        <v>85226.20766826917</v>
      </c>
      <c r="AF41" s="55">
        <f>IFERROR(IF(Control!B$1=FALSE,0,GETPIVOTDATA("Amount",Pivot!$A$3,"Practice Area",$A41,"Billing Attorney",$B41,"Timekeeper",$C41,"TranType","Timekeeper Salaries")),0)</f>
        <v>79410.69271356774</v>
      </c>
      <c r="AG41" s="52">
        <f>IFERROR(IF(Control!B$2=FALSE,0,GETPIVOTDATA("Amount",Pivot!$A$3,"Practice Area",$A41,"Billing Attorney",$B41,"Timekeeper",$C41,"TranType","Secretary Salaries")),0)</f>
        <v>14544.082914572855</v>
      </c>
      <c r="AH41" s="52">
        <f>IFERROR(IF(Control!B$3=FALSE,0,GETPIVOTDATA("Amount",Pivot!$A$3,"Practice Area",$A41,"Billing Attorney",$B41,"Timekeeper",$C41,"TranType","Support Salaries")),0)</f>
        <v>5748.8464127940661</v>
      </c>
      <c r="AI41" s="52">
        <f>IFERROR(IF(Control!B$4=FALSE,0,GETPIVOTDATA("Amount",Pivot!$A$3,"Practice Area",$A41,"Billing Attorney",$B41,"Timekeeper",$C41,"TranType","Employee Benefits")),0)</f>
        <v>13682.254462449901</v>
      </c>
      <c r="AJ41" s="52">
        <f>IFERROR(IF(Control!B$5=FALSE,0,GETPIVOTDATA("Amount",Pivot!$A$3,"Practice Area",$A41,"Billing Attorney",$B41,"Timekeeper",$C41,"TranType","Rent Office Expense")),0)</f>
        <v>13519.910308557621</v>
      </c>
      <c r="AK41" s="52">
        <f>IFERROR(IF(Control!B$6=FALSE,0,GETPIVOTDATA("Amount",Pivot!$A$3,"Practice Area",$A41,"Billing Attorney",$B41,"Timekeeper",$C41,"TranType","Legal Library Expense")),0)</f>
        <v>6430.3449461523942</v>
      </c>
      <c r="AL41" s="53">
        <f>IFERROR(IF(Control!B$7=FALSE,0,GETPIVOTDATA("Amount",Pivot!$A$3,"Practice Area",$A41,"Billing Attorney",$B41,"Timekeeper",$C41,"TranType","Other SG&amp;A")),0)</f>
        <v>12318.956598844437</v>
      </c>
      <c r="AM41" s="105">
        <f t="shared" si="57"/>
        <v>145655.088356939</v>
      </c>
      <c r="AN41" s="51">
        <f t="shared" si="36"/>
        <v>5106.7087824840273</v>
      </c>
      <c r="AO41" s="156">
        <f t="shared" si="37"/>
        <v>3.387269772170063E-2</v>
      </c>
      <c r="AP41" s="116">
        <f t="shared" si="38"/>
        <v>1.7689605259246284</v>
      </c>
      <c r="AQ41" s="94">
        <f t="shared" si="39"/>
        <v>5.9919465176265514E-2</v>
      </c>
      <c r="AR41" s="94">
        <f t="shared" si="21"/>
        <v>1.7090410607483628</v>
      </c>
    </row>
    <row r="42" spans="1:44" outlineLevel="1" x14ac:dyDescent="0.3">
      <c r="A42" s="40" t="s">
        <v>38</v>
      </c>
      <c r="B42" s="40" t="s">
        <v>53</v>
      </c>
      <c r="C42" s="41" t="s">
        <v>44</v>
      </c>
      <c r="D42" s="49" t="str">
        <f t="shared" si="51"/>
        <v>Associate X</v>
      </c>
      <c r="E42" s="50">
        <v>400</v>
      </c>
      <c r="F42" s="51">
        <f>IFERROR(GETPIVOTDATA("Amount",Pivot!$A$3,"Practice Area",$A42,"Billing Attorney",$B42,"Timekeeper",$C42,"TranType","TTM_Hours_wORKed"),0)</f>
        <v>628.35503081354216</v>
      </c>
      <c r="G42" s="52">
        <f>IFERROR(GETPIVOTDATA("Amount",Pivot!$A$3,"Practice Area",$A42,"Billing Attorney",$B42,"Timekeeper",$C42,"TranType","TTM_Hours_wORKDAY"),0)</f>
        <v>695.99999999992997</v>
      </c>
      <c r="H42" s="284">
        <f t="shared" si="31"/>
        <v>0.90280895231839853</v>
      </c>
      <c r="I42" s="51">
        <f>IFERROR(GETPIVOTDATA("Amount",Pivot!$A$3,"Practice Area",$A42,"Billing Attorney",$B42,"Timekeeper",$C42,"TranType","TTM_Billed_Value"),0)</f>
        <v>112084.4412</v>
      </c>
      <c r="J42" s="55">
        <f>IFERROR(GETPIVOTDATA("Amount",Pivot!$A$3,"Practice Area",$A42,"Billing Attorney",$B42,"Timekeeper",$C42,"TranType","TTM_Value_Discounted"),0)</f>
        <v>2784.12656625</v>
      </c>
      <c r="K42" s="52">
        <f>IFERROR(GETPIVOTDATA("Amount",Pivot!$A$3,"Practice Area",$A42,"Billing Attorney",$B42,"Timekeeper",$C42,"TranType","TTM_Value_Billed"),0)</f>
        <v>83107.48368374999</v>
      </c>
      <c r="L42" s="293">
        <f t="shared" si="32"/>
        <v>0.7414720793892845</v>
      </c>
      <c r="M42" s="55">
        <f>IFERROR(GETPIVOTDATA("Amount",Pivot!$A$3,"Practice Area",$A42,"Billing Attorney",$B42,"Timekeeper",$C42,"TranType","TTM_Value_Writeoff"),0)</f>
        <v>462.95827271099995</v>
      </c>
      <c r="N42" s="54">
        <f>IFERROR(GETPIVOTDATA("Amount",Pivot!$A$3,"Practice Area",$A42,"Billing Attorney",$B42,"Timekeeper",$C42,"TranType","TTM_Value_Paid"),0)</f>
        <v>74434.056780288403</v>
      </c>
      <c r="O42" s="51">
        <f>IFERROR(GETPIVOTDATA("Amount",Pivot!$A$3,"Practice Area",$A42,"Billing Attorney",$B42,"Timekeeper",$C42,"TranType","TTM_hard_DEnt"),0)</f>
        <v>0</v>
      </c>
      <c r="P42" s="52">
        <f>IFERROR(GETPIVOTDATA("Amount",Pivot!$A$3,"Practice Area",$A42,"Billing Attorney",$B42,"Timekeeper",$C42,"TranType","TTM_hard_DVal"),0)-Q42</f>
        <v>0</v>
      </c>
      <c r="Q42" s="52">
        <f>IFERROR(GETPIVOTDATA("Amount",Pivot!$A$3,"Practice Area",$A42,"Billing Attorney",$B42,"Timekeeper",$C42,"TranType","TTM_hard_DBill"),0)</f>
        <v>0</v>
      </c>
      <c r="R42" s="54">
        <f>IFERROR(IF(Control!B$9=FALSE,0,GETPIVOTDATA("Amount",Pivot!$A$3,"Practice Area",$A42,"Billing Attorney",$B42,"Timekeeper",$C42,"TranType","TTM_hard_DPaid")), 0)</f>
        <v>0</v>
      </c>
      <c r="S42" s="51">
        <f>IFERROR(GETPIVOTDATA("Amount",Pivot!$A$3,"Practice Area",$A42,"Billing Attorney",$B42,"Timekeeper",$C42,"TranType","TTM_soft_DEnt"),0)</f>
        <v>0</v>
      </c>
      <c r="T42" s="52">
        <f>IFERROR(GETPIVOTDATA("Amount",Pivot!$A$3,"Practice Area",$A42,"Billing Attorney",$B42,"Timekeeper",$C42,"TranType","TTM_soft_DVal"),0)-U42</f>
        <v>0</v>
      </c>
      <c r="U42" s="52">
        <f>IFERROR(GETPIVOTDATA("Amount",Pivot!$A$3,"Practice Area",$A42,"Billing Attorney",$B42,"Timekeeper",$C42,"TranType","TTM_soft_DBill"),0)</f>
        <v>0</v>
      </c>
      <c r="V42" s="54">
        <f>IFERROR(IF(Control!B$10=FALSE,0,GETPIVOTDATA("Amount",Pivot!$A$3,"Practice Area",$A42,"Billing Attorney",$B42,"Timekeeper",$C42,"TranType","TTM_soft_DPaid")), 0)</f>
        <v>0</v>
      </c>
      <c r="W42" s="51">
        <f t="shared" si="52"/>
        <v>0</v>
      </c>
      <c r="X42" s="52">
        <f t="shared" si="53"/>
        <v>0</v>
      </c>
      <c r="Y42" s="52">
        <f t="shared" si="54"/>
        <v>0</v>
      </c>
      <c r="Z42" s="53">
        <f t="shared" si="55"/>
        <v>0</v>
      </c>
      <c r="AA42" s="137">
        <f>IFERROR(GETPIVOTDATA("Amount",Pivot!$A$3,"Practice Area",$A42,"Billing Attorney",$B42,"Timekeeper",$C42,"TranType","TTM_Avg_WipUnpaid"),0)</f>
        <v>40587.404231249937</v>
      </c>
      <c r="AB42" s="51">
        <f>IFERROR(IF(Control!B$9=FALSE,0,GETPIVOTDATA("Amount",Pivot!$A$3,"Practice Area",$A42,"Billing Attorney",$B42,"Timekeeper",$C42,"TranType","TTM_HardDisb_Avg_WipUnpaid")),0)</f>
        <v>0</v>
      </c>
      <c r="AC42" s="54">
        <f>IFERROR(IF(Control!B$10=FALSE,0,GETPIVOTDATA("Amount",Pivot!$A$3,"Practice Area",$A42,"Billing Attorney",$B42,"Timekeeper",$C42,"TranType","TTM_SoftDisb_Avg_WipUnpaid")),0)</f>
        <v>0</v>
      </c>
      <c r="AD42" s="105">
        <f t="shared" si="56"/>
        <v>0</v>
      </c>
      <c r="AE42" s="146">
        <f t="shared" si="34"/>
        <v>40587.404231249937</v>
      </c>
      <c r="AF42" s="55">
        <f>IFERROR(IF(Control!B$1=FALSE,0,GETPIVOTDATA("Amount",Pivot!$A$3,"Practice Area",$A42,"Billing Attorney",$B42,"Timekeeper",$C42,"TranType","Timekeeper Salaries")),0)</f>
        <v>35341.430676503282</v>
      </c>
      <c r="AG42" s="52">
        <f>IFERROR(IF(Control!B$2=FALSE,0,GETPIVOTDATA("Amount",Pivot!$A$3,"Practice Area",$A42,"Billing Attorney",$B42,"Timekeeper",$C42,"TranType","Secretary Salaries")),0)</f>
        <v>9439.4846892369715</v>
      </c>
      <c r="AH42" s="52">
        <f>IFERROR(IF(Control!B$3=FALSE,0,GETPIVOTDATA("Amount",Pivot!$A$3,"Practice Area",$A42,"Billing Attorney",$B42,"Timekeeper",$C42,"TranType","Support Salaries")),0)</f>
        <v>2827.0667089566423</v>
      </c>
      <c r="AI42" s="52">
        <f>IFERROR(IF(Control!B$4=FALSE,0,GETPIVOTDATA("Amount",Pivot!$A$3,"Practice Area",$A42,"Billing Attorney",$B42,"Timekeeper",$C42,"TranType","Employee Benefits")),0)</f>
        <v>6728.418767316788</v>
      </c>
      <c r="AJ42" s="52">
        <f>IFERROR(IF(Control!B$5=FALSE,0,GETPIVOTDATA("Amount",Pivot!$A$3,"Practice Area",$A42,"Billing Attorney",$B42,"Timekeeper",$C42,"TranType","Rent Office Expense")),0)</f>
        <v>6648.5840109313795</v>
      </c>
      <c r="AK42" s="52">
        <f>IFERROR(IF(Control!B$6=FALSE,0,GETPIVOTDATA("Amount",Pivot!$A$3,"Practice Area",$A42,"Billing Attorney",$B42,"Timekeeper",$C42,"TranType","Legal Library Expense")),0)</f>
        <v>3162.2020869991593</v>
      </c>
      <c r="AL42" s="53">
        <f>IFERROR(IF(Control!B$7=FALSE,0,GETPIVOTDATA("Amount",Pivot!$A$3,"Practice Area",$A42,"Billing Attorney",$B42,"Timekeeper",$C42,"TranType","Other SG&amp;A")),0)</f>
        <v>6058.0000906213627</v>
      </c>
      <c r="AM42" s="105">
        <f t="shared" si="57"/>
        <v>70205.18703056559</v>
      </c>
      <c r="AN42" s="51">
        <f t="shared" si="36"/>
        <v>4228.8697497228131</v>
      </c>
      <c r="AO42" s="156">
        <f t="shared" si="37"/>
        <v>5.6813640592040131E-2</v>
      </c>
      <c r="AP42" s="116">
        <f t="shared" si="38"/>
        <v>1.8339201087163519</v>
      </c>
      <c r="AQ42" s="94">
        <f t="shared" si="39"/>
        <v>0.10419167793112598</v>
      </c>
      <c r="AR42" s="94">
        <f t="shared" si="21"/>
        <v>1.7297284307852259</v>
      </c>
    </row>
    <row r="43" spans="1:44" outlineLevel="1" x14ac:dyDescent="0.3">
      <c r="A43" s="40" t="s">
        <v>38</v>
      </c>
      <c r="B43" s="40" t="s">
        <v>53</v>
      </c>
      <c r="C43" s="41" t="s">
        <v>41</v>
      </c>
      <c r="D43" s="49" t="str">
        <f t="shared" si="51"/>
        <v>Associate Y</v>
      </c>
      <c r="E43" s="50">
        <v>400</v>
      </c>
      <c r="F43" s="51">
        <f>IFERROR(GETPIVOTDATA("Amount",Pivot!$A$3,"Practice Area",$A43,"Billing Attorney",$B43,"Timekeeper",$C43,"TranType","TTM_Hours_wORKed"),0)</f>
        <v>650.16822895603843</v>
      </c>
      <c r="G43" s="52">
        <f>IFERROR(GETPIVOTDATA("Amount",Pivot!$A$3,"Practice Area",$A43,"Billing Attorney",$B43,"Timekeeper",$C43,"TranType","TTM_Hours_wORKDAY"),0)</f>
        <v>695.99999999992997</v>
      </c>
      <c r="H43" s="284">
        <f t="shared" si="31"/>
        <v>0.93414975424727564</v>
      </c>
      <c r="I43" s="51">
        <f>IFERROR(GETPIVOTDATA("Amount",Pivot!$A$3,"Practice Area",$A43,"Billing Attorney",$B43,"Timekeeper",$C43,"TranType","TTM_Billed_Value"),0)</f>
        <v>144896.72580000001</v>
      </c>
      <c r="J43" s="55">
        <f>IFERROR(GETPIVOTDATA("Amount",Pivot!$A$3,"Practice Area",$A43,"Billing Attorney",$B43,"Timekeeper",$C43,"TranType","TTM_Value_Discounted"),0)</f>
        <v>3599.1687993750002</v>
      </c>
      <c r="K43" s="52">
        <f>IFERROR(GETPIVOTDATA("Amount",Pivot!$A$3,"Practice Area",$A43,"Billing Attorney",$B43,"Timekeeper",$C43,"TranType","TTM_Value_Billed"),0)</f>
        <v>107436.87657562501</v>
      </c>
      <c r="L43" s="293">
        <f t="shared" si="32"/>
        <v>0.74147207938928461</v>
      </c>
      <c r="M43" s="55">
        <f>IFERROR(GETPIVOTDATA("Amount",Pivot!$A$3,"Practice Area",$A43,"Billing Attorney",$B43,"Timekeeper",$C43,"TranType","TTM_Value_Writeoff"),0)</f>
        <v>580.35152289600001</v>
      </c>
      <c r="N43" s="54">
        <f>IFERROR(GETPIVOTDATA("Amount",Pivot!$A$3,"Practice Area",$A43,"Billing Attorney",$B43,"Timekeeper",$C43,"TranType","TTM_Value_Paid"),0)</f>
        <v>96224.337651201873</v>
      </c>
      <c r="O43" s="51">
        <f>IFERROR(GETPIVOTDATA("Amount",Pivot!$A$3,"Practice Area",$A43,"Billing Attorney",$B43,"Timekeeper",$C43,"TranType","TTM_hard_DEnt"),0)</f>
        <v>0</v>
      </c>
      <c r="P43" s="52">
        <f>IFERROR(GETPIVOTDATA("Amount",Pivot!$A$3,"Practice Area",$A43,"Billing Attorney",$B43,"Timekeeper",$C43,"TranType","TTM_hard_DVal"),0)-Q43</f>
        <v>0</v>
      </c>
      <c r="Q43" s="52">
        <f>IFERROR(GETPIVOTDATA("Amount",Pivot!$A$3,"Practice Area",$A43,"Billing Attorney",$B43,"Timekeeper",$C43,"TranType","TTM_hard_DBill"),0)</f>
        <v>0</v>
      </c>
      <c r="R43" s="54">
        <f>IFERROR(IF(Control!B$9=FALSE,0,GETPIVOTDATA("Amount",Pivot!$A$3,"Practice Area",$A43,"Billing Attorney",$B43,"Timekeeper",$C43,"TranType","TTM_hard_DPaid")), 0)</f>
        <v>0</v>
      </c>
      <c r="S43" s="51">
        <f>IFERROR(GETPIVOTDATA("Amount",Pivot!$A$3,"Practice Area",$A43,"Billing Attorney",$B43,"Timekeeper",$C43,"TranType","TTM_soft_DEnt"),0)</f>
        <v>0</v>
      </c>
      <c r="T43" s="52">
        <f>IFERROR(GETPIVOTDATA("Amount",Pivot!$A$3,"Practice Area",$A43,"Billing Attorney",$B43,"Timekeeper",$C43,"TranType","TTM_soft_DVal"),0)-U43</f>
        <v>0</v>
      </c>
      <c r="U43" s="52">
        <f>IFERROR(GETPIVOTDATA("Amount",Pivot!$A$3,"Practice Area",$A43,"Billing Attorney",$B43,"Timekeeper",$C43,"TranType","TTM_soft_DBill"),0)</f>
        <v>0</v>
      </c>
      <c r="V43" s="54">
        <f>IFERROR(IF(Control!B$10=FALSE,0,GETPIVOTDATA("Amount",Pivot!$A$3,"Practice Area",$A43,"Billing Attorney",$B43,"Timekeeper",$C43,"TranType","TTM_soft_DPaid")), 0)</f>
        <v>0</v>
      </c>
      <c r="W43" s="51">
        <f t="shared" si="52"/>
        <v>0</v>
      </c>
      <c r="X43" s="52">
        <f t="shared" si="53"/>
        <v>0</v>
      </c>
      <c r="Y43" s="52">
        <f t="shared" si="54"/>
        <v>0</v>
      </c>
      <c r="Z43" s="53">
        <f t="shared" si="55"/>
        <v>0</v>
      </c>
      <c r="AA43" s="137">
        <f>IFERROR(GETPIVOTDATA("Amount",Pivot!$A$3,"Practice Area",$A43,"Billing Attorney",$B43,"Timekeeper",$C43,"TranType","TTM_Avg_WipUnpaid"),0)</f>
        <v>52469.209096874947</v>
      </c>
      <c r="AB43" s="51">
        <f>IFERROR(IF(Control!B$9=FALSE,0,GETPIVOTDATA("Amount",Pivot!$A$3,"Practice Area",$A43,"Billing Attorney",$B43,"Timekeeper",$C43,"TranType","TTM_HardDisb_Avg_WipUnpaid")),0)</f>
        <v>0</v>
      </c>
      <c r="AC43" s="54">
        <f>IFERROR(IF(Control!B$10=FALSE,0,GETPIVOTDATA("Amount",Pivot!$A$3,"Practice Area",$A43,"Billing Attorney",$B43,"Timekeeper",$C43,"TranType","TTM_SoftDisb_Avg_WipUnpaid")),0)</f>
        <v>0</v>
      </c>
      <c r="AD43" s="105">
        <f t="shared" si="56"/>
        <v>0</v>
      </c>
      <c r="AE43" s="146">
        <f t="shared" si="34"/>
        <v>52469.209096874947</v>
      </c>
      <c r="AF43" s="55">
        <f>IFERROR(IF(Control!B$1=FALSE,0,GETPIVOTDATA("Amount",Pivot!$A$3,"Practice Area",$A43,"Billing Attorney",$B43,"Timekeeper",$C43,"TranType","Timekeeper Salaries")),0)</f>
        <v>53302.080031530888</v>
      </c>
      <c r="AG43" s="52">
        <f>IFERROR(IF(Control!B$2=FALSE,0,GETPIVOTDATA("Amount",Pivot!$A$3,"Practice Area",$A43,"Billing Attorney",$B43,"Timekeeper",$C43,"TranType","Secretary Salaries")),0)</f>
        <v>9762.2857200606195</v>
      </c>
      <c r="AH43" s="52">
        <f>IFERROR(IF(Control!B$3=FALSE,0,GETPIVOTDATA("Amount",Pivot!$A$3,"Practice Area",$A43,"Billing Attorney",$B43,"Timekeeper",$C43,"TranType","Support Salaries")),0)</f>
        <v>3654.6795019931678</v>
      </c>
      <c r="AI43" s="52">
        <f>IFERROR(IF(Control!B$4=FALSE,0,GETPIVOTDATA("Amount",Pivot!$A$3,"Practice Area",$A43,"Billing Attorney",$B43,"Timekeeper",$C43,"TranType","Employee Benefits")),0)</f>
        <v>8698.1372147437451</v>
      </c>
      <c r="AJ43" s="52">
        <f>IFERROR(IF(Control!B$5=FALSE,0,GETPIVOTDATA("Amount",Pivot!$A$3,"Practice Area",$A43,"Billing Attorney",$B43,"Timekeeper",$C43,"TranType","Rent Office Expense")),0)</f>
        <v>8594.9311436651751</v>
      </c>
      <c r="AK43" s="52">
        <f>IFERROR(IF(Control!B$6=FALSE,0,GETPIVOTDATA("Amount",Pivot!$A$3,"Practice Area",$A43,"Billing Attorney",$B43,"Timekeeper",$C43,"TranType","Legal Library Expense")),0)</f>
        <v>4087.9244596180824</v>
      </c>
      <c r="AL43" s="53">
        <f>IFERROR(IF(Control!B$7=FALSE,0,GETPIVOTDATA("Amount",Pivot!$A$3,"Practice Area",$A43,"Billing Attorney",$B43,"Timekeeper",$C43,"TranType","Other SG&amp;A")),0)</f>
        <v>7831.4560756996434</v>
      </c>
      <c r="AM43" s="105">
        <f t="shared" si="57"/>
        <v>95931.494147311343</v>
      </c>
      <c r="AN43" s="51">
        <f t="shared" si="36"/>
        <v>292.84350389052997</v>
      </c>
      <c r="AO43" s="156">
        <f t="shared" si="37"/>
        <v>3.0433413317121675E-3</v>
      </c>
      <c r="AP43" s="116">
        <f t="shared" si="38"/>
        <v>1.8339201087163512</v>
      </c>
      <c r="AQ43" s="94">
        <f t="shared" si="39"/>
        <v>5.581244865914544E-3</v>
      </c>
      <c r="AR43" s="94">
        <f t="shared" si="21"/>
        <v>1.8283388638504368</v>
      </c>
    </row>
    <row r="44" spans="1:44" ht="13.5" outlineLevel="1" thickBot="1" x14ac:dyDescent="0.35">
      <c r="A44" s="63" t="s">
        <v>38</v>
      </c>
      <c r="B44" s="40" t="s">
        <v>53</v>
      </c>
      <c r="C44" s="41" t="s">
        <v>53</v>
      </c>
      <c r="D44" s="64" t="str">
        <f t="shared" si="51"/>
        <v>Partner C</v>
      </c>
      <c r="E44" s="65">
        <v>400</v>
      </c>
      <c r="F44" s="66">
        <f>IFERROR(GETPIVOTDATA("Amount",Pivot!$A$3,"Practice Area",$A44,"Billing Attorney",$B44,"Timekeeper",$C44,"TranType","TTM_Hours_wORKed"),0)</f>
        <v>1897.1114400000001</v>
      </c>
      <c r="G44" s="67">
        <f>IFERROR(GETPIVOTDATA("Amount",Pivot!$A$3,"Practice Area",$A44,"Billing Attorney",$B44,"Timekeeper",$C44,"TranType","TTM_Hours_wORKDAY"),0)</f>
        <v>2088</v>
      </c>
      <c r="H44" s="287">
        <f t="shared" si="31"/>
        <v>0.90857827586206907</v>
      </c>
      <c r="I44" s="66">
        <f>IFERROR(GETPIVOTDATA("Amount",Pivot!$A$3,"Practice Area",$A44,"Billing Attorney",$B44,"Timekeeper",$C44,"TranType","TTM_Billed_Value"),0)</f>
        <v>569133.43200000003</v>
      </c>
      <c r="J44" s="70">
        <f>IFERROR(GETPIVOTDATA("Amount",Pivot!$A$3,"Practice Area",$A44,"Billing Attorney",$B44,"Timekeeper",$C44,"TranType","TTM_Value_Discounted"),0)</f>
        <v>14137.015724999999</v>
      </c>
      <c r="K44" s="67">
        <f>IFERROR(GETPIVOTDATA("Amount",Pivot!$A$3,"Practice Area",$A44,"Billing Attorney",$B44,"Timekeeper",$C44,"TranType","TTM_Value_Billed"),0)</f>
        <v>421996.549275</v>
      </c>
      <c r="L44" s="297">
        <f t="shared" si="32"/>
        <v>0.7414720793892845</v>
      </c>
      <c r="M44" s="70">
        <f>IFERROR(GETPIVOTDATA("Amount",Pivot!$A$3,"Practice Area",$A44,"Billing Attorney",$B44,"Timekeeper",$C44,"TranType","TTM_Value_Writeoff"),0)</f>
        <v>1923.3593807400002</v>
      </c>
      <c r="N44" s="69">
        <f>IFERROR(GETPIVOTDATA("Amount",Pivot!$A$3,"Practice Area",$A44,"Billing Attorney",$B44,"Timekeeper",$C44,"TranType","TTM_Value_Paid"),0)</f>
        <v>377955.31422115321</v>
      </c>
      <c r="O44" s="66">
        <f>IFERROR(GETPIVOTDATA("Amount",Pivot!$A$3,"Practice Area",$A44,"Billing Attorney",$B44,"Timekeeper",$C44,"TranType","TTM_hard_DEnt"),0)</f>
        <v>72137.31</v>
      </c>
      <c r="P44" s="67">
        <f>IFERROR(GETPIVOTDATA("Amount",Pivot!$A$3,"Practice Area",$A44,"Billing Attorney",$B44,"Timekeeper",$C44,"TranType","TTM_hard_DVal"),0)-Q44</f>
        <v>0</v>
      </c>
      <c r="Q44" s="67">
        <f>IFERROR(GETPIVOTDATA("Amount",Pivot!$A$3,"Practice Area",$A44,"Billing Attorney",$B44,"Timekeeper",$C44,"TranType","TTM_hard_DBill"),0)</f>
        <v>267591.30789999996</v>
      </c>
      <c r="R44" s="69">
        <f>IFERROR(IF(Control!B$9=FALSE,0,GETPIVOTDATA("Amount",Pivot!$A$3,"Practice Area",$A44,"Billing Attorney",$B44,"Timekeeper",$C44,"TranType","TTM_hard_DPaid")), 0)</f>
        <v>272193.52755</v>
      </c>
      <c r="S44" s="66">
        <f>IFERROR(GETPIVOTDATA("Amount",Pivot!$A$3,"Practice Area",$A44,"Billing Attorney",$B44,"Timekeeper",$C44,"TranType","TTM_soft_DEnt"),0)</f>
        <v>3198.1025999999997</v>
      </c>
      <c r="T44" s="67">
        <f>IFERROR(GETPIVOTDATA("Amount",Pivot!$A$3,"Practice Area",$A44,"Billing Attorney",$B44,"Timekeeper",$C44,"TranType","TTM_soft_DVal"),0)-U44</f>
        <v>0</v>
      </c>
      <c r="U44" s="67">
        <f>IFERROR(GETPIVOTDATA("Amount",Pivot!$A$3,"Practice Area",$A44,"Billing Attorney",$B44,"Timekeeper",$C44,"TranType","TTM_soft_DBill"),0)</f>
        <v>11759.578600000001</v>
      </c>
      <c r="V44" s="69">
        <f>IFERROR(IF(Control!B$10=FALSE,0,GETPIVOTDATA("Amount",Pivot!$A$3,"Practice Area",$A44,"Billing Attorney",$B44,"Timekeeper",$C44,"TranType","TTM_soft_DPaid")), 0)</f>
        <v>2885.5365000000002</v>
      </c>
      <c r="W44" s="66">
        <f t="shared" si="52"/>
        <v>75335.412599999996</v>
      </c>
      <c r="X44" s="67">
        <f t="shared" si="53"/>
        <v>0</v>
      </c>
      <c r="Y44" s="67">
        <f t="shared" si="54"/>
        <v>279350.88649999996</v>
      </c>
      <c r="Z44" s="68">
        <f t="shared" si="55"/>
        <v>275079.06404999999</v>
      </c>
      <c r="AA44" s="139">
        <f>IFERROR(GETPIVOTDATA("Amount",Pivot!$A$3,"Practice Area",$A44,"Billing Attorney",$B44,"Timekeeper",$C44,"TranType","TTM_Avg_WipUnpaid"),0)</f>
        <v>206091.48262499965</v>
      </c>
      <c r="AB44" s="66">
        <f>IFERROR(IF(Control!B$9=FALSE,0,GETPIVOTDATA("Amount",Pivot!$A$3,"Practice Area",$A44,"Billing Attorney",$B44,"Timekeeper",$C44,"TranType","TTM_HardDisb_Avg_WipUnpaid")),0)</f>
        <v>46833.008139076752</v>
      </c>
      <c r="AC44" s="69">
        <f>IFERROR(IF(Control!B$10=FALSE,0,GETPIVOTDATA("Amount",Pivot!$A$3,"Practice Area",$A44,"Billing Attorney",$B44,"Timekeeper",$C44,"TranType","TTM_SoftDisb_Avg_WipUnpaid")),0)</f>
        <v>6386.3192916922935</v>
      </c>
      <c r="AD44" s="107">
        <f t="shared" si="56"/>
        <v>53219.327430769044</v>
      </c>
      <c r="AE44" s="148">
        <f t="shared" si="34"/>
        <v>259310.8100557687</v>
      </c>
      <c r="AF44" s="70">
        <f>IFERROR(IF(Control!B$1=FALSE,0,GETPIVOTDATA("Amount",Pivot!$A$3,"Practice Area",$A44,"Billing Attorney",$B44,"Timekeeper",$C44,"TranType","Timekeeper Salaries")),0)</f>
        <v>247947.37716965485</v>
      </c>
      <c r="AG44" s="67">
        <f>IFERROR(IF(Control!B$2=FALSE,0,GETPIVOTDATA("Amount",Pivot!$A$3,"Practice Area",$A44,"Billing Attorney",$B44,"Timekeeper",$C44,"TranType","Secretary Salaries")),0)</f>
        <v>67840.511264367713</v>
      </c>
      <c r="AH44" s="67">
        <f>IFERROR(IF(Control!B$3=FALSE,0,GETPIVOTDATA("Amount",Pivot!$A$3,"Practice Area",$A44,"Billing Attorney",$B44,"Timekeeper",$C44,"TranType","Support Salaries")),0)</f>
        <v>14355.053755323885</v>
      </c>
      <c r="AI44" s="67">
        <f>IFERROR(IF(Control!B$4=FALSE,0,GETPIVOTDATA("Amount",Pivot!$A$3,"Practice Area",$A44,"Billing Attorney",$B44,"Timekeeper",$C44,"TranType","Employee Benefits")),0)</f>
        <v>34165.027937670777</v>
      </c>
      <c r="AJ44" s="67">
        <f>IFERROR(IF(Control!B$5=FALSE,0,GETPIVOTDATA("Amount",Pivot!$A$3,"Practice Area",$A44,"Billing Attorney",$B44,"Timekeeper",$C44,"TranType","Rent Office Expense")),0)</f>
        <v>33759.649381931391</v>
      </c>
      <c r="AK44" s="67">
        <f>IFERROR(IF(Control!B$6=FALSE,0,GETPIVOTDATA("Amount",Pivot!$A$3,"Practice Area",$A44,"Billing Attorney",$B44,"Timekeeper",$C44,"TranType","Legal Library Expense")),0)</f>
        <v>16056.777436576031</v>
      </c>
      <c r="AL44" s="68">
        <f>IFERROR(IF(Control!B$7=FALSE,0,GETPIVOTDATA("Amount",Pivot!$A$3,"Practice Area",$A44,"Billing Attorney",$B44,"Timekeeper",$C44,"TranType","Other SG&amp;A")),0)</f>
        <v>30760.82947569403</v>
      </c>
      <c r="AM44" s="107">
        <f t="shared" si="57"/>
        <v>444885.22642121866</v>
      </c>
      <c r="AN44" s="66">
        <f t="shared" si="36"/>
        <v>208149.15184993454</v>
      </c>
      <c r="AO44" s="158">
        <f t="shared" si="37"/>
        <v>0.31874149168224458</v>
      </c>
      <c r="AP44" s="118">
        <f t="shared" si="38"/>
        <v>2.518346142726207</v>
      </c>
      <c r="AQ44" s="96">
        <f t="shared" si="39"/>
        <v>0.80270140610477803</v>
      </c>
      <c r="AR44" s="96">
        <f t="shared" si="21"/>
        <v>1.7156447366214289</v>
      </c>
    </row>
    <row r="45" spans="1:44" ht="4.5" customHeight="1" thickBot="1" x14ac:dyDescent="0.35">
      <c r="A45" s="40"/>
      <c r="B45" s="40"/>
      <c r="C45" s="41"/>
      <c r="D45" s="71"/>
      <c r="E45" s="72"/>
      <c r="F45" s="73"/>
      <c r="G45" s="73"/>
      <c r="H45" s="81"/>
      <c r="I45" s="312"/>
      <c r="J45" s="295">
        <f>I45-K45</f>
        <v>0</v>
      </c>
      <c r="K45" s="295"/>
      <c r="L45" s="299"/>
      <c r="M45" s="73"/>
      <c r="N45" s="73"/>
      <c r="O45" s="73"/>
      <c r="P45" s="73"/>
      <c r="Q45" s="73"/>
      <c r="R45" s="73"/>
      <c r="S45" s="73"/>
      <c r="T45" s="73"/>
      <c r="U45" s="73"/>
      <c r="V45" s="73"/>
      <c r="W45" s="73"/>
      <c r="X45" s="73"/>
      <c r="Y45" s="73"/>
      <c r="Z45" s="73"/>
      <c r="AA45" s="130"/>
      <c r="AB45" s="130"/>
      <c r="AC45" s="142"/>
      <c r="AD45" s="108"/>
      <c r="AE45" s="132"/>
      <c r="AF45" s="73"/>
      <c r="AG45" s="73"/>
      <c r="AH45" s="73"/>
      <c r="AI45" s="73"/>
      <c r="AJ45" s="73"/>
      <c r="AK45" s="73"/>
      <c r="AL45" s="73"/>
      <c r="AM45" s="108"/>
      <c r="AN45" s="312"/>
      <c r="AO45" s="159"/>
      <c r="AP45" s="119"/>
      <c r="AQ45" s="74"/>
      <c r="AR45" s="74"/>
    </row>
    <row r="46" spans="1:44" ht="13.5" thickBot="1" x14ac:dyDescent="0.35">
      <c r="A46" s="40"/>
      <c r="B46" s="40"/>
      <c r="C46" s="41"/>
      <c r="D46" s="82" t="s">
        <v>140</v>
      </c>
      <c r="E46" s="83">
        <v>200</v>
      </c>
      <c r="F46" s="84">
        <f>F47+F54</f>
        <v>19729.851480567377</v>
      </c>
      <c r="G46" s="85">
        <f>G47+G54</f>
        <v>22271.999999999858</v>
      </c>
      <c r="H46" s="298">
        <f t="shared" si="31"/>
        <v>0.88585899248237709</v>
      </c>
      <c r="I46" s="84">
        <f>I47+I54</f>
        <v>3917002.5659374995</v>
      </c>
      <c r="J46" s="87">
        <f>J47+J54</f>
        <v>232210.7604250001</v>
      </c>
      <c r="K46" s="85">
        <f>K47+K54</f>
        <v>3684791.8055125</v>
      </c>
      <c r="L46" s="300">
        <f t="shared" si="32"/>
        <v>0.94071723045465461</v>
      </c>
      <c r="M46" s="87">
        <f t="shared" ref="M46:AD46" si="58">M47+M54</f>
        <v>28540.808838965248</v>
      </c>
      <c r="N46" s="86">
        <f t="shared" si="58"/>
        <v>3884706.7982729306</v>
      </c>
      <c r="O46" s="84">
        <f t="shared" si="58"/>
        <v>70635.442149999988</v>
      </c>
      <c r="P46" s="85">
        <f t="shared" si="58"/>
        <v>0</v>
      </c>
      <c r="Q46" s="85">
        <f t="shared" si="58"/>
        <v>71055.592575000002</v>
      </c>
      <c r="R46" s="86">
        <f t="shared" si="58"/>
        <v>131426.05604999998</v>
      </c>
      <c r="S46" s="84">
        <f t="shared" si="58"/>
        <v>4811.1844000000001</v>
      </c>
      <c r="T46" s="85">
        <f t="shared" si="58"/>
        <v>0</v>
      </c>
      <c r="U46" s="85">
        <f t="shared" si="58"/>
        <v>4873.6908000000003</v>
      </c>
      <c r="V46" s="86">
        <f t="shared" si="58"/>
        <v>8588.9815000000017</v>
      </c>
      <c r="W46" s="87">
        <f t="shared" si="58"/>
        <v>75446.626549999986</v>
      </c>
      <c r="X46" s="85">
        <f t="shared" si="58"/>
        <v>0</v>
      </c>
      <c r="Y46" s="85">
        <f t="shared" si="58"/>
        <v>75929.283374999999</v>
      </c>
      <c r="Z46" s="88">
        <f t="shared" si="58"/>
        <v>140015.03754999998</v>
      </c>
      <c r="AA46" s="141">
        <f t="shared" si="58"/>
        <v>615355.36515576812</v>
      </c>
      <c r="AB46" s="84">
        <f>AB47+AB54</f>
        <v>15433.704582153812</v>
      </c>
      <c r="AC46" s="86">
        <f>AC47+AC54</f>
        <v>2104.5960793846111</v>
      </c>
      <c r="AD46" s="110">
        <f t="shared" si="58"/>
        <v>17538.300661538426</v>
      </c>
      <c r="AE46" s="150">
        <f t="shared" si="34"/>
        <v>632893.66581730649</v>
      </c>
      <c r="AF46" s="87">
        <f t="shared" ref="AF46:AM46" si="59">AF47+AF54</f>
        <v>1362649.0370188882</v>
      </c>
      <c r="AG46" s="85">
        <f t="shared" si="59"/>
        <v>356181.0654552799</v>
      </c>
      <c r="AH46" s="85">
        <f t="shared" si="59"/>
        <v>98968.806029978878</v>
      </c>
      <c r="AI46" s="85">
        <f t="shared" si="59"/>
        <v>235545.75835135003</v>
      </c>
      <c r="AJ46" s="85">
        <f t="shared" si="59"/>
        <v>207618.60121106514</v>
      </c>
      <c r="AK46" s="85">
        <f t="shared" si="59"/>
        <v>0</v>
      </c>
      <c r="AL46" s="88">
        <f t="shared" si="59"/>
        <v>212076.01292138352</v>
      </c>
      <c r="AM46" s="110">
        <f t="shared" si="59"/>
        <v>2473039.2809879454</v>
      </c>
      <c r="AN46" s="84">
        <f t="shared" ref="AN46:AN60" si="60">IFERROR((N46+Z46-AM46),0)</f>
        <v>1551682.5548349852</v>
      </c>
      <c r="AO46" s="161">
        <f t="shared" ref="AO46:AO60" si="61">IFERROR((N46+Z46-AM46)/(N46+Z46),0)</f>
        <v>0.38553783792556545</v>
      </c>
      <c r="AP46" s="121">
        <f t="shared" ref="AP46:AP60" si="62">IFERROR((N46+Z46)/AE46,0)</f>
        <v>6.3592386102102694</v>
      </c>
      <c r="AQ46" s="98">
        <f t="shared" ref="AQ46:AQ60" si="63">IFERROR((N46+Z46-AM46)/AE46,0)</f>
        <v>2.4517271046332447</v>
      </c>
      <c r="AR46" s="98">
        <f t="shared" ref="AR46:AR60" si="64">IFERROR(AM46/AE46,0)</f>
        <v>3.9075115055770242</v>
      </c>
    </row>
    <row r="47" spans="1:44" ht="13.5" thickBot="1" x14ac:dyDescent="0.35">
      <c r="A47" s="40"/>
      <c r="B47" s="40"/>
      <c r="C47" s="41"/>
      <c r="D47" s="33" t="s">
        <v>141</v>
      </c>
      <c r="E47" s="34">
        <v>300</v>
      </c>
      <c r="F47" s="35">
        <f>SUM(F48:F53)</f>
        <v>10224.44713031742</v>
      </c>
      <c r="G47" s="36">
        <f>SUM(G48:G53)</f>
        <v>12527.999999999998</v>
      </c>
      <c r="H47" s="282">
        <f t="shared" si="31"/>
        <v>0.81612764450170983</v>
      </c>
      <c r="I47" s="35">
        <f>SUM(I48:I53)</f>
        <v>1958940.5062499999</v>
      </c>
      <c r="J47" s="39">
        <f>SUM(J48:J53)</f>
        <v>116284.86308750001</v>
      </c>
      <c r="K47" s="36">
        <f>SUM(K48:K53)</f>
        <v>1842655.6431625001</v>
      </c>
      <c r="L47" s="291">
        <f t="shared" si="32"/>
        <v>0.94063890010110418</v>
      </c>
      <c r="M47" s="39">
        <f t="shared" ref="M47:AD47" si="65">SUM(M48:M53)</f>
        <v>12469.54776098625</v>
      </c>
      <c r="N47" s="38">
        <f t="shared" si="65"/>
        <v>1972256.015625</v>
      </c>
      <c r="O47" s="35">
        <f t="shared" si="65"/>
        <v>2206.2150000000001</v>
      </c>
      <c r="P47" s="36">
        <f t="shared" si="65"/>
        <v>0</v>
      </c>
      <c r="Q47" s="36">
        <f t="shared" si="65"/>
        <v>2217.8474999999999</v>
      </c>
      <c r="R47" s="38">
        <f t="shared" si="65"/>
        <v>3107.2635</v>
      </c>
      <c r="S47" s="35">
        <f t="shared" si="65"/>
        <v>1544.3505</v>
      </c>
      <c r="T47" s="36">
        <f t="shared" si="65"/>
        <v>0</v>
      </c>
      <c r="U47" s="36">
        <f t="shared" si="65"/>
        <v>1552.49325</v>
      </c>
      <c r="V47" s="38">
        <f t="shared" si="65"/>
        <v>2175.0844500000003</v>
      </c>
      <c r="W47" s="39">
        <f t="shared" si="65"/>
        <v>3750.5655000000002</v>
      </c>
      <c r="X47" s="36">
        <f t="shared" si="65"/>
        <v>0</v>
      </c>
      <c r="Y47" s="36">
        <f t="shared" si="65"/>
        <v>3770.3407499999998</v>
      </c>
      <c r="Z47" s="37">
        <f t="shared" si="65"/>
        <v>5282.3479500000003</v>
      </c>
      <c r="AA47" s="135">
        <f t="shared" si="65"/>
        <v>327675.82649038412</v>
      </c>
      <c r="AB47" s="35">
        <f>SUM(AB48:AB53)</f>
        <v>511.78476461538247</v>
      </c>
      <c r="AC47" s="38">
        <f>SUM(AC48:AC53)</f>
        <v>69.788831538461309</v>
      </c>
      <c r="AD47" s="103">
        <f t="shared" si="65"/>
        <v>581.57359615384382</v>
      </c>
      <c r="AE47" s="144">
        <f t="shared" si="34"/>
        <v>328257.40008653793</v>
      </c>
      <c r="AF47" s="39">
        <f t="shared" ref="AF47:AM47" si="66">SUM(AF48:AF53)</f>
        <v>676721.49677371921</v>
      </c>
      <c r="AG47" s="36">
        <f t="shared" si="66"/>
        <v>182228.66953183335</v>
      </c>
      <c r="AH47" s="36">
        <f t="shared" si="66"/>
        <v>49450.542009991106</v>
      </c>
      <c r="AI47" s="36">
        <f t="shared" si="66"/>
        <v>117692.28998377902</v>
      </c>
      <c r="AJ47" s="36">
        <f t="shared" si="66"/>
        <v>91163.500463239339</v>
      </c>
      <c r="AK47" s="36">
        <f t="shared" si="66"/>
        <v>0</v>
      </c>
      <c r="AL47" s="37">
        <f t="shared" si="66"/>
        <v>105965.44716426675</v>
      </c>
      <c r="AM47" s="103">
        <f t="shared" si="66"/>
        <v>1223221.9459268288</v>
      </c>
      <c r="AN47" s="35">
        <f t="shared" si="60"/>
        <v>754316.41764817131</v>
      </c>
      <c r="AO47" s="155">
        <f t="shared" si="61"/>
        <v>0.38144211588619487</v>
      </c>
      <c r="AP47" s="114">
        <f t="shared" si="62"/>
        <v>6.0243527276267494</v>
      </c>
      <c r="AQ47" s="92">
        <f t="shared" si="63"/>
        <v>2.2979418512707168</v>
      </c>
      <c r="AR47" s="92">
        <f t="shared" si="64"/>
        <v>3.7264108763560331</v>
      </c>
    </row>
    <row r="48" spans="1:44" outlineLevel="1" x14ac:dyDescent="0.3">
      <c r="A48" s="40" t="s">
        <v>4</v>
      </c>
      <c r="B48" s="40" t="s">
        <v>5</v>
      </c>
      <c r="C48" s="41" t="s">
        <v>15</v>
      </c>
      <c r="D48" s="42" t="str">
        <f t="shared" ref="D48:D53" si="67">C48</f>
        <v>Associate A</v>
      </c>
      <c r="E48" s="43">
        <v>400</v>
      </c>
      <c r="F48" s="44">
        <f>IFERROR(GETPIVOTDATA("Amount",Pivot!$A$3,"Practice Area",$A48,"Billing Attorney",$B48,"Timekeeper",$C48,"TranType","TTM_Hours_wORKed"),0)</f>
        <v>2230.5285438907395</v>
      </c>
      <c r="G48" s="45">
        <f>IFERROR(GETPIVOTDATA("Amount",Pivot!$A$3,"Practice Area",$A48,"Billing Attorney",$B48,"Timekeeper",$C48,"TranType","TTM_Hours_wORKDAY"),0)</f>
        <v>2505.6</v>
      </c>
      <c r="H48" s="283">
        <f t="shared" si="31"/>
        <v>0.8902173307354484</v>
      </c>
      <c r="I48" s="44">
        <f>IFERROR(GETPIVOTDATA("Amount",Pivot!$A$3,"Practice Area",$A48,"Billing Attorney",$B48,"Timekeeper",$C48,"TranType","TTM_Billed_Value"),0)</f>
        <v>380811.22625000001</v>
      </c>
      <c r="J48" s="48">
        <f>IFERROR(GETPIVOTDATA("Amount",Pivot!$A$3,"Practice Area",$A48,"Billing Attorney",$B48,"Timekeeper",$C48,"TranType","TTM_Value_Discounted"),0)</f>
        <v>22921.720937500002</v>
      </c>
      <c r="K48" s="45">
        <f>IFERROR(GETPIVOTDATA("Amount",Pivot!$A$3,"Practice Area",$A48,"Billing Attorney",$B48,"Timekeeper",$C48,"TranType","TTM_Value_Billed"),0)</f>
        <v>357889.5053125</v>
      </c>
      <c r="L48" s="292">
        <f t="shared" si="32"/>
        <v>0.9398081795980141</v>
      </c>
      <c r="M48" s="48">
        <f>IFERROR(GETPIVOTDATA("Amount",Pivot!$A$3,"Practice Area",$A48,"Billing Attorney",$B48,"Timekeeper",$C48,"TranType","TTM_Value_Writeoff"),0)</f>
        <v>2663.4435527700007</v>
      </c>
      <c r="N48" s="47">
        <f>IFERROR(GETPIVOTDATA("Amount",Pivot!$A$3,"Practice Area",$A48,"Billing Attorney",$B48,"Timekeeper",$C48,"TranType","TTM_Value_Paid"),0)</f>
        <v>379407.91350000002</v>
      </c>
      <c r="O48" s="44">
        <f>IFERROR(GETPIVOTDATA("Amount",Pivot!$A$3,"Practice Area",$A48,"Billing Attorney",$B48,"Timekeeper",$C48,"TranType","TTM_hard_DEnt"),0)</f>
        <v>0</v>
      </c>
      <c r="P48" s="45">
        <f>IFERROR(GETPIVOTDATA("Amount",Pivot!$A$3,"Practice Area",$A48,"Billing Attorney",$B48,"Timekeeper",$C48,"TranType","TTM_hard_DVal"),0)-Q48</f>
        <v>0</v>
      </c>
      <c r="Q48" s="45">
        <f>IFERROR(GETPIVOTDATA("Amount",Pivot!$A$3,"Practice Area",$A48,"Billing Attorney",$B48,"Timekeeper",$C48,"TranType","TTM_hard_DBill"),0)</f>
        <v>0</v>
      </c>
      <c r="R48" s="47">
        <f>IFERROR(IF(Control!B$9=FALSE,0,GETPIVOTDATA("Amount",Pivot!$A$3,"Practice Area",$A48,"Billing Attorney",$B48,"Timekeeper",$C48,"TranType","TTM_hard_DPaid")), 0)</f>
        <v>0</v>
      </c>
      <c r="S48" s="44">
        <f>IFERROR(GETPIVOTDATA("Amount",Pivot!$A$3,"Practice Area",$A48,"Billing Attorney",$B48,"Timekeeper",$C48,"TranType","TTM_soft_DEnt"),0)</f>
        <v>0</v>
      </c>
      <c r="T48" s="45">
        <f>IFERROR(GETPIVOTDATA("Amount",Pivot!$A$3,"Practice Area",$A48,"Billing Attorney",$B48,"Timekeeper",$C48,"TranType","TTM_soft_DVal"),0)-U48</f>
        <v>0</v>
      </c>
      <c r="U48" s="45">
        <f>IFERROR(GETPIVOTDATA("Amount",Pivot!$A$3,"Practice Area",$A48,"Billing Attorney",$B48,"Timekeeper",$C48,"TranType","TTM_soft_DBill"),0)</f>
        <v>0</v>
      </c>
      <c r="V48" s="47">
        <f>IFERROR(IF(Control!B$10=FALSE,0,GETPIVOTDATA("Amount",Pivot!$A$3,"Practice Area",$A48,"Billing Attorney",$B48,"Timekeeper",$C48,"TranType","TTM_soft_DPaid")), 0)</f>
        <v>0</v>
      </c>
      <c r="W48" s="48">
        <f t="shared" ref="W48:W53" si="68">O48+S48</f>
        <v>0</v>
      </c>
      <c r="X48" s="45">
        <f t="shared" ref="X48:X53" si="69">P48+T48</f>
        <v>0</v>
      </c>
      <c r="Y48" s="45">
        <f t="shared" ref="Y48:Y53" si="70">Q48+U48</f>
        <v>0</v>
      </c>
      <c r="Z48" s="46">
        <f t="shared" ref="Z48:Z53" si="71">R48+V48</f>
        <v>0</v>
      </c>
      <c r="AA48" s="136">
        <f>IFERROR(GETPIVOTDATA("Amount",Pivot!$A$3,"Practice Area",$A48,"Billing Attorney",$B48,"Timekeeper",$C48,"TranType","TTM_Avg_WipUnpaid"),0)</f>
        <v>63547.275749999942</v>
      </c>
      <c r="AB48" s="44">
        <f>IFERROR(IF(Control!B$9=FALSE,0,GETPIVOTDATA("Amount",Pivot!$A$3,"Practice Area",$A48,"Billing Attorney",$B48,"Timekeeper",$C48,"TranType","TTM_HardDisb_Avg_WipUnpaid")),0)</f>
        <v>0</v>
      </c>
      <c r="AC48" s="47">
        <f>IFERROR(IF(Control!B$10=FALSE,0,GETPIVOTDATA("Amount",Pivot!$A$3,"Practice Area",$A48,"Billing Attorney",$B48,"Timekeeper",$C48,"TranType","TTM_SoftDisb_Avg_WipUnpaid")),0)</f>
        <v>0</v>
      </c>
      <c r="AD48" s="104">
        <f t="shared" ref="AD48:AD53" si="72">AB48+AC48</f>
        <v>0</v>
      </c>
      <c r="AE48" s="145">
        <f t="shared" ref="AE48:AE53" si="73">AA48+AD48</f>
        <v>63547.275749999942</v>
      </c>
      <c r="AF48" s="48">
        <f>IFERROR(IF(Control!B$1=FALSE,0,GETPIVOTDATA("Amount",Pivot!$A$3,"Practice Area",$A48,"Billing Attorney",$B48,"Timekeeper",$C48,"TranType","Timekeeper Salaries")),0)</f>
        <v>106760.34056229152</v>
      </c>
      <c r="AG48" s="45">
        <f>IFERROR(IF(Control!B$2=FALSE,0,GETPIVOTDATA("Amount",Pivot!$A$3,"Practice Area",$A48,"Billing Attorney",$B48,"Timekeeper",$C48,"TranType","Secretary Salaries")),0)</f>
        <v>29329.76389073949</v>
      </c>
      <c r="AH48" s="45">
        <f>IFERROR(IF(Control!B$3=FALSE,0,GETPIVOTDATA("Amount",Pivot!$A$3,"Practice Area",$A48,"Billing Attorney",$B48,"Timekeeper",$C48,"TranType","Support Salaries")),0)</f>
        <v>9716.0118899575064</v>
      </c>
      <c r="AI48" s="45">
        <f>IFERROR(IF(Control!B$4=FALSE,0,GETPIVOTDATA("Amount",Pivot!$A$3,"Practice Area",$A48,"Billing Attorney",$B48,"Timekeeper",$C48,"TranType","Employee Benefits")),0)</f>
        <v>23124.108298098934</v>
      </c>
      <c r="AJ48" s="45">
        <f>IFERROR(IF(Control!B$5=FALSE,0,GETPIVOTDATA("Amount",Pivot!$A$3,"Practice Area",$A48,"Billing Attorney",$B48,"Timekeeper",$C48,"TranType","Rent Office Expense")),0)</f>
        <v>17911.748151355412</v>
      </c>
      <c r="AK48" s="45">
        <f>IFERROR(IF(Control!B$6=FALSE,0,GETPIVOTDATA("Amount",Pivot!$A$3,"Practice Area",$A48,"Billing Attorney",$B48,"Timekeeper",$C48,"TranType","Legal Library Expense")),0)</f>
        <v>0</v>
      </c>
      <c r="AL48" s="46">
        <f>IFERROR(IF(Control!B$7=FALSE,0,GETPIVOTDATA("Amount",Pivot!$A$3,"Practice Area",$A48,"Billing Attorney",$B48,"Timekeeper",$C48,"TranType","Other SG&amp;A")),0)</f>
        <v>20820.025478480424</v>
      </c>
      <c r="AM48" s="104">
        <f t="shared" ref="AM48:AM53" si="74">SUM(AF48:AL48)</f>
        <v>207661.99827092327</v>
      </c>
      <c r="AN48" s="44">
        <f t="shared" si="60"/>
        <v>171745.91522907675</v>
      </c>
      <c r="AO48" s="151">
        <f t="shared" si="61"/>
        <v>0.45266824733500649</v>
      </c>
      <c r="AP48" s="115">
        <f t="shared" si="62"/>
        <v>5.9704827472482229</v>
      </c>
      <c r="AQ48" s="93">
        <f t="shared" si="63"/>
        <v>2.7026479609407477</v>
      </c>
      <c r="AR48" s="93">
        <f t="shared" si="64"/>
        <v>3.2678347863074753</v>
      </c>
    </row>
    <row r="49" spans="1:44" outlineLevel="1" x14ac:dyDescent="0.3">
      <c r="A49" s="40" t="s">
        <v>4</v>
      </c>
      <c r="B49" s="40" t="s">
        <v>5</v>
      </c>
      <c r="C49" s="41" t="s">
        <v>10</v>
      </c>
      <c r="D49" s="49" t="str">
        <f t="shared" si="67"/>
        <v>Associate B</v>
      </c>
      <c r="E49" s="50">
        <v>400</v>
      </c>
      <c r="F49" s="51">
        <f>IFERROR(GETPIVOTDATA("Amount",Pivot!$A$3,"Practice Area",$A49,"Billing Attorney",$B49,"Timekeeper",$C49,"TranType","TTM_Hours_wORKed"),0)</f>
        <v>2226.6574830219001</v>
      </c>
      <c r="G49" s="52">
        <f>IFERROR(GETPIVOTDATA("Amount",Pivot!$A$3,"Practice Area",$A49,"Billing Attorney",$B49,"Timekeeper",$C49,"TranType","TTM_Hours_wORKDAY"),0)</f>
        <v>2505.6</v>
      </c>
      <c r="H49" s="284">
        <f t="shared" si="31"/>
        <v>0.88867236710644171</v>
      </c>
      <c r="I49" s="51">
        <f>IFERROR(GETPIVOTDATA("Amount",Pivot!$A$3,"Practice Area",$A49,"Billing Attorney",$B49,"Timekeeper",$C49,"TranType","TTM_Billed_Value"),0)</f>
        <v>334911.40312499995</v>
      </c>
      <c r="J49" s="55">
        <f>IFERROR(GETPIVOTDATA("Amount",Pivot!$A$3,"Practice Area",$A49,"Billing Attorney",$B49,"Timekeeper",$C49,"TranType","TTM_Value_Discounted"),0)</f>
        <v>19901.797218750002</v>
      </c>
      <c r="K49" s="52">
        <f>IFERROR(GETPIVOTDATA("Amount",Pivot!$A$3,"Practice Area",$A49,"Billing Attorney",$B49,"Timekeeper",$C49,"TranType","TTM_Value_Billed"),0)</f>
        <v>315009.60590625001</v>
      </c>
      <c r="L49" s="293">
        <f t="shared" si="32"/>
        <v>0.94057593431262798</v>
      </c>
      <c r="M49" s="55">
        <f>IFERROR(GETPIVOTDATA("Amount",Pivot!$A$3,"Practice Area",$A49,"Billing Attorney",$B49,"Timekeeper",$C49,"TranType","TTM_Value_Writeoff"),0)</f>
        <v>2274.2221542187499</v>
      </c>
      <c r="N49" s="54">
        <f>IFERROR(GETPIVOTDATA("Amount",Pivot!$A$3,"Practice Area",$A49,"Billing Attorney",$B49,"Timekeeper",$C49,"TranType","TTM_Value_Paid"),0)</f>
        <v>336921.80062499997</v>
      </c>
      <c r="O49" s="51">
        <f>IFERROR(GETPIVOTDATA("Amount",Pivot!$A$3,"Practice Area",$A49,"Billing Attorney",$B49,"Timekeeper",$C49,"TranType","TTM_hard_DEnt"),0)</f>
        <v>0</v>
      </c>
      <c r="P49" s="52">
        <f>IFERROR(GETPIVOTDATA("Amount",Pivot!$A$3,"Practice Area",$A49,"Billing Attorney",$B49,"Timekeeper",$C49,"TranType","TTM_hard_DVal"),0)-Q49</f>
        <v>0</v>
      </c>
      <c r="Q49" s="52">
        <f>IFERROR(GETPIVOTDATA("Amount",Pivot!$A$3,"Practice Area",$A49,"Billing Attorney",$B49,"Timekeeper",$C49,"TranType","TTM_hard_DBill"),0)</f>
        <v>0</v>
      </c>
      <c r="R49" s="54">
        <f>IFERROR(IF(Control!B$9=FALSE,0,GETPIVOTDATA("Amount",Pivot!$A$3,"Practice Area",$A49,"Billing Attorney",$B49,"Timekeeper",$C49,"TranType","TTM_hard_DPaid")), 0)</f>
        <v>0</v>
      </c>
      <c r="S49" s="51">
        <f>IFERROR(GETPIVOTDATA("Amount",Pivot!$A$3,"Practice Area",$A49,"Billing Attorney",$B49,"Timekeeper",$C49,"TranType","TTM_soft_DEnt"),0)</f>
        <v>0</v>
      </c>
      <c r="T49" s="52">
        <f>IFERROR(GETPIVOTDATA("Amount",Pivot!$A$3,"Practice Area",$A49,"Billing Attorney",$B49,"Timekeeper",$C49,"TranType","TTM_soft_DVal"),0)-U49</f>
        <v>0</v>
      </c>
      <c r="U49" s="52">
        <f>IFERROR(GETPIVOTDATA("Amount",Pivot!$A$3,"Practice Area",$A49,"Billing Attorney",$B49,"Timekeeper",$C49,"TranType","TTM_soft_DBill"),0)</f>
        <v>0</v>
      </c>
      <c r="V49" s="54">
        <f>IFERROR(IF(Control!B$10=FALSE,0,GETPIVOTDATA("Amount",Pivot!$A$3,"Practice Area",$A49,"Billing Attorney",$B49,"Timekeeper",$C49,"TranType","TTM_soft_DPaid")), 0)</f>
        <v>0</v>
      </c>
      <c r="W49" s="55">
        <f t="shared" si="68"/>
        <v>0</v>
      </c>
      <c r="X49" s="52">
        <f t="shared" si="69"/>
        <v>0</v>
      </c>
      <c r="Y49" s="52">
        <f t="shared" si="70"/>
        <v>0</v>
      </c>
      <c r="Z49" s="53">
        <f t="shared" si="71"/>
        <v>0</v>
      </c>
      <c r="AA49" s="137">
        <f>IFERROR(GETPIVOTDATA("Amount",Pivot!$A$3,"Practice Area",$A49,"Billing Attorney",$B49,"Timekeeper",$C49,"TranType","TTM_Avg_WipUnpaid"),0)</f>
        <v>56011.171442307597</v>
      </c>
      <c r="AB49" s="51">
        <f>IFERROR(IF(Control!B$9=FALSE,0,GETPIVOTDATA("Amount",Pivot!$A$3,"Practice Area",$A49,"Billing Attorney",$B49,"Timekeeper",$C49,"TranType","TTM_HardDisb_Avg_WipUnpaid")),0)</f>
        <v>0</v>
      </c>
      <c r="AC49" s="54">
        <f>IFERROR(IF(Control!B$10=FALSE,0,GETPIVOTDATA("Amount",Pivot!$A$3,"Practice Area",$A49,"Billing Attorney",$B49,"Timekeeper",$C49,"TranType","TTM_SoftDisb_Avg_WipUnpaid")),0)</f>
        <v>0</v>
      </c>
      <c r="AD49" s="105">
        <f t="shared" si="72"/>
        <v>0</v>
      </c>
      <c r="AE49" s="146">
        <f t="shared" si="73"/>
        <v>56011.171442307597</v>
      </c>
      <c r="AF49" s="55">
        <f>IFERROR(IF(Control!B$1=FALSE,0,GETPIVOTDATA("Amount",Pivot!$A$3,"Practice Area",$A49,"Billing Attorney",$B49,"Timekeeper",$C49,"TranType","Timekeeper Salaries")),0)</f>
        <v>91230.089915013974</v>
      </c>
      <c r="AG49" s="52">
        <f>IFERROR(IF(Control!B$2=FALSE,0,GETPIVOTDATA("Amount",Pivot!$A$3,"Practice Area",$A49,"Billing Attorney",$B49,"Timekeeper",$C49,"TranType","Secretary Salaries")),0)</f>
        <v>29240.413434299393</v>
      </c>
      <c r="AH49" s="52">
        <f>IFERROR(IF(Control!B$3=FALSE,0,GETPIVOTDATA("Amount",Pivot!$A$3,"Practice Area",$A49,"Billing Attorney",$B49,"Timekeeper",$C49,"TranType","Support Salaries")),0)</f>
        <v>8461.2066241346383</v>
      </c>
      <c r="AI49" s="52">
        <f>IFERROR(IF(Control!B$4=FALSE,0,GETPIVOTDATA("Amount",Pivot!$A$3,"Practice Area",$A49,"Billing Attorney",$B49,"Timekeeper",$C49,"TranType","Employee Benefits")),0)</f>
        <v>20137.671765440486</v>
      </c>
      <c r="AJ49" s="52">
        <f>IFERROR(IF(Control!B$5=FALSE,0,GETPIVOTDATA("Amount",Pivot!$A$3,"Practice Area",$A49,"Billing Attorney",$B49,"Timekeeper",$C49,"TranType","Rent Office Expense")),0)</f>
        <v>15598.478452329527</v>
      </c>
      <c r="AK49" s="52">
        <f>IFERROR(IF(Control!B$6=FALSE,0,GETPIVOTDATA("Amount",Pivot!$A$3,"Practice Area",$A49,"Billing Attorney",$B49,"Timekeeper",$C49,"TranType","Legal Library Expense")),0)</f>
        <v>0</v>
      </c>
      <c r="AL49" s="53">
        <f>IFERROR(IF(Control!B$7=FALSE,0,GETPIVOTDATA("Amount",Pivot!$A$3,"Practice Area",$A49,"Billing Attorney",$B49,"Timekeeper",$C49,"TranType","Other SG&amp;A")),0)</f>
        <v>18131.157051717128</v>
      </c>
      <c r="AM49" s="105">
        <f t="shared" si="74"/>
        <v>182799.01724293514</v>
      </c>
      <c r="AN49" s="51">
        <f t="shared" si="60"/>
        <v>154122.78338206484</v>
      </c>
      <c r="AO49" s="156">
        <f t="shared" si="61"/>
        <v>0.45744378397646718</v>
      </c>
      <c r="AP49" s="116">
        <f t="shared" si="62"/>
        <v>6.0152607408333676</v>
      </c>
      <c r="AQ49" s="94">
        <f t="shared" si="63"/>
        <v>2.7516436348919031</v>
      </c>
      <c r="AR49" s="94">
        <f t="shared" si="64"/>
        <v>3.2636171059414649</v>
      </c>
    </row>
    <row r="50" spans="1:44" outlineLevel="1" x14ac:dyDescent="0.3">
      <c r="A50" s="40" t="s">
        <v>4</v>
      </c>
      <c r="B50" s="40" t="s">
        <v>5</v>
      </c>
      <c r="C50" s="41" t="s">
        <v>14</v>
      </c>
      <c r="D50" s="49" t="str">
        <f t="shared" si="67"/>
        <v>Associate C</v>
      </c>
      <c r="E50" s="50">
        <v>400</v>
      </c>
      <c r="F50" s="51">
        <f>IFERROR(GETPIVOTDATA("Amount",Pivot!$A$3,"Practice Area",$A50,"Billing Attorney",$B50,"Timekeeper",$C50,"TranType","TTM_Hours_wORKed"),0)</f>
        <v>2214.4984668827633</v>
      </c>
      <c r="G50" s="52">
        <f>IFERROR(GETPIVOTDATA("Amount",Pivot!$A$3,"Practice Area",$A50,"Billing Attorney",$B50,"Timekeeper",$C50,"TranType","TTM_Hours_wORKDAY"),0)</f>
        <v>2505.6</v>
      </c>
      <c r="H50" s="284">
        <f t="shared" si="31"/>
        <v>0.88381963078015779</v>
      </c>
      <c r="I50" s="51">
        <f>IFERROR(GETPIVOTDATA("Amount",Pivot!$A$3,"Practice Area",$A50,"Billing Attorney",$B50,"Timekeeper",$C50,"TranType","TTM_Billed_Value"),0)</f>
        <v>333228.43124999997</v>
      </c>
      <c r="J50" s="55">
        <f>IFERROR(GETPIVOTDATA("Amount",Pivot!$A$3,"Practice Area",$A50,"Billing Attorney",$B50,"Timekeeper",$C50,"TranType","TTM_Value_Discounted"),0)</f>
        <v>19801.788187499998</v>
      </c>
      <c r="K50" s="52">
        <f>IFERROR(GETPIVOTDATA("Amount",Pivot!$A$3,"Practice Area",$A50,"Billing Attorney",$B50,"Timekeeper",$C50,"TranType","TTM_Value_Billed"),0)</f>
        <v>313426.64306250005</v>
      </c>
      <c r="L50" s="293">
        <f t="shared" si="32"/>
        <v>0.94057593431262798</v>
      </c>
      <c r="M50" s="55">
        <f>IFERROR(GETPIVOTDATA("Amount",Pivot!$A$3,"Practice Area",$A50,"Billing Attorney",$B50,"Timekeeper",$C50,"TranType","TTM_Value_Writeoff"),0)</f>
        <v>2172.2821460999994</v>
      </c>
      <c r="N50" s="54">
        <f>IFERROR(GETPIVOTDATA("Amount",Pivot!$A$3,"Practice Area",$A50,"Billing Attorney",$B50,"Timekeeper",$C50,"TranType","TTM_Value_Paid"),0)</f>
        <v>335228.72625000001</v>
      </c>
      <c r="O50" s="51">
        <f>IFERROR(GETPIVOTDATA("Amount",Pivot!$A$3,"Practice Area",$A50,"Billing Attorney",$B50,"Timekeeper",$C50,"TranType","TTM_hard_DEnt"),0)</f>
        <v>0</v>
      </c>
      <c r="P50" s="52">
        <f>IFERROR(GETPIVOTDATA("Amount",Pivot!$A$3,"Practice Area",$A50,"Billing Attorney",$B50,"Timekeeper",$C50,"TranType","TTM_hard_DVal"),0)-Q50</f>
        <v>0</v>
      </c>
      <c r="Q50" s="52">
        <f>IFERROR(GETPIVOTDATA("Amount",Pivot!$A$3,"Practice Area",$A50,"Billing Attorney",$B50,"Timekeeper",$C50,"TranType","TTM_hard_DBill"),0)</f>
        <v>0</v>
      </c>
      <c r="R50" s="54">
        <f>IFERROR(IF(Control!B$9=FALSE,0,GETPIVOTDATA("Amount",Pivot!$A$3,"Practice Area",$A50,"Billing Attorney",$B50,"Timekeeper",$C50,"TranType","TTM_hard_DPaid")), 0)</f>
        <v>0</v>
      </c>
      <c r="S50" s="51">
        <f>IFERROR(GETPIVOTDATA("Amount",Pivot!$A$3,"Practice Area",$A50,"Billing Attorney",$B50,"Timekeeper",$C50,"TranType","TTM_soft_DEnt"),0)</f>
        <v>0</v>
      </c>
      <c r="T50" s="52">
        <f>IFERROR(GETPIVOTDATA("Amount",Pivot!$A$3,"Practice Area",$A50,"Billing Attorney",$B50,"Timekeeper",$C50,"TranType","TTM_soft_DVal"),0)-U50</f>
        <v>0</v>
      </c>
      <c r="U50" s="52">
        <f>IFERROR(GETPIVOTDATA("Amount",Pivot!$A$3,"Practice Area",$A50,"Billing Attorney",$B50,"Timekeeper",$C50,"TranType","TTM_soft_DBill"),0)</f>
        <v>0</v>
      </c>
      <c r="V50" s="54">
        <f>IFERROR(IF(Control!B$10=FALSE,0,GETPIVOTDATA("Amount",Pivot!$A$3,"Practice Area",$A50,"Billing Attorney",$B50,"Timekeeper",$C50,"TranType","TTM_soft_DPaid")), 0)</f>
        <v>0</v>
      </c>
      <c r="W50" s="55">
        <f t="shared" si="68"/>
        <v>0</v>
      </c>
      <c r="X50" s="52">
        <f t="shared" si="69"/>
        <v>0</v>
      </c>
      <c r="Y50" s="52">
        <f t="shared" si="70"/>
        <v>0</v>
      </c>
      <c r="Z50" s="53">
        <f t="shared" si="71"/>
        <v>0</v>
      </c>
      <c r="AA50" s="137">
        <f>IFERROR(GETPIVOTDATA("Amount",Pivot!$A$3,"Practice Area",$A50,"Billing Attorney",$B50,"Timekeeper",$C50,"TranType","TTM_Avg_WipUnpaid"),0)</f>
        <v>55729.708269230672</v>
      </c>
      <c r="AB50" s="51">
        <f>IFERROR(IF(Control!B$9=FALSE,0,GETPIVOTDATA("Amount",Pivot!$A$3,"Practice Area",$A50,"Billing Attorney",$B50,"Timekeeper",$C50,"TranType","TTM_HardDisb_Avg_WipUnpaid")),0)</f>
        <v>0</v>
      </c>
      <c r="AC50" s="54">
        <f>IFERROR(IF(Control!B$10=FALSE,0,GETPIVOTDATA("Amount",Pivot!$A$3,"Practice Area",$A50,"Billing Attorney",$B50,"Timekeeper",$C50,"TranType","TTM_SoftDisb_Avg_WipUnpaid")),0)</f>
        <v>0</v>
      </c>
      <c r="AD50" s="105">
        <f t="shared" si="72"/>
        <v>0</v>
      </c>
      <c r="AE50" s="146">
        <f t="shared" si="73"/>
        <v>55729.708269230672</v>
      </c>
      <c r="AF50" s="55">
        <f>IFERROR(IF(Control!B$1=FALSE,0,GETPIVOTDATA("Amount",Pivot!$A$3,"Practice Area",$A50,"Billing Attorney",$B50,"Timekeeper",$C50,"TranType","Timekeeper Salaries")),0)</f>
        <v>90771.647252124458</v>
      </c>
      <c r="AG50" s="52">
        <f>IFERROR(IF(Control!B$2=FALSE,0,GETPIVOTDATA("Amount",Pivot!$A$3,"Practice Area",$A50,"Billing Attorney",$B50,"Timekeeper",$C50,"TranType","Secretary Salaries")),0)</f>
        <v>29093.476683373265</v>
      </c>
      <c r="AH50" s="52">
        <f>IFERROR(IF(Control!B$3=FALSE,0,GETPIVOTDATA("Amount",Pivot!$A$3,"Practice Area",$A50,"Billing Attorney",$B50,"Timekeeper",$C50,"TranType","Support Salaries")),0)</f>
        <v>8418.6879978827055</v>
      </c>
      <c r="AI50" s="52">
        <f>IFERROR(IF(Control!B$4=FALSE,0,GETPIVOTDATA("Amount",Pivot!$A$3,"Practice Area",$A50,"Billing Attorney",$B50,"Timekeeper",$C50,"TranType","Employee Benefits")),0)</f>
        <v>20036.477434960885</v>
      </c>
      <c r="AJ50" s="52">
        <f>IFERROR(IF(Control!B$5=FALSE,0,GETPIVOTDATA("Amount",Pivot!$A$3,"Practice Area",$A50,"Billing Attorney",$B50,"Timekeeper",$C50,"TranType","Rent Office Expense")),0)</f>
        <v>15520.094138498727</v>
      </c>
      <c r="AK50" s="52">
        <f>IFERROR(IF(Control!B$6=FALSE,0,GETPIVOTDATA("Amount",Pivot!$A$3,"Practice Area",$A50,"Billing Attorney",$B50,"Timekeeper",$C50,"TranType","Legal Library Expense")),0)</f>
        <v>0</v>
      </c>
      <c r="AL50" s="53">
        <f>IFERROR(IF(Control!B$7=FALSE,0,GETPIVOTDATA("Amount",Pivot!$A$3,"Practice Area",$A50,"Billing Attorney",$B50,"Timekeeper",$C50,"TranType","Other SG&amp;A")),0)</f>
        <v>18040.045709748698</v>
      </c>
      <c r="AM50" s="105">
        <f t="shared" si="74"/>
        <v>181880.42921658873</v>
      </c>
      <c r="AN50" s="51">
        <f t="shared" si="60"/>
        <v>153348.29703341128</v>
      </c>
      <c r="AO50" s="156">
        <f t="shared" si="61"/>
        <v>0.45744378397646723</v>
      </c>
      <c r="AP50" s="116">
        <f t="shared" si="62"/>
        <v>6.0152607408333685</v>
      </c>
      <c r="AQ50" s="94">
        <f t="shared" si="63"/>
        <v>2.751643634891904</v>
      </c>
      <c r="AR50" s="94">
        <f t="shared" si="64"/>
        <v>3.2636171059414649</v>
      </c>
    </row>
    <row r="51" spans="1:44" outlineLevel="1" x14ac:dyDescent="0.3">
      <c r="A51" s="40" t="s">
        <v>4</v>
      </c>
      <c r="B51" s="40" t="s">
        <v>5</v>
      </c>
      <c r="C51" s="41" t="s">
        <v>13</v>
      </c>
      <c r="D51" s="49" t="str">
        <f t="shared" si="67"/>
        <v>Associate R</v>
      </c>
      <c r="E51" s="50">
        <v>400</v>
      </c>
      <c r="F51" s="51">
        <f>IFERROR(GETPIVOTDATA("Amount",Pivot!$A$3,"Practice Area",$A51,"Billing Attorney",$B51,"Timekeeper",$C51,"TranType","TTM_Hours_wORKed"),0)</f>
        <v>971.12099350514268</v>
      </c>
      <c r="G51" s="52">
        <f>IFERROR(GETPIVOTDATA("Amount",Pivot!$A$3,"Practice Area",$A51,"Billing Attorney",$B51,"Timekeeper",$C51,"TranType","TTM_Hours_wORKDAY"),0)</f>
        <v>1252.8</v>
      </c>
      <c r="H51" s="284">
        <f t="shared" si="31"/>
        <v>0.77516043542875379</v>
      </c>
      <c r="I51" s="51">
        <f>IFERROR(GETPIVOTDATA("Amount",Pivot!$A$3,"Practice Area",$A51,"Billing Attorney",$B51,"Timekeeper",$C51,"TranType","TTM_Billed_Value"),0)</f>
        <v>169036.19687499999</v>
      </c>
      <c r="J51" s="55">
        <f>IFERROR(GETPIVOTDATA("Amount",Pivot!$A$3,"Practice Area",$A51,"Billing Attorney",$B51,"Timekeeper",$C51,"TranType","TTM_Value_Discounted"),0)</f>
        <v>10003.176531250001</v>
      </c>
      <c r="K51" s="52">
        <f>IFERROR(GETPIVOTDATA("Amount",Pivot!$A$3,"Practice Area",$A51,"Billing Attorney",$B51,"Timekeeper",$C51,"TranType","TTM_Value_Billed"),0)</f>
        <v>159033.02034374999</v>
      </c>
      <c r="L51" s="293">
        <f t="shared" si="32"/>
        <v>0.94082228116710875</v>
      </c>
      <c r="M51" s="55">
        <f>IFERROR(GETPIVOTDATA("Amount",Pivot!$A$3,"Practice Area",$A51,"Billing Attorney",$B51,"Timekeeper",$C51,"TranType","TTM_Value_Writeoff"),0)</f>
        <v>1059.2790248250001</v>
      </c>
      <c r="N51" s="54">
        <f>IFERROR(GETPIVOTDATA("Amount",Pivot!$A$3,"Practice Area",$A51,"Billing Attorney",$B51,"Timekeeper",$C51,"TranType","TTM_Value_Paid"),0)</f>
        <v>170576.33249999999</v>
      </c>
      <c r="O51" s="51">
        <f>IFERROR(GETPIVOTDATA("Amount",Pivot!$A$3,"Practice Area",$A51,"Billing Attorney",$B51,"Timekeeper",$C51,"TranType","TTM_hard_DEnt"),0)</f>
        <v>0</v>
      </c>
      <c r="P51" s="52">
        <f>IFERROR(GETPIVOTDATA("Amount",Pivot!$A$3,"Practice Area",$A51,"Billing Attorney",$B51,"Timekeeper",$C51,"TranType","TTM_hard_DVal"),0)-Q51</f>
        <v>0</v>
      </c>
      <c r="Q51" s="52">
        <f>IFERROR(GETPIVOTDATA("Amount",Pivot!$A$3,"Practice Area",$A51,"Billing Attorney",$B51,"Timekeeper",$C51,"TranType","TTM_hard_DBill"),0)</f>
        <v>0</v>
      </c>
      <c r="R51" s="54">
        <f>IFERROR(IF(Control!B$9=FALSE,0,GETPIVOTDATA("Amount",Pivot!$A$3,"Practice Area",$A51,"Billing Attorney",$B51,"Timekeeper",$C51,"TranType","TTM_hard_DPaid")), 0)</f>
        <v>0</v>
      </c>
      <c r="S51" s="51">
        <f>IFERROR(GETPIVOTDATA("Amount",Pivot!$A$3,"Practice Area",$A51,"Billing Attorney",$B51,"Timekeeper",$C51,"TranType","TTM_soft_DEnt"),0)</f>
        <v>0</v>
      </c>
      <c r="T51" s="52">
        <f>IFERROR(GETPIVOTDATA("Amount",Pivot!$A$3,"Practice Area",$A51,"Billing Attorney",$B51,"Timekeeper",$C51,"TranType","TTM_soft_DVal"),0)-U51</f>
        <v>0</v>
      </c>
      <c r="U51" s="52">
        <f>IFERROR(GETPIVOTDATA("Amount",Pivot!$A$3,"Practice Area",$A51,"Billing Attorney",$B51,"Timekeeper",$C51,"TranType","TTM_soft_DBill"),0)</f>
        <v>0</v>
      </c>
      <c r="V51" s="54">
        <f>IFERROR(IF(Control!B$10=FALSE,0,GETPIVOTDATA("Amount",Pivot!$A$3,"Practice Area",$A51,"Billing Attorney",$B51,"Timekeeper",$C51,"TranType","TTM_soft_DPaid")), 0)</f>
        <v>0</v>
      </c>
      <c r="W51" s="55">
        <f t="shared" si="68"/>
        <v>0</v>
      </c>
      <c r="X51" s="52">
        <f t="shared" si="69"/>
        <v>0</v>
      </c>
      <c r="Y51" s="52">
        <f t="shared" si="70"/>
        <v>0</v>
      </c>
      <c r="Z51" s="53">
        <f t="shared" si="71"/>
        <v>0</v>
      </c>
      <c r="AA51" s="137">
        <f>IFERROR(GETPIVOTDATA("Amount",Pivot!$A$3,"Practice Area",$A51,"Billing Attorney",$B51,"Timekeeper",$C51,"TranType","TTM_Avg_WipUnpaid"),0)</f>
        <v>28289.887836538437</v>
      </c>
      <c r="AB51" s="51">
        <f>IFERROR(IF(Control!B$9=FALSE,0,GETPIVOTDATA("Amount",Pivot!$A$3,"Practice Area",$A51,"Billing Attorney",$B51,"Timekeeper",$C51,"TranType","TTM_HardDisb_Avg_WipUnpaid")),0)</f>
        <v>0</v>
      </c>
      <c r="AC51" s="54">
        <f>IFERROR(IF(Control!B$10=FALSE,0,GETPIVOTDATA("Amount",Pivot!$A$3,"Practice Area",$A51,"Billing Attorney",$B51,"Timekeeper",$C51,"TranType","TTM_SoftDisb_Avg_WipUnpaid")),0)</f>
        <v>0</v>
      </c>
      <c r="AD51" s="105">
        <f t="shared" si="72"/>
        <v>0</v>
      </c>
      <c r="AE51" s="146">
        <f t="shared" si="73"/>
        <v>28289.887836538437</v>
      </c>
      <c r="AF51" s="55">
        <f>IFERROR(IF(Control!B$1=FALSE,0,GETPIVOTDATA("Amount",Pivot!$A$3,"Practice Area",$A51,"Billing Attorney",$B51,"Timekeeper",$C51,"TranType","Timekeeper Salaries")),0)</f>
        <v>48684.22471743873</v>
      </c>
      <c r="AG51" s="52">
        <f>IFERROR(IF(Control!B$2=FALSE,0,GETPIVOTDATA("Amount",Pivot!$A$3,"Practice Area",$A51,"Billing Attorney",$B51,"Timekeeper",$C51,"TranType","Secretary Salaries")),0)</f>
        <v>13374.787010285414</v>
      </c>
      <c r="AH51" s="52">
        <f>IFERROR(IF(Control!B$3=FALSE,0,GETPIVOTDATA("Amount",Pivot!$A$3,"Practice Area",$A51,"Billing Attorney",$B51,"Timekeeper",$C51,"TranType","Support Salaries")),0)</f>
        <v>4256.9750673197013</v>
      </c>
      <c r="AI51" s="52">
        <f>IFERROR(IF(Control!B$4=FALSE,0,GETPIVOTDATA("Amount",Pivot!$A$3,"Practice Area",$A51,"Billing Attorney",$B51,"Timekeeper",$C51,"TranType","Employee Benefits")),0)</f>
        <v>10131.600660220894</v>
      </c>
      <c r="AJ51" s="52">
        <f>IFERROR(IF(Control!B$5=FALSE,0,GETPIVOTDATA("Amount",Pivot!$A$3,"Practice Area",$A51,"Billing Attorney",$B51,"Timekeeper",$C51,"TranType","Rent Office Expense")),0)</f>
        <v>7847.8563175948257</v>
      </c>
      <c r="AK51" s="52">
        <f>IFERROR(IF(Control!B$6=FALSE,0,GETPIVOTDATA("Amount",Pivot!$A$3,"Practice Area",$A51,"Billing Attorney",$B51,"Timekeeper",$C51,"TranType","Legal Library Expense")),0)</f>
        <v>0</v>
      </c>
      <c r="AL51" s="53">
        <f>IFERROR(IF(Control!B$7=FALSE,0,GETPIVOTDATA("Amount",Pivot!$A$3,"Practice Area",$A51,"Billing Attorney",$B51,"Timekeeper",$C51,"TranType","Other SG&amp;A")),0)</f>
        <v>9122.0894299707579</v>
      </c>
      <c r="AM51" s="105">
        <f t="shared" si="74"/>
        <v>93417.533202830324</v>
      </c>
      <c r="AN51" s="51">
        <f t="shared" si="60"/>
        <v>77158.799297169666</v>
      </c>
      <c r="AO51" s="156">
        <f t="shared" si="61"/>
        <v>0.45234176492315936</v>
      </c>
      <c r="AP51" s="116">
        <f t="shared" si="62"/>
        <v>6.029586737338998</v>
      </c>
      <c r="AQ51" s="94">
        <f t="shared" si="63"/>
        <v>2.7274339065251962</v>
      </c>
      <c r="AR51" s="94">
        <f t="shared" si="64"/>
        <v>3.3021528308138013</v>
      </c>
    </row>
    <row r="52" spans="1:44" outlineLevel="1" x14ac:dyDescent="0.3">
      <c r="A52" s="40" t="s">
        <v>4</v>
      </c>
      <c r="B52" s="40" t="s">
        <v>5</v>
      </c>
      <c r="C52" s="41" t="s">
        <v>7</v>
      </c>
      <c r="D52" s="49" t="str">
        <f t="shared" si="67"/>
        <v>Associate S</v>
      </c>
      <c r="E52" s="50">
        <v>400</v>
      </c>
      <c r="F52" s="51">
        <f>IFERROR(GETPIVOTDATA("Amount",Pivot!$A$3,"Practice Area",$A52,"Billing Attorney",$B52,"Timekeeper",$C52,"TranType","TTM_Hours_wORKed"),0)</f>
        <v>968.45891801687264</v>
      </c>
      <c r="G52" s="52">
        <f>IFERROR(GETPIVOTDATA("Amount",Pivot!$A$3,"Practice Area",$A52,"Billing Attorney",$B52,"Timekeeper",$C52,"TranType","TTM_Hours_wORKDAY"),0)</f>
        <v>1252.8</v>
      </c>
      <c r="H52" s="284">
        <f t="shared" si="31"/>
        <v>0.77303553481551135</v>
      </c>
      <c r="I52" s="51">
        <f>IFERROR(GETPIVOTDATA("Amount",Pivot!$A$3,"Practice Area",$A52,"Billing Attorney",$B52,"Timekeeper",$C52,"TranType","TTM_Billed_Value"),0)</f>
        <v>172992.10500000001</v>
      </c>
      <c r="J52" s="55">
        <f>IFERROR(GETPIVOTDATA("Amount",Pivot!$A$3,"Practice Area",$A52,"Billing Attorney",$B52,"Timekeeper",$C52,"TranType","TTM_Value_Discounted"),0)</f>
        <v>10237.27815</v>
      </c>
      <c r="K52" s="52">
        <f>IFERROR(GETPIVOTDATA("Amount",Pivot!$A$3,"Practice Area",$A52,"Billing Attorney",$B52,"Timekeeper",$C52,"TranType","TTM_Value_Billed"),0)</f>
        <v>162754.82685000001</v>
      </c>
      <c r="L52" s="293">
        <f t="shared" si="32"/>
        <v>0.94082228116710875</v>
      </c>
      <c r="M52" s="55">
        <f>IFERROR(GETPIVOTDATA("Amount",Pivot!$A$3,"Practice Area",$A52,"Billing Attorney",$B52,"Timekeeper",$C52,"TranType","TTM_Value_Writeoff"),0)</f>
        <v>1036.9356069599999</v>
      </c>
      <c r="N52" s="54">
        <f>IFERROR(GETPIVOTDATA("Amount",Pivot!$A$3,"Practice Area",$A52,"Billing Attorney",$B52,"Timekeeper",$C52,"TranType","TTM_Value_Paid"),0)</f>
        <v>174568.28399999999</v>
      </c>
      <c r="O52" s="51">
        <f>IFERROR(GETPIVOTDATA("Amount",Pivot!$A$3,"Practice Area",$A52,"Billing Attorney",$B52,"Timekeeper",$C52,"TranType","TTM_hard_DEnt"),0)</f>
        <v>0</v>
      </c>
      <c r="P52" s="52">
        <f>IFERROR(GETPIVOTDATA("Amount",Pivot!$A$3,"Practice Area",$A52,"Billing Attorney",$B52,"Timekeeper",$C52,"TranType","TTM_hard_DVal"),0)-Q52</f>
        <v>0</v>
      </c>
      <c r="Q52" s="52">
        <f>IFERROR(GETPIVOTDATA("Amount",Pivot!$A$3,"Practice Area",$A52,"Billing Attorney",$B52,"Timekeeper",$C52,"TranType","TTM_hard_DBill"),0)</f>
        <v>0</v>
      </c>
      <c r="R52" s="54">
        <f>IFERROR(IF(Control!B$9=FALSE,0,GETPIVOTDATA("Amount",Pivot!$A$3,"Practice Area",$A52,"Billing Attorney",$B52,"Timekeeper",$C52,"TranType","TTM_hard_DPaid")), 0)</f>
        <v>0</v>
      </c>
      <c r="S52" s="51">
        <f>IFERROR(GETPIVOTDATA("Amount",Pivot!$A$3,"Practice Area",$A52,"Billing Attorney",$B52,"Timekeeper",$C52,"TranType","TTM_soft_DEnt"),0)</f>
        <v>0</v>
      </c>
      <c r="T52" s="52">
        <f>IFERROR(GETPIVOTDATA("Amount",Pivot!$A$3,"Practice Area",$A52,"Billing Attorney",$B52,"Timekeeper",$C52,"TranType","TTM_soft_DVal"),0)-U52</f>
        <v>0</v>
      </c>
      <c r="U52" s="52">
        <f>IFERROR(GETPIVOTDATA("Amount",Pivot!$A$3,"Practice Area",$A52,"Billing Attorney",$B52,"Timekeeper",$C52,"TranType","TTM_soft_DBill"),0)</f>
        <v>0</v>
      </c>
      <c r="V52" s="54">
        <f>IFERROR(IF(Control!B$10=FALSE,0,GETPIVOTDATA("Amount",Pivot!$A$3,"Practice Area",$A52,"Billing Attorney",$B52,"Timekeeper",$C52,"TranType","TTM_soft_DPaid")), 0)</f>
        <v>0</v>
      </c>
      <c r="W52" s="55">
        <f t="shared" si="68"/>
        <v>0</v>
      </c>
      <c r="X52" s="52">
        <f t="shared" si="69"/>
        <v>0</v>
      </c>
      <c r="Y52" s="52">
        <f t="shared" si="70"/>
        <v>0</v>
      </c>
      <c r="Z52" s="53">
        <f t="shared" si="71"/>
        <v>0</v>
      </c>
      <c r="AA52" s="137">
        <f>IFERROR(GETPIVOTDATA("Amount",Pivot!$A$3,"Practice Area",$A52,"Billing Attorney",$B52,"Timekeeper",$C52,"TranType","TTM_Avg_WipUnpaid"),0)</f>
        <v>28951.948384615345</v>
      </c>
      <c r="AB52" s="51">
        <f>IFERROR(IF(Control!B$9=FALSE,0,GETPIVOTDATA("Amount",Pivot!$A$3,"Practice Area",$A52,"Billing Attorney",$B52,"Timekeeper",$C52,"TranType","TTM_HardDisb_Avg_WipUnpaid")),0)</f>
        <v>0</v>
      </c>
      <c r="AC52" s="54">
        <f>IFERROR(IF(Control!B$10=FALSE,0,GETPIVOTDATA("Amount",Pivot!$A$3,"Practice Area",$A52,"Billing Attorney",$B52,"Timekeeper",$C52,"TranType","TTM_SoftDisb_Avg_WipUnpaid")),0)</f>
        <v>0</v>
      </c>
      <c r="AD52" s="105">
        <f t="shared" si="72"/>
        <v>0</v>
      </c>
      <c r="AE52" s="146">
        <f t="shared" si="73"/>
        <v>28951.948384615345</v>
      </c>
      <c r="AF52" s="55">
        <f>IFERROR(IF(Control!B$1=FALSE,0,GETPIVOTDATA("Amount",Pivot!$A$3,"Practice Area",$A52,"Billing Attorney",$B52,"Timekeeper",$C52,"TranType","Timekeeper Salaries")),0)</f>
        <v>49823.568382757105</v>
      </c>
      <c r="AG52" s="52">
        <f>IFERROR(IF(Control!B$2=FALSE,0,GETPIVOTDATA("Amount",Pivot!$A$3,"Practice Area",$A52,"Billing Attorney",$B52,"Timekeeper",$C52,"TranType","Secretary Salaries")),0)</f>
        <v>13307.577025309107</v>
      </c>
      <c r="AH52" s="52">
        <f>IFERROR(IF(Control!B$3=FALSE,0,GETPIVOTDATA("Amount",Pivot!$A$3,"Practice Area",$A52,"Billing Attorney",$B52,"Timekeeper",$C52,"TranType","Support Salaries")),0)</f>
        <v>4356.5998966051438</v>
      </c>
      <c r="AI52" s="52">
        <f>IFERROR(IF(Control!B$4=FALSE,0,GETPIVOTDATA("Amount",Pivot!$A$3,"Practice Area",$A52,"Billing Attorney",$B52,"Timekeeper",$C52,"TranType","Employee Benefits")),0)</f>
        <v>10368.707753920227</v>
      </c>
      <c r="AJ52" s="52">
        <f>IFERROR(IF(Control!B$5=FALSE,0,GETPIVOTDATA("Amount",Pivot!$A$3,"Practice Area",$A52,"Billing Attorney",$B52,"Timekeeper",$C52,"TranType","Rent Office Expense")),0)</f>
        <v>8031.5175637926714</v>
      </c>
      <c r="AK52" s="52">
        <f>IFERROR(IF(Control!B$6=FALSE,0,GETPIVOTDATA("Amount",Pivot!$A$3,"Practice Area",$A52,"Billing Attorney",$B52,"Timekeeper",$C52,"TranType","Legal Library Expense")),0)</f>
        <v>0</v>
      </c>
      <c r="AL52" s="53">
        <f>IFERROR(IF(Control!B$7=FALSE,0,GETPIVOTDATA("Amount",Pivot!$A$3,"Practice Area",$A52,"Billing Attorney",$B52,"Timekeeper",$C52,"TranType","Other SG&amp;A")),0)</f>
        <v>9335.5712070110148</v>
      </c>
      <c r="AM52" s="105">
        <f t="shared" si="74"/>
        <v>95223.541829395268</v>
      </c>
      <c r="AN52" s="51">
        <f t="shared" si="60"/>
        <v>79344.742170604717</v>
      </c>
      <c r="AO52" s="156">
        <f t="shared" si="61"/>
        <v>0.45451980366951839</v>
      </c>
      <c r="AP52" s="116">
        <f t="shared" si="62"/>
        <v>6.0295867373390006</v>
      </c>
      <c r="AQ52" s="94">
        <f t="shared" si="63"/>
        <v>2.7405665800636543</v>
      </c>
      <c r="AR52" s="94">
        <f t="shared" si="64"/>
        <v>3.2890201572753464</v>
      </c>
    </row>
    <row r="53" spans="1:44" ht="13.5" outlineLevel="1" thickBot="1" x14ac:dyDescent="0.35">
      <c r="A53" s="40" t="s">
        <v>4</v>
      </c>
      <c r="B53" s="40" t="s">
        <v>5</v>
      </c>
      <c r="C53" s="41" t="s">
        <v>5</v>
      </c>
      <c r="D53" s="56" t="str">
        <f t="shared" si="67"/>
        <v>Partner A</v>
      </c>
      <c r="E53" s="57">
        <v>400</v>
      </c>
      <c r="F53" s="58">
        <f>IFERROR(GETPIVOTDATA("Amount",Pivot!$A$3,"Practice Area",$A53,"Billing Attorney",$B53,"Timekeeper",$C53,"TranType","TTM_Hours_wORKed"),0)</f>
        <v>1613.1827250000001</v>
      </c>
      <c r="G53" s="59">
        <f>IFERROR(GETPIVOTDATA("Amount",Pivot!$A$3,"Practice Area",$A53,"Billing Attorney",$B53,"Timekeeper",$C53,"TranType","TTM_Hours_wORKDAY"),0)</f>
        <v>2505.6</v>
      </c>
      <c r="H53" s="285">
        <f t="shared" si="31"/>
        <v>0.64383090876436788</v>
      </c>
      <c r="I53" s="58">
        <f>IFERROR(GETPIVOTDATA("Amount",Pivot!$A$3,"Practice Area",$A53,"Billing Attorney",$B53,"Timekeeper",$C53,"TranType","TTM_Billed_Value"),0)</f>
        <v>567961.14375000005</v>
      </c>
      <c r="J53" s="62">
        <f>IFERROR(GETPIVOTDATA("Amount",Pivot!$A$3,"Practice Area",$A53,"Billing Attorney",$B53,"Timekeeper",$C53,"TranType","TTM_Value_Discounted"),0)</f>
        <v>33419.102062500002</v>
      </c>
      <c r="K53" s="59">
        <f>IFERROR(GETPIVOTDATA("Amount",Pivot!$A$3,"Practice Area",$A53,"Billing Attorney",$B53,"Timekeeper",$C53,"TranType","TTM_Value_Billed"),0)</f>
        <v>534542.04168749996</v>
      </c>
      <c r="L53" s="294">
        <f t="shared" si="32"/>
        <v>0.94115952749540521</v>
      </c>
      <c r="M53" s="62">
        <f>IFERROR(GETPIVOTDATA("Amount",Pivot!$A$3,"Practice Area",$A53,"Billing Attorney",$B53,"Timekeeper",$C53,"TranType","TTM_Value_Writeoff"),0)</f>
        <v>3263.3852761124995</v>
      </c>
      <c r="N53" s="61">
        <f>IFERROR(GETPIVOTDATA("Amount",Pivot!$A$3,"Practice Area",$A53,"Billing Attorney",$B53,"Timekeeper",$C53,"TranType","TTM_Value_Paid"),0)</f>
        <v>575552.95874999999</v>
      </c>
      <c r="O53" s="58">
        <f>IFERROR(GETPIVOTDATA("Amount",Pivot!$A$3,"Practice Area",$A53,"Billing Attorney",$B53,"Timekeeper",$C53,"TranType","TTM_hard_DEnt"),0)</f>
        <v>2206.2150000000001</v>
      </c>
      <c r="P53" s="59">
        <f>IFERROR(GETPIVOTDATA("Amount",Pivot!$A$3,"Practice Area",$A53,"Billing Attorney",$B53,"Timekeeper",$C53,"TranType","TTM_hard_DVal"),0)-Q53</f>
        <v>0</v>
      </c>
      <c r="Q53" s="59">
        <f>IFERROR(GETPIVOTDATA("Amount",Pivot!$A$3,"Practice Area",$A53,"Billing Attorney",$B53,"Timekeeper",$C53,"TranType","TTM_hard_DBill"),0)</f>
        <v>2217.8474999999999</v>
      </c>
      <c r="R53" s="61">
        <f>IFERROR(IF(Control!B$9=FALSE,0,GETPIVOTDATA("Amount",Pivot!$A$3,"Practice Area",$A53,"Billing Attorney",$B53,"Timekeeper",$C53,"TranType","TTM_hard_DPaid")), 0)</f>
        <v>3107.2635</v>
      </c>
      <c r="S53" s="58">
        <f>IFERROR(GETPIVOTDATA("Amount",Pivot!$A$3,"Practice Area",$A53,"Billing Attorney",$B53,"Timekeeper",$C53,"TranType","TTM_soft_DEnt"),0)</f>
        <v>1544.3505</v>
      </c>
      <c r="T53" s="59">
        <f>IFERROR(GETPIVOTDATA("Amount",Pivot!$A$3,"Practice Area",$A53,"Billing Attorney",$B53,"Timekeeper",$C53,"TranType","TTM_soft_DVal"),0)-U53</f>
        <v>0</v>
      </c>
      <c r="U53" s="59">
        <f>IFERROR(GETPIVOTDATA("Amount",Pivot!$A$3,"Practice Area",$A53,"Billing Attorney",$B53,"Timekeeper",$C53,"TranType","TTM_soft_DBill"),0)</f>
        <v>1552.49325</v>
      </c>
      <c r="V53" s="61">
        <f>IFERROR(IF(Control!B$10=FALSE,0,GETPIVOTDATA("Amount",Pivot!$A$3,"Practice Area",$A53,"Billing Attorney",$B53,"Timekeeper",$C53,"TranType","TTM_soft_DPaid")), 0)</f>
        <v>2175.0844500000003</v>
      </c>
      <c r="W53" s="62">
        <f t="shared" si="68"/>
        <v>3750.5655000000002</v>
      </c>
      <c r="X53" s="59">
        <f t="shared" si="69"/>
        <v>0</v>
      </c>
      <c r="Y53" s="59">
        <f t="shared" si="70"/>
        <v>3770.3407499999998</v>
      </c>
      <c r="Z53" s="60">
        <f t="shared" si="71"/>
        <v>5282.3479500000003</v>
      </c>
      <c r="AA53" s="138">
        <f>IFERROR(GETPIVOTDATA("Amount",Pivot!$A$3,"Practice Area",$A53,"Billing Attorney",$B53,"Timekeeper",$C53,"TranType","TTM_Avg_WipUnpaid"),0)</f>
        <v>95145.834807692154</v>
      </c>
      <c r="AB53" s="58">
        <f>IFERROR(IF(Control!B$9=FALSE,0,GETPIVOTDATA("Amount",Pivot!$A$3,"Practice Area",$A53,"Billing Attorney",$B53,"Timekeeper",$C53,"TranType","TTM_HardDisb_Avg_WipUnpaid")),0)</f>
        <v>511.78476461538247</v>
      </c>
      <c r="AC53" s="61">
        <f>IFERROR(IF(Control!B$10=FALSE,0,GETPIVOTDATA("Amount",Pivot!$A$3,"Practice Area",$A53,"Billing Attorney",$B53,"Timekeeper",$C53,"TranType","TTM_SoftDisb_Avg_WipUnpaid")),0)</f>
        <v>69.788831538461309</v>
      </c>
      <c r="AD53" s="106">
        <f t="shared" si="72"/>
        <v>581.57359615384382</v>
      </c>
      <c r="AE53" s="147">
        <f t="shared" si="73"/>
        <v>95727.408403845999</v>
      </c>
      <c r="AF53" s="62">
        <f>IFERROR(IF(Control!B$1=FALSE,0,GETPIVOTDATA("Amount",Pivot!$A$3,"Practice Area",$A53,"Billing Attorney",$B53,"Timekeeper",$C53,"TranType","Timekeeper Salaries")),0)</f>
        <v>289451.62594409345</v>
      </c>
      <c r="AG53" s="59">
        <f>IFERROR(IF(Control!B$2=FALSE,0,GETPIVOTDATA("Amount",Pivot!$A$3,"Practice Area",$A53,"Billing Attorney",$B53,"Timekeeper",$C53,"TranType","Secretary Salaries")),0)</f>
        <v>67882.651487826675</v>
      </c>
      <c r="AH53" s="59">
        <f>IFERROR(IF(Control!B$3=FALSE,0,GETPIVOTDATA("Amount",Pivot!$A$3,"Practice Area",$A53,"Billing Attorney",$B53,"Timekeeper",$C53,"TranType","Support Salaries")),0)</f>
        <v>14241.060534091412</v>
      </c>
      <c r="AI53" s="59">
        <f>IFERROR(IF(Control!B$4=FALSE,0,GETPIVOTDATA("Amount",Pivot!$A$3,"Practice Area",$A53,"Billing Attorney",$B53,"Timekeeper",$C53,"TranType","Employee Benefits")),0)</f>
        <v>33893.724071137585</v>
      </c>
      <c r="AJ53" s="59">
        <f>IFERROR(IF(Control!B$5=FALSE,0,GETPIVOTDATA("Amount",Pivot!$A$3,"Practice Area",$A53,"Billing Attorney",$B53,"Timekeeper",$C53,"TranType","Rent Office Expense")),0)</f>
        <v>26253.80583966817</v>
      </c>
      <c r="AK53" s="59">
        <f>IFERROR(IF(Control!B$6=FALSE,0,GETPIVOTDATA("Amount",Pivot!$A$3,"Practice Area",$A53,"Billing Attorney",$B53,"Timekeeper",$C53,"TranType","Legal Library Expense")),0)</f>
        <v>0</v>
      </c>
      <c r="AL53" s="60">
        <f>IFERROR(IF(Control!B$7=FALSE,0,GETPIVOTDATA("Amount",Pivot!$A$3,"Practice Area",$A53,"Billing Attorney",$B53,"Timekeeper",$C53,"TranType","Other SG&amp;A")),0)</f>
        <v>30516.558287338736</v>
      </c>
      <c r="AM53" s="106">
        <f t="shared" si="74"/>
        <v>462239.42616415606</v>
      </c>
      <c r="AN53" s="58">
        <f t="shared" si="60"/>
        <v>118595.8805358439</v>
      </c>
      <c r="AO53" s="157">
        <f t="shared" si="61"/>
        <v>0.20418159703418026</v>
      </c>
      <c r="AP53" s="117">
        <f t="shared" si="62"/>
        <v>6.0675966934112049</v>
      </c>
      <c r="AQ53" s="95">
        <f t="shared" si="63"/>
        <v>1.2388915830200113</v>
      </c>
      <c r="AR53" s="95">
        <f t="shared" si="64"/>
        <v>4.8287051103911933</v>
      </c>
    </row>
    <row r="54" spans="1:44" ht="13.5" thickBot="1" x14ac:dyDescent="0.35">
      <c r="A54" s="40"/>
      <c r="B54" s="40"/>
      <c r="C54" s="41"/>
      <c r="D54" s="33" t="s">
        <v>142</v>
      </c>
      <c r="E54" s="34">
        <v>300</v>
      </c>
      <c r="F54" s="35">
        <f>SUM(F55:F60)</f>
        <v>9505.4043502499553</v>
      </c>
      <c r="G54" s="36">
        <f>SUM(G55:G60)</f>
        <v>9743.9999999998599</v>
      </c>
      <c r="H54" s="282">
        <f t="shared" si="31"/>
        <v>0.97551358274323607</v>
      </c>
      <c r="I54" s="35">
        <f>SUM(I55:I60)</f>
        <v>1958062.0596874999</v>
      </c>
      <c r="J54" s="39">
        <f>SUM(J55:J60)</f>
        <v>115925.89733750009</v>
      </c>
      <c r="K54" s="36">
        <f>SUM(K55:K60)</f>
        <v>1842136.1623499999</v>
      </c>
      <c r="L54" s="291">
        <f t="shared" si="32"/>
        <v>0.94079559594959861</v>
      </c>
      <c r="M54" s="39">
        <f t="shared" ref="M54:AD54" si="75">SUM(M55:M60)</f>
        <v>16071.261077978997</v>
      </c>
      <c r="N54" s="38">
        <f t="shared" si="75"/>
        <v>1912450.7826479306</v>
      </c>
      <c r="O54" s="35">
        <f t="shared" si="75"/>
        <v>68429.227149999992</v>
      </c>
      <c r="P54" s="36">
        <f t="shared" si="75"/>
        <v>0</v>
      </c>
      <c r="Q54" s="36">
        <f t="shared" si="75"/>
        <v>68837.745074999999</v>
      </c>
      <c r="R54" s="38">
        <f t="shared" si="75"/>
        <v>128318.79254999998</v>
      </c>
      <c r="S54" s="35">
        <f>SUM(S55:S60)</f>
        <v>3266.8339000000001</v>
      </c>
      <c r="T54" s="36">
        <f>SUM(T55:T60)</f>
        <v>0</v>
      </c>
      <c r="U54" s="36">
        <f>SUM(U55:U60)</f>
        <v>3321.1975499999999</v>
      </c>
      <c r="V54" s="38">
        <f>SUM(V55:V60)</f>
        <v>6413.8970500000005</v>
      </c>
      <c r="W54" s="39">
        <f t="shared" si="75"/>
        <v>71696.061049999989</v>
      </c>
      <c r="X54" s="36">
        <f t="shared" si="75"/>
        <v>0</v>
      </c>
      <c r="Y54" s="36">
        <f t="shared" si="75"/>
        <v>72158.942624999996</v>
      </c>
      <c r="Z54" s="37">
        <f t="shared" si="75"/>
        <v>134732.68959999998</v>
      </c>
      <c r="AA54" s="135">
        <f t="shared" si="75"/>
        <v>287679.53866538405</v>
      </c>
      <c r="AB54" s="35">
        <f>SUM(AB55:AB60)</f>
        <v>14921.91981753843</v>
      </c>
      <c r="AC54" s="38">
        <f>SUM(AC55:AC60)</f>
        <v>2034.8072478461499</v>
      </c>
      <c r="AD54" s="103">
        <f t="shared" si="75"/>
        <v>16956.727065384581</v>
      </c>
      <c r="AE54" s="144">
        <f t="shared" si="34"/>
        <v>304636.26573076862</v>
      </c>
      <c r="AF54" s="39">
        <f t="shared" ref="AF54:AM54" si="76">SUM(AF55:AF60)</f>
        <v>685927.54024516884</v>
      </c>
      <c r="AG54" s="36">
        <f t="shared" si="76"/>
        <v>173952.39592344651</v>
      </c>
      <c r="AH54" s="36">
        <f t="shared" si="76"/>
        <v>49518.264019987771</v>
      </c>
      <c r="AI54" s="36">
        <f t="shared" si="76"/>
        <v>117853.468367571</v>
      </c>
      <c r="AJ54" s="36">
        <f t="shared" si="76"/>
        <v>116455.10074782578</v>
      </c>
      <c r="AK54" s="36">
        <f t="shared" si="76"/>
        <v>0</v>
      </c>
      <c r="AL54" s="37">
        <f t="shared" si="76"/>
        <v>106110.56575711677</v>
      </c>
      <c r="AM54" s="103">
        <f t="shared" si="76"/>
        <v>1249817.3350611166</v>
      </c>
      <c r="AN54" s="35">
        <f t="shared" si="60"/>
        <v>797366.13718681387</v>
      </c>
      <c r="AO54" s="155">
        <f t="shared" si="61"/>
        <v>0.3894942236473109</v>
      </c>
      <c r="AP54" s="114">
        <f t="shared" si="62"/>
        <v>6.7200911465255091</v>
      </c>
      <c r="AQ54" s="92">
        <f t="shared" si="63"/>
        <v>2.6174366839551202</v>
      </c>
      <c r="AR54" s="92">
        <f t="shared" si="64"/>
        <v>4.1026544625703885</v>
      </c>
    </row>
    <row r="55" spans="1:44" outlineLevel="1" x14ac:dyDescent="0.3">
      <c r="A55" s="40" t="s">
        <v>4</v>
      </c>
      <c r="B55" s="40" t="s">
        <v>78</v>
      </c>
      <c r="C55" s="41" t="s">
        <v>79</v>
      </c>
      <c r="D55" s="42" t="str">
        <f t="shared" ref="D55:D60" si="77">C55</f>
        <v>Associate D</v>
      </c>
      <c r="E55" s="43">
        <v>400</v>
      </c>
      <c r="F55" s="44">
        <f>IFERROR(GETPIVOTDATA("Amount",Pivot!$A$3,"Practice Area",$A55,"Billing Attorney",$B55,"Timekeeper",$C55,"TranType","TTM_Hours_wORKed"),0)</f>
        <v>1913.3512080874179</v>
      </c>
      <c r="G55" s="45">
        <f>IFERROR(GETPIVOTDATA("Amount",Pivot!$A$3,"Practice Area",$A55,"Billing Attorney",$B55,"Timekeeper",$C55,"TranType","TTM_Hours_wORKDAY"),0)</f>
        <v>2088</v>
      </c>
      <c r="H55" s="283">
        <f t="shared" si="31"/>
        <v>0.91635594257060249</v>
      </c>
      <c r="I55" s="44">
        <f>IFERROR(GETPIVOTDATA("Amount",Pivot!$A$3,"Practice Area",$A55,"Billing Attorney",$B55,"Timekeeper",$C55,"TranType","TTM_Billed_Value"),0)</f>
        <v>385872.27249999996</v>
      </c>
      <c r="J55" s="48">
        <f>IFERROR(GETPIVOTDATA("Amount",Pivot!$A$3,"Practice Area",$A55,"Billing Attorney",$B55,"Timekeeper",$C55,"TranType","TTM_Value_Discounted"),0)</f>
        <v>22700.644900000014</v>
      </c>
      <c r="K55" s="45">
        <f>IFERROR(GETPIVOTDATA("Amount",Pivot!$A$3,"Practice Area",$A55,"Billing Attorney",$B55,"Timekeeper",$C55,"TranType","TTM_Value_Billed"),0)</f>
        <v>363171.62760000001</v>
      </c>
      <c r="L55" s="292">
        <f t="shared" si="32"/>
        <v>0.94117057244635283</v>
      </c>
      <c r="M55" s="48">
        <f>IFERROR(GETPIVOTDATA("Amount",Pivot!$A$3,"Practice Area",$A55,"Billing Attorney",$B55,"Timekeeper",$C55,"TranType","TTM_Value_Writeoff"),0)</f>
        <v>3144.7151369999997</v>
      </c>
      <c r="N55" s="47">
        <f>IFERROR(GETPIVOTDATA("Amount",Pivot!$A$3,"Practice Area",$A55,"Billing Attorney",$B55,"Timekeeper",$C55,"TranType","TTM_Value_Paid"),0)</f>
        <v>380905.56846031651</v>
      </c>
      <c r="O55" s="44">
        <f>IFERROR(GETPIVOTDATA("Amount",Pivot!$A$3,"Practice Area",$A55,"Billing Attorney",$B55,"Timekeeper",$C55,"TranType","TTM_hard_DEnt"),0)</f>
        <v>0</v>
      </c>
      <c r="P55" s="45">
        <f>IFERROR(GETPIVOTDATA("Amount",Pivot!$A$3,"Practice Area",$A55,"Billing Attorney",$B55,"Timekeeper",$C55,"TranType","TTM_hard_DVal"),0)-Q55</f>
        <v>0</v>
      </c>
      <c r="Q55" s="45">
        <f>IFERROR(GETPIVOTDATA("Amount",Pivot!$A$3,"Practice Area",$A55,"Billing Attorney",$B55,"Timekeeper",$C55,"TranType","TTM_hard_DBill"),0)</f>
        <v>0</v>
      </c>
      <c r="R55" s="47">
        <f>IFERROR(IF(Control!B$9=FALSE,0,GETPIVOTDATA("Amount",Pivot!$A$3,"Practice Area",$A55,"Billing Attorney",$B55,"Timekeeper",$C55,"TranType","TTM_hard_DPaid")), 0)</f>
        <v>0</v>
      </c>
      <c r="S55" s="44">
        <f>IFERROR(GETPIVOTDATA("Amount",Pivot!$A$3,"Practice Area",$A55,"Billing Attorney",$B55,"Timekeeper",$C55,"TranType","TTM_soft_DEnt"),0)</f>
        <v>0</v>
      </c>
      <c r="T55" s="45">
        <f>IFERROR(GETPIVOTDATA("Amount",Pivot!$A$3,"Practice Area",$A55,"Billing Attorney",$B55,"Timekeeper",$C55,"TranType","TTM_soft_DVal"),0)-U55</f>
        <v>0</v>
      </c>
      <c r="U55" s="45">
        <f>IFERROR(GETPIVOTDATA("Amount",Pivot!$A$3,"Practice Area",$A55,"Billing Attorney",$B55,"Timekeeper",$C55,"TranType","TTM_soft_DBill"),0)</f>
        <v>0</v>
      </c>
      <c r="V55" s="47">
        <f>IFERROR(IF(Control!B$10=FALSE,0,GETPIVOTDATA("Amount",Pivot!$A$3,"Practice Area",$A55,"Billing Attorney",$B55,"Timekeeper",$C55,"TranType","TTM_soft_DPaid")), 0)</f>
        <v>0</v>
      </c>
      <c r="W55" s="48">
        <f t="shared" ref="W55:W60" si="78">O55+S55</f>
        <v>0</v>
      </c>
      <c r="X55" s="45">
        <f t="shared" ref="X55:X60" si="79">P55+T55</f>
        <v>0</v>
      </c>
      <c r="Y55" s="45">
        <f t="shared" ref="Y55:Y60" si="80">Q55+U55</f>
        <v>0</v>
      </c>
      <c r="Z55" s="46">
        <f t="shared" ref="Z55:Z60" si="81">R55+V55</f>
        <v>0</v>
      </c>
      <c r="AA55" s="136">
        <f>IFERROR(GETPIVOTDATA("Amount",Pivot!$A$3,"Practice Area",$A55,"Billing Attorney",$B55,"Timekeeper",$C55,"TranType","TTM_Avg_WipUnpaid"),0)</f>
        <v>59099.648430769113</v>
      </c>
      <c r="AB55" s="44">
        <f>IFERROR(IF(Control!B$9=FALSE,0,GETPIVOTDATA("Amount",Pivot!$A$3,"Practice Area",$A55,"Billing Attorney",$B55,"Timekeeper",$C55,"TranType","TTM_HardDisb_Avg_WipUnpaid")),0)</f>
        <v>0</v>
      </c>
      <c r="AC55" s="47">
        <f>IFERROR(IF(Control!B$10=FALSE,0,GETPIVOTDATA("Amount",Pivot!$A$3,"Practice Area",$A55,"Billing Attorney",$B55,"Timekeeper",$C55,"TranType","TTM_SoftDisb_Avg_WipUnpaid")),0)</f>
        <v>0</v>
      </c>
      <c r="AD55" s="104">
        <f t="shared" ref="AD55:AD60" si="82">AB55+AC55</f>
        <v>0</v>
      </c>
      <c r="AE55" s="145">
        <f t="shared" ref="AE55:AE60" si="83">AA55+AD55</f>
        <v>59099.648430769113</v>
      </c>
      <c r="AF55" s="48">
        <f>IFERROR(IF(Control!B$1=FALSE,0,GETPIVOTDATA("Amount",Pivot!$A$3,"Practice Area",$A55,"Billing Attorney",$B55,"Timekeeper",$C55,"TranType","Timekeeper Salaries")),0)</f>
        <v>141628.84387266287</v>
      </c>
      <c r="AG55" s="45">
        <f>IFERROR(IF(Control!B$2=FALSE,0,GETPIVOTDATA("Amount",Pivot!$A$3,"Practice Area",$A55,"Billing Attorney",$B55,"Timekeeper",$C55,"TranType","Secretary Salaries")),0)</f>
        <v>29181.767281455261</v>
      </c>
      <c r="AH55" s="45">
        <f>IFERROR(IF(Control!B$3=FALSE,0,GETPIVOTDATA("Amount",Pivot!$A$3,"Practice Area",$A55,"Billing Attorney",$B55,"Timekeeper",$C55,"TranType","Support Salaries")),0)</f>
        <v>9710.841158285335</v>
      </c>
      <c r="AI55" s="45">
        <f>IFERROR(IF(Control!B$4=FALSE,0,GETPIVOTDATA("Amount",Pivot!$A$3,"Practice Area",$A55,"Billing Attorney",$B55,"Timekeeper",$C55,"TranType","Employee Benefits")),0)</f>
        <v>23111.801956719166</v>
      </c>
      <c r="AJ55" s="45">
        <f>IFERROR(IF(Control!B$5=FALSE,0,GETPIVOTDATA("Amount",Pivot!$A$3,"Practice Area",$A55,"Billing Attorney",$B55,"Timekeeper",$C55,"TranType","Rent Office Expense")),0)</f>
        <v>22837.573324011977</v>
      </c>
      <c r="AK55" s="45">
        <f>IFERROR(IF(Control!B$6=FALSE,0,GETPIVOTDATA("Amount",Pivot!$A$3,"Practice Area",$A55,"Billing Attorney",$B55,"Timekeeper",$C55,"TranType","Legal Library Expense")),0)</f>
        <v>0</v>
      </c>
      <c r="AL55" s="46">
        <f>IFERROR(IF(Control!B$7=FALSE,0,GETPIVOTDATA("Amount",Pivot!$A$3,"Practice Area",$A55,"Billing Attorney",$B55,"Timekeeper",$C55,"TranType","Other SG&amp;A")),0)</f>
        <v>20808.94533918293</v>
      </c>
      <c r="AM55" s="104">
        <f t="shared" ref="AM55:AM60" si="84">SUM(AF55:AL55)</f>
        <v>247279.77293231752</v>
      </c>
      <c r="AN55" s="44">
        <f t="shared" si="60"/>
        <v>133625.795527999</v>
      </c>
      <c r="AO55" s="151">
        <f t="shared" si="61"/>
        <v>0.35081082187413704</v>
      </c>
      <c r="AP55" s="115">
        <f t="shared" si="62"/>
        <v>6.4451410215497198</v>
      </c>
      <c r="AQ55" s="93">
        <f t="shared" si="63"/>
        <v>2.2610252188645719</v>
      </c>
      <c r="AR55" s="93">
        <f t="shared" si="64"/>
        <v>4.184115802685147</v>
      </c>
    </row>
    <row r="56" spans="1:44" outlineLevel="1" x14ac:dyDescent="0.3">
      <c r="A56" s="40" t="s">
        <v>4</v>
      </c>
      <c r="B56" s="40" t="s">
        <v>78</v>
      </c>
      <c r="C56" s="41" t="s">
        <v>80</v>
      </c>
      <c r="D56" s="49" t="str">
        <f t="shared" si="77"/>
        <v>Associate E</v>
      </c>
      <c r="E56" s="50">
        <v>400</v>
      </c>
      <c r="F56" s="51">
        <f>IFERROR(GETPIVOTDATA("Amount",Pivot!$A$3,"Practice Area",$A56,"Billing Attorney",$B56,"Timekeeper",$C56,"TranType","TTM_Hours_wORKed"),0)</f>
        <v>2192.2712216855434</v>
      </c>
      <c r="G56" s="52">
        <f>IFERROR(GETPIVOTDATA("Amount",Pivot!$A$3,"Practice Area",$A56,"Billing Attorney",$B56,"Timekeeper",$C56,"TranType","TTM_Hours_wORKDAY"),0)</f>
        <v>2088</v>
      </c>
      <c r="H56" s="284">
        <f t="shared" si="31"/>
        <v>1.0499383245620419</v>
      </c>
      <c r="I56" s="51">
        <f>IFERROR(GETPIVOTDATA("Amount",Pivot!$A$3,"Practice Area",$A56,"Billing Attorney",$B56,"Timekeeper",$C56,"TranType","TTM_Billed_Value"),0)</f>
        <v>377167.301875</v>
      </c>
      <c r="J56" s="55">
        <f>IFERROR(GETPIVOTDATA("Amount",Pivot!$A$3,"Practice Area",$A56,"Billing Attorney",$B56,"Timekeeper",$C56,"TranType","TTM_Value_Discounted"),0)</f>
        <v>22568.242375000016</v>
      </c>
      <c r="K56" s="52">
        <f>IFERROR(GETPIVOTDATA("Amount",Pivot!$A$3,"Practice Area",$A56,"Billing Attorney",$B56,"Timekeeper",$C56,"TranType","TTM_Value_Billed"),0)</f>
        <v>354599.05949999997</v>
      </c>
      <c r="L56" s="293">
        <f t="shared" si="32"/>
        <v>0.94016384171478484</v>
      </c>
      <c r="M56" s="55">
        <f>IFERROR(GETPIVOTDATA("Amount",Pivot!$A$3,"Practice Area",$A56,"Billing Attorney",$B56,"Timekeeper",$C56,"TranType","TTM_Value_Writeoff"),0)</f>
        <v>2837.3067624824998</v>
      </c>
      <c r="N56" s="54">
        <f>IFERROR(GETPIVOTDATA("Amount",Pivot!$A$3,"Practice Area",$A56,"Billing Attorney",$B56,"Timekeeper",$C56,"TranType","TTM_Value_Paid"),0)</f>
        <v>361758.46181252401</v>
      </c>
      <c r="O56" s="51">
        <f>IFERROR(GETPIVOTDATA("Amount",Pivot!$A$3,"Practice Area",$A56,"Billing Attorney",$B56,"Timekeeper",$C56,"TranType","TTM_hard_DEnt"),0)</f>
        <v>0</v>
      </c>
      <c r="P56" s="52">
        <f>IFERROR(GETPIVOTDATA("Amount",Pivot!$A$3,"Practice Area",$A56,"Billing Attorney",$B56,"Timekeeper",$C56,"TranType","TTM_hard_DVal"),0)-Q56</f>
        <v>0</v>
      </c>
      <c r="Q56" s="52">
        <f>IFERROR(GETPIVOTDATA("Amount",Pivot!$A$3,"Practice Area",$A56,"Billing Attorney",$B56,"Timekeeper",$C56,"TranType","TTM_hard_DBill"),0)</f>
        <v>0</v>
      </c>
      <c r="R56" s="54">
        <f>IFERROR(IF(Control!B$9=FALSE,0,GETPIVOTDATA("Amount",Pivot!$A$3,"Practice Area",$A56,"Billing Attorney",$B56,"Timekeeper",$C56,"TranType","TTM_hard_DPaid")), 0)</f>
        <v>0</v>
      </c>
      <c r="S56" s="51">
        <f>IFERROR(GETPIVOTDATA("Amount",Pivot!$A$3,"Practice Area",$A56,"Billing Attorney",$B56,"Timekeeper",$C56,"TranType","TTM_soft_DEnt"),0)</f>
        <v>0</v>
      </c>
      <c r="T56" s="52">
        <f>IFERROR(GETPIVOTDATA("Amount",Pivot!$A$3,"Practice Area",$A56,"Billing Attorney",$B56,"Timekeeper",$C56,"TranType","TTM_soft_DVal"),0)-U56</f>
        <v>0</v>
      </c>
      <c r="U56" s="52">
        <f>IFERROR(GETPIVOTDATA("Amount",Pivot!$A$3,"Practice Area",$A56,"Billing Attorney",$B56,"Timekeeper",$C56,"TranType","TTM_soft_DBill"),0)</f>
        <v>0</v>
      </c>
      <c r="V56" s="54">
        <f>IFERROR(IF(Control!B$10=FALSE,0,GETPIVOTDATA("Amount",Pivot!$A$3,"Practice Area",$A56,"Billing Attorney",$B56,"Timekeeper",$C56,"TranType","TTM_soft_DPaid")), 0)</f>
        <v>0</v>
      </c>
      <c r="W56" s="55">
        <f t="shared" si="78"/>
        <v>0</v>
      </c>
      <c r="X56" s="52">
        <f t="shared" si="79"/>
        <v>0</v>
      </c>
      <c r="Y56" s="52">
        <f t="shared" si="80"/>
        <v>0</v>
      </c>
      <c r="Z56" s="53">
        <f t="shared" si="81"/>
        <v>0</v>
      </c>
      <c r="AA56" s="137">
        <f>IFERROR(GETPIVOTDATA("Amount",Pivot!$A$3,"Practice Area",$A56,"Billing Attorney",$B56,"Timekeeper",$C56,"TranType","TTM_Avg_WipUnpaid"),0)</f>
        <v>51449.69393846146</v>
      </c>
      <c r="AB56" s="51">
        <f>IFERROR(IF(Control!B$9=FALSE,0,GETPIVOTDATA("Amount",Pivot!$A$3,"Practice Area",$A56,"Billing Attorney",$B56,"Timekeeper",$C56,"TranType","TTM_HardDisb_Avg_WipUnpaid")),0)</f>
        <v>0</v>
      </c>
      <c r="AC56" s="54">
        <f>IFERROR(IF(Control!B$10=FALSE,0,GETPIVOTDATA("Amount",Pivot!$A$3,"Practice Area",$A56,"Billing Attorney",$B56,"Timekeeper",$C56,"TranType","TTM_SoftDisb_Avg_WipUnpaid")),0)</f>
        <v>0</v>
      </c>
      <c r="AD56" s="105">
        <f t="shared" si="82"/>
        <v>0</v>
      </c>
      <c r="AE56" s="146">
        <f t="shared" si="83"/>
        <v>51449.69393846146</v>
      </c>
      <c r="AF56" s="55">
        <f>IFERROR(IF(Control!B$1=FALSE,0,GETPIVOTDATA("Amount",Pivot!$A$3,"Practice Area",$A56,"Billing Attorney",$B56,"Timekeeper",$C56,"TranType","Timekeeper Salaries")),0)</f>
        <v>105670.27914723488</v>
      </c>
      <c r="AG56" s="52">
        <f>IFERROR(IF(Control!B$2=FALSE,0,GETPIVOTDATA("Amount",Pivot!$A$3,"Practice Area",$A56,"Billing Attorney",$B56,"Timekeeper",$C56,"TranType","Secretary Salaries")),0)</f>
        <v>29030.296469020632</v>
      </c>
      <c r="AH56" s="52">
        <f>IFERROR(IF(Control!B$3=FALSE,0,GETPIVOTDATA("Amount",Pivot!$A$3,"Practice Area",$A56,"Billing Attorney",$B56,"Timekeeper",$C56,"TranType","Support Salaries")),0)</f>
        <v>9616.8079195159298</v>
      </c>
      <c r="AI56" s="52">
        <f>IFERROR(IF(Control!B$4=FALSE,0,GETPIVOTDATA("Amount",Pivot!$A$3,"Practice Area",$A56,"Billing Attorney",$B56,"Timekeeper",$C56,"TranType","Employee Benefits")),0)</f>
        <v>22888.002848447981</v>
      </c>
      <c r="AJ56" s="52">
        <f>IFERROR(IF(Control!B$5=FALSE,0,GETPIVOTDATA("Amount",Pivot!$A$3,"Practice Area",$A56,"Billing Attorney",$B56,"Timekeeper",$C56,"TranType","Rent Office Expense")),0)</f>
        <v>22616.429660936148</v>
      </c>
      <c r="AK56" s="52">
        <f>IFERROR(IF(Control!B$6=FALSE,0,GETPIVOTDATA("Amount",Pivot!$A$3,"Practice Area",$A56,"Billing Attorney",$B56,"Timekeeper",$C56,"TranType","Legal Library Expense")),0)</f>
        <v>0</v>
      </c>
      <c r="AL56" s="53">
        <f>IFERROR(IF(Control!B$7=FALSE,0,GETPIVOTDATA("Amount",Pivot!$A$3,"Practice Area",$A56,"Billing Attorney",$B56,"Timekeeper",$C56,"TranType","Other SG&amp;A")),0)</f>
        <v>20607.4455418199</v>
      </c>
      <c r="AM56" s="105">
        <f t="shared" si="84"/>
        <v>210429.26158697548</v>
      </c>
      <c r="AN56" s="51">
        <f t="shared" si="60"/>
        <v>151329.20022554853</v>
      </c>
      <c r="AO56" s="156">
        <f t="shared" si="61"/>
        <v>0.41831557848665513</v>
      </c>
      <c r="AP56" s="116">
        <f t="shared" si="62"/>
        <v>7.0313044475098376</v>
      </c>
      <c r="AQ56" s="94">
        <f t="shared" si="63"/>
        <v>2.9413041874758692</v>
      </c>
      <c r="AR56" s="94">
        <f t="shared" si="64"/>
        <v>4.0900002600339684</v>
      </c>
    </row>
    <row r="57" spans="1:44" outlineLevel="1" x14ac:dyDescent="0.3">
      <c r="A57" s="40" t="s">
        <v>4</v>
      </c>
      <c r="B57" s="40" t="s">
        <v>78</v>
      </c>
      <c r="C57" s="41" t="s">
        <v>81</v>
      </c>
      <c r="D57" s="49" t="str">
        <f t="shared" si="77"/>
        <v>Associate F</v>
      </c>
      <c r="E57" s="50">
        <v>400</v>
      </c>
      <c r="F57" s="51">
        <f>IFERROR(GETPIVOTDATA("Amount",Pivot!$A$3,"Practice Area",$A57,"Billing Attorney",$B57,"Timekeeper",$C57,"TranType","TTM_Hours_wORKed"),0)</f>
        <v>2226.5282268059491</v>
      </c>
      <c r="G57" s="52">
        <f>IFERROR(GETPIVOTDATA("Amount",Pivot!$A$3,"Practice Area",$A57,"Billing Attorney",$B57,"Timekeeper",$C57,"TranType","TTM_Hours_wORKDAY"),0)</f>
        <v>2088</v>
      </c>
      <c r="H57" s="284">
        <f t="shared" si="31"/>
        <v>1.0663449362097457</v>
      </c>
      <c r="I57" s="51">
        <f>IFERROR(GETPIVOTDATA("Amount",Pivot!$A$3,"Practice Area",$A57,"Billing Attorney",$B57,"Timekeeper",$C57,"TranType","TTM_Billed_Value"),0)</f>
        <v>375209.31093749998</v>
      </c>
      <c r="J57" s="55">
        <f>IFERROR(GETPIVOTDATA("Amount",Pivot!$A$3,"Practice Area",$A57,"Billing Attorney",$B57,"Timekeeper",$C57,"TranType","TTM_Value_Discounted"),0)</f>
        <v>22165.092787500012</v>
      </c>
      <c r="K57" s="52">
        <f>IFERROR(GETPIVOTDATA("Amount",Pivot!$A$3,"Practice Area",$A57,"Billing Attorney",$B57,"Timekeeper",$C57,"TranType","TTM_Value_Billed"),0)</f>
        <v>353044.21814999997</v>
      </c>
      <c r="L57" s="293">
        <f t="shared" si="32"/>
        <v>0.94092605875872803</v>
      </c>
      <c r="M57" s="55">
        <f>IFERROR(GETPIVOTDATA("Amount",Pivot!$A$3,"Practice Area",$A57,"Billing Attorney",$B57,"Timekeeper",$C57,"TranType","TTM_Value_Writeoff"),0)</f>
        <v>2733.0865061174991</v>
      </c>
      <c r="N57" s="54">
        <f>IFERROR(GETPIVOTDATA("Amount",Pivot!$A$3,"Practice Area",$A57,"Billing Attorney",$B57,"Timekeeper",$C57,"TranType","TTM_Value_Paid"),0)</f>
        <v>367829.77291900699</v>
      </c>
      <c r="O57" s="51">
        <f>IFERROR(GETPIVOTDATA("Amount",Pivot!$A$3,"Practice Area",$A57,"Billing Attorney",$B57,"Timekeeper",$C57,"TranType","TTM_hard_DEnt"),0)</f>
        <v>0</v>
      </c>
      <c r="P57" s="52">
        <f>IFERROR(GETPIVOTDATA("Amount",Pivot!$A$3,"Practice Area",$A57,"Billing Attorney",$B57,"Timekeeper",$C57,"TranType","TTM_hard_DVal"),0)-Q57</f>
        <v>0</v>
      </c>
      <c r="Q57" s="52">
        <f>IFERROR(GETPIVOTDATA("Amount",Pivot!$A$3,"Practice Area",$A57,"Billing Attorney",$B57,"Timekeeper",$C57,"TranType","TTM_hard_DBill"),0)</f>
        <v>0</v>
      </c>
      <c r="R57" s="54">
        <f>IFERROR(IF(Control!B$9=FALSE,0,GETPIVOTDATA("Amount",Pivot!$A$3,"Practice Area",$A57,"Billing Attorney",$B57,"Timekeeper",$C57,"TranType","TTM_hard_DPaid")), 0)</f>
        <v>0</v>
      </c>
      <c r="S57" s="51">
        <f>IFERROR(GETPIVOTDATA("Amount",Pivot!$A$3,"Practice Area",$A57,"Billing Attorney",$B57,"Timekeeper",$C57,"TranType","TTM_soft_DEnt"),0)</f>
        <v>0</v>
      </c>
      <c r="T57" s="52">
        <f>IFERROR(GETPIVOTDATA("Amount",Pivot!$A$3,"Practice Area",$A57,"Billing Attorney",$B57,"Timekeeper",$C57,"TranType","TTM_soft_DVal"),0)-U57</f>
        <v>0</v>
      </c>
      <c r="U57" s="52">
        <f>IFERROR(GETPIVOTDATA("Amount",Pivot!$A$3,"Practice Area",$A57,"Billing Attorney",$B57,"Timekeeper",$C57,"TranType","TTM_soft_DBill"),0)</f>
        <v>0</v>
      </c>
      <c r="V57" s="54">
        <f>IFERROR(IF(Control!B$10=FALSE,0,GETPIVOTDATA("Amount",Pivot!$A$3,"Practice Area",$A57,"Billing Attorney",$B57,"Timekeeper",$C57,"TranType","TTM_soft_DPaid")), 0)</f>
        <v>0</v>
      </c>
      <c r="W57" s="55">
        <f t="shared" si="78"/>
        <v>0</v>
      </c>
      <c r="X57" s="52">
        <f t="shared" si="79"/>
        <v>0</v>
      </c>
      <c r="Y57" s="52">
        <f t="shared" si="80"/>
        <v>0</v>
      </c>
      <c r="Z57" s="53">
        <f t="shared" si="81"/>
        <v>0</v>
      </c>
      <c r="AA57" s="137">
        <f>IFERROR(GETPIVOTDATA("Amount",Pivot!$A$3,"Practice Area",$A57,"Billing Attorney",$B57,"Timekeeper",$C57,"TranType","TTM_Avg_WipUnpaid"),0)</f>
        <v>55940.292224999852</v>
      </c>
      <c r="AB57" s="51">
        <f>IFERROR(IF(Control!B$9=FALSE,0,GETPIVOTDATA("Amount",Pivot!$A$3,"Practice Area",$A57,"Billing Attorney",$B57,"Timekeeper",$C57,"TranType","TTM_HardDisb_Avg_WipUnpaid")),0)</f>
        <v>0</v>
      </c>
      <c r="AC57" s="54">
        <f>IFERROR(IF(Control!B$10=FALSE,0,GETPIVOTDATA("Amount",Pivot!$A$3,"Practice Area",$A57,"Billing Attorney",$B57,"Timekeeper",$C57,"TranType","TTM_SoftDisb_Avg_WipUnpaid")),0)</f>
        <v>0</v>
      </c>
      <c r="AD57" s="105">
        <f t="shared" si="82"/>
        <v>0</v>
      </c>
      <c r="AE57" s="146">
        <f t="shared" si="83"/>
        <v>55940.292224999852</v>
      </c>
      <c r="AF57" s="55">
        <f>IFERROR(IF(Control!B$1=FALSE,0,GETPIVOTDATA("Amount",Pivot!$A$3,"Practice Area",$A57,"Billing Attorney",$B57,"Timekeeper",$C57,"TranType","Timekeeper Salaries")),0)</f>
        <v>102136.2656430592</v>
      </c>
      <c r="AG57" s="52">
        <f>IFERROR(IF(Control!B$2=FALSE,0,GETPIVOTDATA("Amount",Pivot!$A$3,"Practice Area",$A57,"Billing Attorney",$B57,"Timekeeper",$C57,"TranType","Secretary Salaries")),0)</f>
        <v>28884.690509914995</v>
      </c>
      <c r="AH57" s="52">
        <f>IFERROR(IF(Control!B$3=FALSE,0,GETPIVOTDATA("Amount",Pivot!$A$3,"Practice Area",$A57,"Billing Attorney",$B57,"Timekeeper",$C57,"TranType","Support Salaries")),0)</f>
        <v>9472.7084915566502</v>
      </c>
      <c r="AI57" s="52">
        <f>IFERROR(IF(Control!B$4=FALSE,0,GETPIVOTDATA("Amount",Pivot!$A$3,"Practice Area",$A57,"Billing Attorney",$B57,"Timekeeper",$C57,"TranType","Employee Benefits")),0)</f>
        <v>22545.046209904853</v>
      </c>
      <c r="AJ57" s="52">
        <f>IFERROR(IF(Control!B$5=FALSE,0,GETPIVOTDATA("Amount",Pivot!$A$3,"Practice Area",$A57,"Billing Attorney",$B57,"Timekeeper",$C57,"TranType","Rent Office Expense")),0)</f>
        <v>22277.542308303375</v>
      </c>
      <c r="AK57" s="52">
        <f>IFERROR(IF(Control!B$6=FALSE,0,GETPIVOTDATA("Amount",Pivot!$A$3,"Practice Area",$A57,"Billing Attorney",$B57,"Timekeeper",$C57,"TranType","Legal Library Expense")),0)</f>
        <v>0</v>
      </c>
      <c r="AL57" s="53">
        <f>IFERROR(IF(Control!B$7=FALSE,0,GETPIVOTDATA("Amount",Pivot!$A$3,"Practice Area",$A57,"Billing Attorney",$B57,"Timekeeper",$C57,"TranType","Other SG&amp;A")),0)</f>
        <v>20298.661053335723</v>
      </c>
      <c r="AM57" s="105">
        <f t="shared" si="84"/>
        <v>205614.9142160748</v>
      </c>
      <c r="AN57" s="51">
        <f t="shared" si="60"/>
        <v>162214.85870293219</v>
      </c>
      <c r="AO57" s="156">
        <f t="shared" si="61"/>
        <v>0.44100524385406542</v>
      </c>
      <c r="AP57" s="116">
        <f t="shared" si="62"/>
        <v>6.5753995606519728</v>
      </c>
      <c r="AQ57" s="94">
        <f t="shared" si="63"/>
        <v>2.8997856866832379</v>
      </c>
      <c r="AR57" s="94">
        <f t="shared" si="64"/>
        <v>3.675613873968735</v>
      </c>
    </row>
    <row r="58" spans="1:44" outlineLevel="1" x14ac:dyDescent="0.3">
      <c r="A58" s="40" t="s">
        <v>4</v>
      </c>
      <c r="B58" s="40" t="s">
        <v>78</v>
      </c>
      <c r="C58" s="41" t="s">
        <v>44</v>
      </c>
      <c r="D58" s="49" t="str">
        <f t="shared" si="77"/>
        <v>Associate X</v>
      </c>
      <c r="E58" s="50">
        <v>400</v>
      </c>
      <c r="F58" s="51">
        <f>IFERROR(GETPIVOTDATA("Amount",Pivot!$A$3,"Practice Area",$A58,"Billing Attorney",$B58,"Timekeeper",$C58,"TranType","TTM_Hours_wORKed"),0)</f>
        <v>648.20937333249105</v>
      </c>
      <c r="G58" s="52">
        <f>IFERROR(GETPIVOTDATA("Amount",Pivot!$A$3,"Practice Area",$A58,"Billing Attorney",$B58,"Timekeeper",$C58,"TranType","TTM_Hours_wORKDAY"),0)</f>
        <v>695.99999999992997</v>
      </c>
      <c r="H58" s="284">
        <f t="shared" si="31"/>
        <v>0.93133530651229346</v>
      </c>
      <c r="I58" s="51">
        <f>IFERROR(GETPIVOTDATA("Amount",Pivot!$A$3,"Practice Area",$A58,"Billing Attorney",$B58,"Timekeeper",$C58,"TranType","TTM_Billed_Value"),0)</f>
        <v>117144.58274999999</v>
      </c>
      <c r="J58" s="55">
        <f>IFERROR(GETPIVOTDATA("Amount",Pivot!$A$3,"Practice Area",$A58,"Billing Attorney",$B58,"Timekeeper",$C58,"TranType","TTM_Value_Discounted"),0)</f>
        <v>6795.4045500000047</v>
      </c>
      <c r="K58" s="52">
        <f>IFERROR(GETPIVOTDATA("Amount",Pivot!$A$3,"Practice Area",$A58,"Billing Attorney",$B58,"Timekeeper",$C58,"TranType","TTM_Value_Billed"),0)</f>
        <v>110349.17819999999</v>
      </c>
      <c r="L58" s="293">
        <f t="shared" si="32"/>
        <v>0.94199130347749693</v>
      </c>
      <c r="M58" s="55">
        <f>IFERROR(GETPIVOTDATA("Amount",Pivot!$A$3,"Practice Area",$A58,"Billing Attorney",$B58,"Timekeeper",$C58,"TranType","TTM_Value_Writeoff"),0)</f>
        <v>1611.6336247769998</v>
      </c>
      <c r="N58" s="54">
        <f>IFERROR(GETPIVOTDATA("Amount",Pivot!$A$3,"Practice Area",$A58,"Billing Attorney",$B58,"Timekeeper",$C58,"TranType","TTM_Value_Paid"),0)</f>
        <v>118309.16416362768</v>
      </c>
      <c r="O58" s="51">
        <f>IFERROR(GETPIVOTDATA("Amount",Pivot!$A$3,"Practice Area",$A58,"Billing Attorney",$B58,"Timekeeper",$C58,"TranType","TTM_hard_DEnt"),0)</f>
        <v>0</v>
      </c>
      <c r="P58" s="52">
        <f>IFERROR(GETPIVOTDATA("Amount",Pivot!$A$3,"Practice Area",$A58,"Billing Attorney",$B58,"Timekeeper",$C58,"TranType","TTM_hard_DVal"),0)-Q58</f>
        <v>0</v>
      </c>
      <c r="Q58" s="52">
        <f>IFERROR(GETPIVOTDATA("Amount",Pivot!$A$3,"Practice Area",$A58,"Billing Attorney",$B58,"Timekeeper",$C58,"TranType","TTM_hard_DBill"),0)</f>
        <v>0</v>
      </c>
      <c r="R58" s="54">
        <f>IFERROR(IF(Control!B$9=FALSE,0,GETPIVOTDATA("Amount",Pivot!$A$3,"Practice Area",$A58,"Billing Attorney",$B58,"Timekeeper",$C58,"TranType","TTM_hard_DPaid")), 0)</f>
        <v>0</v>
      </c>
      <c r="S58" s="51">
        <f>IFERROR(GETPIVOTDATA("Amount",Pivot!$A$3,"Practice Area",$A58,"Billing Attorney",$B58,"Timekeeper",$C58,"TranType","TTM_soft_DEnt"),0)</f>
        <v>0</v>
      </c>
      <c r="T58" s="52">
        <f>IFERROR(GETPIVOTDATA("Amount",Pivot!$A$3,"Practice Area",$A58,"Billing Attorney",$B58,"Timekeeper",$C58,"TranType","TTM_soft_DVal"),0)-U58</f>
        <v>0</v>
      </c>
      <c r="U58" s="52">
        <f>IFERROR(GETPIVOTDATA("Amount",Pivot!$A$3,"Practice Area",$A58,"Billing Attorney",$B58,"Timekeeper",$C58,"TranType","TTM_soft_DBill"),0)</f>
        <v>0</v>
      </c>
      <c r="V58" s="54">
        <f>IFERROR(IF(Control!B$10=FALSE,0,GETPIVOTDATA("Amount",Pivot!$A$3,"Practice Area",$A58,"Billing Attorney",$B58,"Timekeeper",$C58,"TranType","TTM_soft_DPaid")), 0)</f>
        <v>0</v>
      </c>
      <c r="W58" s="55">
        <f t="shared" si="78"/>
        <v>0</v>
      </c>
      <c r="X58" s="52">
        <f t="shared" si="79"/>
        <v>0</v>
      </c>
      <c r="Y58" s="52">
        <f t="shared" si="80"/>
        <v>0</v>
      </c>
      <c r="Z58" s="53">
        <f t="shared" si="81"/>
        <v>0</v>
      </c>
      <c r="AA58" s="137">
        <f>IFERROR(GETPIVOTDATA("Amount",Pivot!$A$3,"Practice Area",$A58,"Billing Attorney",$B58,"Timekeeper",$C58,"TranType","TTM_Avg_WipUnpaid"),0)</f>
        <v>19541.133754615352</v>
      </c>
      <c r="AB58" s="51">
        <f>IFERROR(IF(Control!B$9=FALSE,0,GETPIVOTDATA("Amount",Pivot!$A$3,"Practice Area",$A58,"Billing Attorney",$B58,"Timekeeper",$C58,"TranType","TTM_HardDisb_Avg_WipUnpaid")),0)</f>
        <v>0</v>
      </c>
      <c r="AC58" s="54">
        <f>IFERROR(IF(Control!B$10=FALSE,0,GETPIVOTDATA("Amount",Pivot!$A$3,"Practice Area",$A58,"Billing Attorney",$B58,"Timekeeper",$C58,"TranType","TTM_SoftDisb_Avg_WipUnpaid")),0)</f>
        <v>0</v>
      </c>
      <c r="AD58" s="105">
        <f t="shared" si="82"/>
        <v>0</v>
      </c>
      <c r="AE58" s="146">
        <f t="shared" si="83"/>
        <v>19541.133754615352</v>
      </c>
      <c r="AF58" s="55">
        <f>IFERROR(IF(Control!B$1=FALSE,0,GETPIVOTDATA("Amount",Pivot!$A$3,"Practice Area",$A58,"Billing Attorney",$B58,"Timekeeper",$C58,"TranType","Timekeeper Salaries")),0)</f>
        <v>36458.125594744815</v>
      </c>
      <c r="AG58" s="52">
        <f>IFERROR(IF(Control!B$2=FALSE,0,GETPIVOTDATA("Amount",Pivot!$A$3,"Practice Area",$A58,"Billing Attorney",$B58,"Timekeeper",$C58,"TranType","Secretary Salaries")),0)</f>
        <v>9737.7472208185518</v>
      </c>
      <c r="AH58" s="52">
        <f>IFERROR(IF(Control!B$3=FALSE,0,GETPIVOTDATA("Amount",Pivot!$A$3,"Practice Area",$A58,"Billing Attorney",$B58,"Timekeeper",$C58,"TranType","Support Salaries")),0)</f>
        <v>2916.3944743297811</v>
      </c>
      <c r="AI58" s="52">
        <f>IFERROR(IF(Control!B$4=FALSE,0,GETPIVOTDATA("Amount",Pivot!$A$3,"Practice Area",$A58,"Billing Attorney",$B58,"Timekeeper",$C58,"TranType","Employee Benefits")),0)</f>
        <v>6941.0188489048596</v>
      </c>
      <c r="AJ58" s="52">
        <f>IFERROR(IF(Control!B$5=FALSE,0,GETPIVOTDATA("Amount",Pivot!$A$3,"Practice Area",$A58,"Billing Attorney",$B58,"Timekeeper",$C58,"TranType","Rent Office Expense")),0)</f>
        <v>6858.6615272172412</v>
      </c>
      <c r="AK58" s="52">
        <f>IFERROR(IF(Control!B$6=FALSE,0,GETPIVOTDATA("Amount",Pivot!$A$3,"Practice Area",$A58,"Billing Attorney",$B58,"Timekeeper",$C58,"TranType","Legal Library Expense")),0)</f>
        <v>0</v>
      </c>
      <c r="AL58" s="53">
        <f>IFERROR(IF(Control!B$7=FALSE,0,GETPIVOTDATA("Amount",Pivot!$A$3,"Practice Area",$A58,"Billing Attorney",$B58,"Timekeeper",$C58,"TranType","Other SG&amp;A")),0)</f>
        <v>6249.4167307066564</v>
      </c>
      <c r="AM58" s="105">
        <f t="shared" si="84"/>
        <v>69161.36439672191</v>
      </c>
      <c r="AN58" s="51">
        <f t="shared" si="60"/>
        <v>49147.799766905766</v>
      </c>
      <c r="AO58" s="156">
        <f t="shared" si="61"/>
        <v>0.41541836690631861</v>
      </c>
      <c r="AP58" s="116">
        <f t="shared" si="62"/>
        <v>6.0543654042429678</v>
      </c>
      <c r="AQ58" s="94">
        <f t="shared" si="63"/>
        <v>2.5150945888847271</v>
      </c>
      <c r="AR58" s="94">
        <f t="shared" si="64"/>
        <v>3.5392708153582406</v>
      </c>
    </row>
    <row r="59" spans="1:44" outlineLevel="1" x14ac:dyDescent="0.3">
      <c r="A59" s="40" t="s">
        <v>4</v>
      </c>
      <c r="B59" s="40" t="s">
        <v>78</v>
      </c>
      <c r="C59" s="41" t="s">
        <v>41</v>
      </c>
      <c r="D59" s="49" t="str">
        <f t="shared" si="77"/>
        <v>Associate Y</v>
      </c>
      <c r="E59" s="50">
        <v>400</v>
      </c>
      <c r="F59" s="51">
        <f>IFERROR(GETPIVOTDATA("Amount",Pivot!$A$3,"Practice Area",$A59,"Billing Attorney",$B59,"Timekeeper",$C59,"TranType","TTM_Hours_wORKed"),0)</f>
        <v>670.71181033855464</v>
      </c>
      <c r="G59" s="52">
        <f>IFERROR(GETPIVOTDATA("Amount",Pivot!$A$3,"Practice Area",$A59,"Billing Attorney",$B59,"Timekeeper",$C59,"TranType","TTM_Hours_wORKDAY"),0)</f>
        <v>695.99999999992997</v>
      </c>
      <c r="H59" s="284">
        <f t="shared" si="31"/>
        <v>0.96366639416468691</v>
      </c>
      <c r="I59" s="51">
        <f>IFERROR(GETPIVOTDATA("Amount",Pivot!$A$3,"Practice Area",$A59,"Billing Attorney",$B59,"Timekeeper",$C59,"TranType","TTM_Billed_Value"),0)</f>
        <v>151438.20412499999</v>
      </c>
      <c r="J59" s="55">
        <f>IFERROR(GETPIVOTDATA("Amount",Pivot!$A$3,"Practice Area",$A59,"Billing Attorney",$B59,"Timekeeper",$C59,"TranType","TTM_Value_Discounted"),0)</f>
        <v>8784.7328250000064</v>
      </c>
      <c r="K59" s="52">
        <f>IFERROR(GETPIVOTDATA("Amount",Pivot!$A$3,"Practice Area",$A59,"Billing Attorney",$B59,"Timekeeper",$C59,"TranType","TTM_Value_Billed"),0)</f>
        <v>142653.4713</v>
      </c>
      <c r="L59" s="293">
        <f t="shared" si="32"/>
        <v>0.94199130347749704</v>
      </c>
      <c r="M59" s="55">
        <f>IFERROR(GETPIVOTDATA("Amount",Pivot!$A$3,"Practice Area",$A59,"Billing Attorney",$B59,"Timekeeper",$C59,"TranType","TTM_Value_Writeoff"),0)</f>
        <v>2020.2987690720004</v>
      </c>
      <c r="N59" s="54">
        <f>IFERROR(GETPIVOTDATA("Amount",Pivot!$A$3,"Practice Area",$A59,"Billing Attorney",$B59,"Timekeeper",$C59,"TranType","TTM_Value_Paid"),0)</f>
        <v>152943.71222189174</v>
      </c>
      <c r="O59" s="51">
        <f>IFERROR(GETPIVOTDATA("Amount",Pivot!$A$3,"Practice Area",$A59,"Billing Attorney",$B59,"Timekeeper",$C59,"TranType","TTM_hard_DEnt"),0)</f>
        <v>0</v>
      </c>
      <c r="P59" s="52">
        <f>IFERROR(GETPIVOTDATA("Amount",Pivot!$A$3,"Practice Area",$A59,"Billing Attorney",$B59,"Timekeeper",$C59,"TranType","TTM_hard_DVal"),0)-Q59</f>
        <v>0</v>
      </c>
      <c r="Q59" s="52">
        <f>IFERROR(GETPIVOTDATA("Amount",Pivot!$A$3,"Practice Area",$A59,"Billing Attorney",$B59,"Timekeeper",$C59,"TranType","TTM_hard_DBill"),0)</f>
        <v>0</v>
      </c>
      <c r="R59" s="54">
        <f>IFERROR(IF(Control!B$9=FALSE,0,GETPIVOTDATA("Amount",Pivot!$A$3,"Practice Area",$A59,"Billing Attorney",$B59,"Timekeeper",$C59,"TranType","TTM_hard_DPaid")), 0)</f>
        <v>0</v>
      </c>
      <c r="S59" s="51">
        <f>IFERROR(GETPIVOTDATA("Amount",Pivot!$A$3,"Practice Area",$A59,"Billing Attorney",$B59,"Timekeeper",$C59,"TranType","TTM_soft_DEnt"),0)</f>
        <v>0</v>
      </c>
      <c r="T59" s="52">
        <f>IFERROR(GETPIVOTDATA("Amount",Pivot!$A$3,"Practice Area",$A59,"Billing Attorney",$B59,"Timekeeper",$C59,"TranType","TTM_soft_DVal"),0)-U59</f>
        <v>0</v>
      </c>
      <c r="U59" s="52">
        <f>IFERROR(GETPIVOTDATA("Amount",Pivot!$A$3,"Practice Area",$A59,"Billing Attorney",$B59,"Timekeeper",$C59,"TranType","TTM_soft_DBill"),0)</f>
        <v>0</v>
      </c>
      <c r="V59" s="54">
        <f>IFERROR(IF(Control!B$10=FALSE,0,GETPIVOTDATA("Amount",Pivot!$A$3,"Practice Area",$A59,"Billing Attorney",$B59,"Timekeeper",$C59,"TranType","TTM_soft_DPaid")), 0)</f>
        <v>0</v>
      </c>
      <c r="W59" s="55">
        <f t="shared" si="78"/>
        <v>0</v>
      </c>
      <c r="X59" s="52">
        <f t="shared" si="79"/>
        <v>0</v>
      </c>
      <c r="Y59" s="52">
        <f t="shared" si="80"/>
        <v>0</v>
      </c>
      <c r="Z59" s="53">
        <f t="shared" si="81"/>
        <v>0</v>
      </c>
      <c r="AA59" s="137">
        <f>IFERROR(GETPIVOTDATA("Amount",Pivot!$A$3,"Practice Area",$A59,"Billing Attorney",$B59,"Timekeeper",$C59,"TranType","TTM_Avg_WipUnpaid"),0)</f>
        <v>25261.724724230742</v>
      </c>
      <c r="AB59" s="51">
        <f>IFERROR(IF(Control!B$9=FALSE,0,GETPIVOTDATA("Amount",Pivot!$A$3,"Practice Area",$A59,"Billing Attorney",$B59,"Timekeeper",$C59,"TranType","TTM_HardDisb_Avg_WipUnpaid")),0)</f>
        <v>0</v>
      </c>
      <c r="AC59" s="54">
        <f>IFERROR(IF(Control!B$10=FALSE,0,GETPIVOTDATA("Amount",Pivot!$A$3,"Practice Area",$A59,"Billing Attorney",$B59,"Timekeeper",$C59,"TranType","TTM_SoftDisb_Avg_WipUnpaid")),0)</f>
        <v>0</v>
      </c>
      <c r="AD59" s="105">
        <f t="shared" si="82"/>
        <v>0</v>
      </c>
      <c r="AE59" s="146">
        <f t="shared" si="83"/>
        <v>25261.724724230742</v>
      </c>
      <c r="AF59" s="55">
        <f>IFERROR(IF(Control!B$1=FALSE,0,GETPIVOTDATA("Amount",Pivot!$A$3,"Practice Area",$A59,"Billing Attorney",$B59,"Timekeeper",$C59,"TranType","Timekeeper Salaries")),0)</f>
        <v>54986.283550277527</v>
      </c>
      <c r="AG59" s="52">
        <f>IFERROR(IF(Control!B$2=FALSE,0,GETPIVOTDATA("Amount",Pivot!$A$3,"Practice Area",$A59,"Billing Attorney",$B59,"Timekeeper",$C59,"TranType","Secretary Salaries")),0)</f>
        <v>10070.747902981258</v>
      </c>
      <c r="AH59" s="52">
        <f>IFERROR(IF(Control!B$3=FALSE,0,GETPIVOTDATA("Amount",Pivot!$A$3,"Practice Area",$A59,"Billing Attorney",$B59,"Timekeeper",$C59,"TranType","Support Salaries")),0)</f>
        <v>3770.1576235506732</v>
      </c>
      <c r="AI59" s="52">
        <f>IFERROR(IF(Control!B$4=FALSE,0,GETPIVOTDATA("Amount",Pivot!$A$3,"Practice Area",$A59,"Billing Attorney",$B59,"Timekeeper",$C59,"TranType","Employee Benefits")),0)</f>
        <v>8972.9751440505825</v>
      </c>
      <c r="AJ59" s="52">
        <f>IFERROR(IF(Control!B$5=FALSE,0,GETPIVOTDATA("Amount",Pivot!$A$3,"Practice Area",$A59,"Billing Attorney",$B59,"Timekeeper",$C59,"TranType","Rent Office Expense")),0)</f>
        <v>8866.5080364803362</v>
      </c>
      <c r="AK59" s="52">
        <f>IFERROR(IF(Control!B$6=FALSE,0,GETPIVOTDATA("Amount",Pivot!$A$3,"Practice Area",$A59,"Billing Attorney",$B59,"Timekeeper",$C59,"TranType","Legal Library Expense")),0)</f>
        <v>0</v>
      </c>
      <c r="AL59" s="53">
        <f>IFERROR(IF(Control!B$7=FALSE,0,GETPIVOTDATA("Amount",Pivot!$A$3,"Practice Area",$A59,"Billing Attorney",$B59,"Timekeeper",$C59,"TranType","Other SG&amp;A")),0)</f>
        <v>8078.9091933228783</v>
      </c>
      <c r="AM59" s="105">
        <f t="shared" si="84"/>
        <v>94745.581450663245</v>
      </c>
      <c r="AN59" s="51">
        <f t="shared" si="60"/>
        <v>58198.130771228491</v>
      </c>
      <c r="AO59" s="156">
        <f t="shared" si="61"/>
        <v>0.38051993067092726</v>
      </c>
      <c r="AP59" s="116">
        <f t="shared" si="62"/>
        <v>6.0543654042429642</v>
      </c>
      <c r="AQ59" s="94">
        <f t="shared" si="63"/>
        <v>2.3038067038789931</v>
      </c>
      <c r="AR59" s="94">
        <f t="shared" si="64"/>
        <v>3.7505587003639711</v>
      </c>
    </row>
    <row r="60" spans="1:44" ht="13.5" outlineLevel="1" thickBot="1" x14ac:dyDescent="0.35">
      <c r="A60" s="63" t="s">
        <v>4</v>
      </c>
      <c r="B60" s="40" t="s">
        <v>78</v>
      </c>
      <c r="C60" s="41" t="s">
        <v>78</v>
      </c>
      <c r="D60" s="64" t="str">
        <f t="shared" si="77"/>
        <v>Partner E</v>
      </c>
      <c r="E60" s="65">
        <v>400</v>
      </c>
      <c r="F60" s="66">
        <f>IFERROR(GETPIVOTDATA("Amount",Pivot!$A$3,"Practice Area",$A60,"Billing Attorney",$B60,"Timekeeper",$C60,"TranType","TTM_Hours_wORKed"),0)</f>
        <v>1854.33251</v>
      </c>
      <c r="G60" s="67">
        <f>IFERROR(GETPIVOTDATA("Amount",Pivot!$A$3,"Practice Area",$A60,"Billing Attorney",$B60,"Timekeeper",$C60,"TranType","TTM_Hours_wORKDAY"),0)</f>
        <v>2088</v>
      </c>
      <c r="H60" s="287">
        <f t="shared" si="31"/>
        <v>0.8880902825670498</v>
      </c>
      <c r="I60" s="66">
        <f>IFERROR(GETPIVOTDATA("Amount",Pivot!$A$3,"Practice Area",$A60,"Billing Attorney",$B60,"Timekeeper",$C60,"TranType","TTM_Billed_Value"),0)</f>
        <v>551230.38750000007</v>
      </c>
      <c r="J60" s="70">
        <f>IFERROR(GETPIVOTDATA("Amount",Pivot!$A$3,"Practice Area",$A60,"Billing Attorney",$B60,"Timekeeper",$C60,"TranType","TTM_Value_Discounted"),0)</f>
        <v>32911.779900000023</v>
      </c>
      <c r="K60" s="67">
        <f>IFERROR(GETPIVOTDATA("Amount",Pivot!$A$3,"Practice Area",$A60,"Billing Attorney",$B60,"Timekeeper",$C60,"TranType","TTM_Value_Billed"),0)</f>
        <v>518318.60759999999</v>
      </c>
      <c r="L60" s="297">
        <f t="shared" si="32"/>
        <v>0.94029396664928944</v>
      </c>
      <c r="M60" s="70">
        <f>IFERROR(GETPIVOTDATA("Amount",Pivot!$A$3,"Practice Area",$A60,"Billing Attorney",$B60,"Timekeeper",$C60,"TranType","TTM_Value_Writeoff"),0)</f>
        <v>3724.2202785300001</v>
      </c>
      <c r="N60" s="69">
        <f>IFERROR(GETPIVOTDATA("Amount",Pivot!$A$3,"Practice Area",$A60,"Billing Attorney",$B60,"Timekeeper",$C60,"TranType","TTM_Value_Paid"),0)</f>
        <v>530704.10307056352</v>
      </c>
      <c r="O60" s="66">
        <f>IFERROR(GETPIVOTDATA("Amount",Pivot!$A$3,"Practice Area",$A60,"Billing Attorney",$B60,"Timekeeper",$C60,"TranType","TTM_hard_DEnt"),0)</f>
        <v>68429.227149999992</v>
      </c>
      <c r="P60" s="67">
        <f>IFERROR(GETPIVOTDATA("Amount",Pivot!$A$3,"Practice Area",$A60,"Billing Attorney",$B60,"Timekeeper",$C60,"TranType","TTM_hard_DVal"),0)-Q60</f>
        <v>0</v>
      </c>
      <c r="Q60" s="67">
        <f>IFERROR(GETPIVOTDATA("Amount",Pivot!$A$3,"Practice Area",$A60,"Billing Attorney",$B60,"Timekeeper",$C60,"TranType","TTM_hard_DBill"),0)</f>
        <v>68837.745074999999</v>
      </c>
      <c r="R60" s="69">
        <f>IFERROR(IF(Control!B$9=FALSE,0,GETPIVOTDATA("Amount",Pivot!$A$3,"Practice Area",$A60,"Billing Attorney",$B60,"Timekeeper",$C60,"TranType","TTM_hard_DPaid")), 0)</f>
        <v>128318.79254999998</v>
      </c>
      <c r="S60" s="66">
        <f>IFERROR(GETPIVOTDATA("Amount",Pivot!$A$3,"Practice Area",$A60,"Billing Attorney",$B60,"Timekeeper",$C60,"TranType","TTM_soft_DEnt"),0)</f>
        <v>3266.8339000000001</v>
      </c>
      <c r="T60" s="67">
        <f>IFERROR(GETPIVOTDATA("Amount",Pivot!$A$3,"Practice Area",$A60,"Billing Attorney",$B60,"Timekeeper",$C60,"TranType","TTM_soft_DVal"),0)-U60</f>
        <v>0</v>
      </c>
      <c r="U60" s="67">
        <f>IFERROR(GETPIVOTDATA("Amount",Pivot!$A$3,"Practice Area",$A60,"Billing Attorney",$B60,"Timekeeper",$C60,"TranType","TTM_soft_DBill"),0)</f>
        <v>3321.1975499999999</v>
      </c>
      <c r="V60" s="69">
        <f>IFERROR(IF(Control!B$10=FALSE,0,GETPIVOTDATA("Amount",Pivot!$A$3,"Practice Area",$A60,"Billing Attorney",$B60,"Timekeeper",$C60,"TranType","TTM_soft_DPaid")), 0)</f>
        <v>6413.8970500000005</v>
      </c>
      <c r="W60" s="70">
        <f t="shared" si="78"/>
        <v>71696.061049999989</v>
      </c>
      <c r="X60" s="67">
        <f t="shared" si="79"/>
        <v>0</v>
      </c>
      <c r="Y60" s="67">
        <f t="shared" si="80"/>
        <v>72158.942624999996</v>
      </c>
      <c r="Z60" s="68">
        <f t="shared" si="81"/>
        <v>134732.68959999998</v>
      </c>
      <c r="AA60" s="139">
        <f>IFERROR(GETPIVOTDATA("Amount",Pivot!$A$3,"Practice Area",$A60,"Billing Attorney",$B60,"Timekeeper",$C60,"TranType","TTM_Avg_WipUnpaid"),0)</f>
        <v>76387.045592307491</v>
      </c>
      <c r="AB60" s="66">
        <f>IFERROR(IF(Control!B$9=FALSE,0,GETPIVOTDATA("Amount",Pivot!$A$3,"Practice Area",$A60,"Billing Attorney",$B60,"Timekeeper",$C60,"TranType","TTM_HardDisb_Avg_WipUnpaid")),0)</f>
        <v>14921.91981753843</v>
      </c>
      <c r="AC60" s="69">
        <f>IFERROR(IF(Control!B$10=FALSE,0,GETPIVOTDATA("Amount",Pivot!$A$3,"Practice Area",$A60,"Billing Attorney",$B60,"Timekeeper",$C60,"TranType","TTM_SoftDisb_Avg_WipUnpaid")),0)</f>
        <v>2034.8072478461499</v>
      </c>
      <c r="AD60" s="107">
        <f t="shared" si="82"/>
        <v>16956.727065384581</v>
      </c>
      <c r="AE60" s="148">
        <f t="shared" si="83"/>
        <v>93343.772657692069</v>
      </c>
      <c r="AF60" s="70">
        <f>IFERROR(IF(Control!B$1=FALSE,0,GETPIVOTDATA("Amount",Pivot!$A$3,"Practice Area",$A60,"Billing Attorney",$B60,"Timekeeper",$C60,"TranType","Timekeeper Salaries")),0)</f>
        <v>245047.74243718959</v>
      </c>
      <c r="AG60" s="67">
        <f>IFERROR(IF(Control!B$2=FALSE,0,GETPIVOTDATA("Amount",Pivot!$A$3,"Practice Area",$A60,"Billing Attorney",$B60,"Timekeeper",$C60,"TranType","Secretary Salaries")),0)</f>
        <v>67047.146539255817</v>
      </c>
      <c r="AH60" s="67">
        <f>IFERROR(IF(Control!B$3=FALSE,0,GETPIVOTDATA("Amount",Pivot!$A$3,"Practice Area",$A60,"Billing Attorney",$B60,"Timekeeper",$C60,"TranType","Support Salaries")),0)</f>
        <v>14031.354352749395</v>
      </c>
      <c r="AI60" s="67">
        <f>IFERROR(IF(Control!B$4=FALSE,0,GETPIVOTDATA("Amount",Pivot!$A$3,"Practice Area",$A60,"Billing Attorney",$B60,"Timekeeper",$C60,"TranType","Employee Benefits")),0)</f>
        <v>33394.623359543562</v>
      </c>
      <c r="AJ60" s="67">
        <f>IFERROR(IF(Control!B$5=FALSE,0,GETPIVOTDATA("Amount",Pivot!$A$3,"Practice Area",$A60,"Billing Attorney",$B60,"Timekeeper",$C60,"TranType","Rent Office Expense")),0)</f>
        <v>32998.385890876729</v>
      </c>
      <c r="AK60" s="67">
        <f>IFERROR(IF(Control!B$6=FALSE,0,GETPIVOTDATA("Amount",Pivot!$A$3,"Practice Area",$A60,"Billing Attorney",$B60,"Timekeeper",$C60,"TranType","Legal Library Expense")),0)</f>
        <v>0</v>
      </c>
      <c r="AL60" s="68">
        <f>IFERROR(IF(Control!B$7=FALSE,0,GETPIVOTDATA("Amount",Pivot!$A$3,"Practice Area",$A60,"Billing Attorney",$B60,"Timekeeper",$C60,"TranType","Other SG&amp;A")),0)</f>
        <v>30067.187898748685</v>
      </c>
      <c r="AM60" s="107">
        <f t="shared" si="84"/>
        <v>422586.44047836377</v>
      </c>
      <c r="AN60" s="66">
        <f t="shared" si="60"/>
        <v>242850.35219219979</v>
      </c>
      <c r="AO60" s="158">
        <f t="shared" si="61"/>
        <v>0.36494878982807794</v>
      </c>
      <c r="AP60" s="118">
        <f t="shared" si="62"/>
        <v>7.1288825566418517</v>
      </c>
      <c r="AQ60" s="96">
        <f t="shared" si="63"/>
        <v>2.6016770618729379</v>
      </c>
      <c r="AR60" s="96">
        <f t="shared" si="64"/>
        <v>4.5272054947689133</v>
      </c>
    </row>
  </sheetData>
  <mergeCells count="10">
    <mergeCell ref="F1:AR1"/>
    <mergeCell ref="AT12:AU12"/>
    <mergeCell ref="F3:N3"/>
    <mergeCell ref="W3:Z3"/>
    <mergeCell ref="AA3:AE3"/>
    <mergeCell ref="S3:V3"/>
    <mergeCell ref="O3:R3"/>
    <mergeCell ref="AT8:AU8"/>
    <mergeCell ref="AF3:AM3"/>
    <mergeCell ref="AN3:AR3"/>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46</xdr:col>
                    <xdr:colOff>107950</xdr:colOff>
                    <xdr:row>11</xdr:row>
                    <xdr:rowOff>152400</xdr:rowOff>
                  </from>
                  <to>
                    <xdr:col>46</xdr:col>
                    <xdr:colOff>317500</xdr:colOff>
                    <xdr:row>13</xdr:row>
                    <xdr:rowOff>19050</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46</xdr:col>
                    <xdr:colOff>107950</xdr:colOff>
                    <xdr:row>12</xdr:row>
                    <xdr:rowOff>133350</xdr:rowOff>
                  </from>
                  <to>
                    <xdr:col>46</xdr:col>
                    <xdr:colOff>323850</xdr:colOff>
                    <xdr:row>14</xdr:row>
                    <xdr:rowOff>31750</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46</xdr:col>
                    <xdr:colOff>107950</xdr:colOff>
                    <xdr:row>13</xdr:row>
                    <xdr:rowOff>146050</xdr:rowOff>
                  </from>
                  <to>
                    <xdr:col>46</xdr:col>
                    <xdr:colOff>336550</xdr:colOff>
                    <xdr:row>15</xdr:row>
                    <xdr:rowOff>19050</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46</xdr:col>
                    <xdr:colOff>101600</xdr:colOff>
                    <xdr:row>14</xdr:row>
                    <xdr:rowOff>133350</xdr:rowOff>
                  </from>
                  <to>
                    <xdr:col>46</xdr:col>
                    <xdr:colOff>285750</xdr:colOff>
                    <xdr:row>16</xdr:row>
                    <xdr:rowOff>19050</xdr:rowOff>
                  </to>
                </anchor>
              </controlPr>
            </control>
          </mc:Choice>
        </mc:AlternateContent>
        <mc:AlternateContent xmlns:mc="http://schemas.openxmlformats.org/markup-compatibility/2006">
          <mc:Choice Requires="x14">
            <control shapeId="3085" r:id="rId8" name="Check Box 13">
              <controlPr defaultSize="0" autoFill="0" autoLine="0" autoPict="0">
                <anchor moveWithCells="1">
                  <from>
                    <xdr:col>46</xdr:col>
                    <xdr:colOff>107950</xdr:colOff>
                    <xdr:row>15</xdr:row>
                    <xdr:rowOff>139700</xdr:rowOff>
                  </from>
                  <to>
                    <xdr:col>46</xdr:col>
                    <xdr:colOff>336550</xdr:colOff>
                    <xdr:row>17</xdr:row>
                    <xdr:rowOff>19050</xdr:rowOff>
                  </to>
                </anchor>
              </controlPr>
            </control>
          </mc:Choice>
        </mc:AlternateContent>
        <mc:AlternateContent xmlns:mc="http://schemas.openxmlformats.org/markup-compatibility/2006">
          <mc:Choice Requires="x14">
            <control shapeId="3086" r:id="rId9" name="Check Box 14">
              <controlPr defaultSize="0" autoFill="0" autoLine="0" autoPict="0">
                <anchor moveWithCells="1">
                  <from>
                    <xdr:col>46</xdr:col>
                    <xdr:colOff>107950</xdr:colOff>
                    <xdr:row>16</xdr:row>
                    <xdr:rowOff>146050</xdr:rowOff>
                  </from>
                  <to>
                    <xdr:col>46</xdr:col>
                    <xdr:colOff>336550</xdr:colOff>
                    <xdr:row>18</xdr:row>
                    <xdr:rowOff>0</xdr:rowOff>
                  </to>
                </anchor>
              </controlPr>
            </control>
          </mc:Choice>
        </mc:AlternateContent>
        <mc:AlternateContent xmlns:mc="http://schemas.openxmlformats.org/markup-compatibility/2006">
          <mc:Choice Requires="x14">
            <control shapeId="3087" r:id="rId10" name="Check Box 15">
              <controlPr defaultSize="0" autoFill="0" autoLine="0" autoPict="0">
                <anchor moveWithCells="1">
                  <from>
                    <xdr:col>46</xdr:col>
                    <xdr:colOff>107950</xdr:colOff>
                    <xdr:row>17</xdr:row>
                    <xdr:rowOff>158750</xdr:rowOff>
                  </from>
                  <to>
                    <xdr:col>46</xdr:col>
                    <xdr:colOff>336550</xdr:colOff>
                    <xdr:row>19</xdr:row>
                    <xdr:rowOff>12700</xdr:rowOff>
                  </to>
                </anchor>
              </controlPr>
            </control>
          </mc:Choice>
        </mc:AlternateContent>
        <mc:AlternateContent xmlns:mc="http://schemas.openxmlformats.org/markup-compatibility/2006">
          <mc:Choice Requires="x14">
            <control shapeId="3088" r:id="rId11" name="Check Box 16">
              <controlPr defaultSize="0" autoFill="0" autoLine="0" autoPict="0">
                <anchor moveWithCells="1">
                  <from>
                    <xdr:col>46</xdr:col>
                    <xdr:colOff>101600</xdr:colOff>
                    <xdr:row>7</xdr:row>
                    <xdr:rowOff>152400</xdr:rowOff>
                  </from>
                  <to>
                    <xdr:col>46</xdr:col>
                    <xdr:colOff>317500</xdr:colOff>
                    <xdr:row>9</xdr:row>
                    <xdr:rowOff>12700</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46</xdr:col>
                    <xdr:colOff>107950</xdr:colOff>
                    <xdr:row>8</xdr:row>
                    <xdr:rowOff>152400</xdr:rowOff>
                  </from>
                  <to>
                    <xdr:col>46</xdr:col>
                    <xdr:colOff>317500</xdr:colOff>
                    <xdr:row>10</xdr:row>
                    <xdr:rowOff>19050</xdr:rowOff>
                  </to>
                </anchor>
              </controlPr>
            </control>
          </mc:Choice>
        </mc:AlternateContent>
      </controls>
    </mc:Choice>
  </mc:AlternateContent>
  <extLst>
    <ext xmlns:x14="http://schemas.microsoft.com/office/spreadsheetml/2009/9/main" uri="{A8765BA9-456A-4dab-B4F3-ACF838C121DE}">
      <x14:slicerList>
        <x14:slicer r:id="rId13"/>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03F45-4969-45C7-A560-D3BF69BCC800}">
  <sheetPr codeName="Sheet2"/>
  <dimension ref="A1:BB71"/>
  <sheetViews>
    <sheetView showGridLines="0" zoomScaleNormal="100" workbookViewId="0">
      <pane xSplit="5" ySplit="4" topLeftCell="I5" activePane="bottomRight" state="frozen"/>
      <selection activeCell="E1" sqref="E1"/>
      <selection pane="topRight" activeCell="G1" sqref="G1"/>
      <selection pane="bottomLeft" activeCell="E5" sqref="E5"/>
      <selection pane="bottomRight" activeCell="K18" sqref="K18"/>
    </sheetView>
  </sheetViews>
  <sheetFormatPr defaultRowHeight="14.5" outlineLevelRow="1" outlineLevelCol="1" x14ac:dyDescent="0.35"/>
  <cols>
    <col min="1" max="1" width="10.1796875" style="4" hidden="1" customWidth="1"/>
    <col min="2" max="2" width="8.90625" style="4" hidden="1" customWidth="1"/>
    <col min="3" max="3" width="11.1796875" style="4" hidden="1" customWidth="1"/>
    <col min="4" max="4" width="32.1796875" style="4" bestFit="1" customWidth="1"/>
    <col min="5" max="5" width="8.81640625" style="4" hidden="1" customWidth="1"/>
    <col min="6" max="6" width="10.90625" style="5" customWidth="1"/>
    <col min="7" max="7" width="10.90625" style="4" hidden="1" customWidth="1"/>
    <col min="8" max="12" width="10.90625" style="4" customWidth="1"/>
    <col min="13" max="13" width="10.26953125" style="4" customWidth="1"/>
    <col min="14" max="14" width="10.90625" style="4" customWidth="1"/>
    <col min="15" max="22" width="8.81640625" style="4" hidden="1" customWidth="1" outlineLevel="1"/>
    <col min="23" max="23" width="8.81640625" style="4" bestFit="1" customWidth="1" collapsed="1"/>
    <col min="24" max="26" width="8.81640625" style="4" bestFit="1" customWidth="1"/>
    <col min="27" max="27" width="9.54296875" style="4" bestFit="1" customWidth="1"/>
    <col min="28" max="29" width="8.81640625" style="4" hidden="1" customWidth="1" outlineLevel="1"/>
    <col min="30" max="30" width="8.81640625" style="4" bestFit="1" customWidth="1" collapsed="1"/>
    <col min="31" max="31" width="10.1796875" style="4" bestFit="1" customWidth="1"/>
    <col min="32" max="37" width="10.90625" style="4" hidden="1" customWidth="1" outlineLevel="1"/>
    <col min="38" max="38" width="10.453125" style="4" hidden="1" customWidth="1" outlineLevel="1"/>
    <col min="39" max="39" width="10.90625" style="4" customWidth="1" collapsed="1"/>
    <col min="40" max="44" width="10.90625" style="4" customWidth="1"/>
    <col min="46" max="46" width="20.1796875" style="4" bestFit="1" customWidth="1"/>
    <col min="47" max="47" width="6.08984375" style="4" customWidth="1"/>
    <col min="48" max="16384" width="8.7265625" style="4"/>
  </cols>
  <sheetData>
    <row r="1" spans="1:54" ht="31" x14ac:dyDescent="0.7">
      <c r="F1" s="314" t="s">
        <v>115</v>
      </c>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row>
    <row r="2" spans="1:54" ht="15" thickBot="1" x14ac:dyDescent="0.4"/>
    <row r="3" spans="1:54" ht="15" customHeight="1" thickBot="1" x14ac:dyDescent="0.4">
      <c r="F3" s="317" t="s">
        <v>116</v>
      </c>
      <c r="G3" s="318"/>
      <c r="H3" s="318"/>
      <c r="I3" s="318"/>
      <c r="J3" s="318"/>
      <c r="K3" s="318"/>
      <c r="L3" s="318"/>
      <c r="M3" s="318"/>
      <c r="N3" s="319"/>
      <c r="O3" s="320" t="s">
        <v>144</v>
      </c>
      <c r="P3" s="320"/>
      <c r="Q3" s="320"/>
      <c r="R3" s="321"/>
      <c r="S3" s="320" t="s">
        <v>143</v>
      </c>
      <c r="T3" s="320"/>
      <c r="U3" s="320"/>
      <c r="V3" s="321"/>
      <c r="W3" s="320" t="s">
        <v>145</v>
      </c>
      <c r="X3" s="320"/>
      <c r="Y3" s="320"/>
      <c r="Z3" s="321"/>
      <c r="AA3" s="322" t="s">
        <v>117</v>
      </c>
      <c r="AB3" s="320"/>
      <c r="AC3" s="320"/>
      <c r="AD3" s="320"/>
      <c r="AE3" s="321"/>
      <c r="AF3" s="323" t="s">
        <v>176</v>
      </c>
      <c r="AG3" s="324"/>
      <c r="AH3" s="324"/>
      <c r="AI3" s="324"/>
      <c r="AJ3" s="324"/>
      <c r="AK3" s="324"/>
      <c r="AL3" s="324"/>
      <c r="AM3" s="325"/>
      <c r="AN3" s="315" t="s">
        <v>118</v>
      </c>
      <c r="AO3" s="326"/>
      <c r="AP3" s="326"/>
      <c r="AQ3" s="326"/>
      <c r="AR3" s="316"/>
    </row>
    <row r="4" spans="1:54" ht="27" thickBot="1" x14ac:dyDescent="0.4">
      <c r="F4" s="6" t="s">
        <v>5344</v>
      </c>
      <c r="G4" s="7" t="s">
        <v>120</v>
      </c>
      <c r="H4" s="8" t="s">
        <v>5345</v>
      </c>
      <c r="I4" s="9" t="s">
        <v>122</v>
      </c>
      <c r="J4" s="7" t="s">
        <v>123</v>
      </c>
      <c r="K4" s="7" t="s">
        <v>124</v>
      </c>
      <c r="L4" s="10" t="s">
        <v>125</v>
      </c>
      <c r="M4" s="288" t="s">
        <v>126</v>
      </c>
      <c r="N4" s="8" t="s">
        <v>127</v>
      </c>
      <c r="O4" s="9" t="s">
        <v>128</v>
      </c>
      <c r="P4" s="7" t="s">
        <v>123</v>
      </c>
      <c r="Q4" s="7" t="s">
        <v>129</v>
      </c>
      <c r="R4" s="10" t="s">
        <v>127</v>
      </c>
      <c r="S4" s="9" t="s">
        <v>128</v>
      </c>
      <c r="T4" s="7" t="s">
        <v>123</v>
      </c>
      <c r="U4" s="7" t="s">
        <v>129</v>
      </c>
      <c r="V4" s="10" t="s">
        <v>127</v>
      </c>
      <c r="W4" s="9" t="s">
        <v>128</v>
      </c>
      <c r="X4" s="7" t="s">
        <v>123</v>
      </c>
      <c r="Y4" s="7" t="s">
        <v>129</v>
      </c>
      <c r="Z4" s="8" t="s">
        <v>127</v>
      </c>
      <c r="AA4" s="133" t="s">
        <v>130</v>
      </c>
      <c r="AB4" s="9" t="s">
        <v>174</v>
      </c>
      <c r="AC4" s="10" t="s">
        <v>175</v>
      </c>
      <c r="AD4" s="99" t="s">
        <v>131</v>
      </c>
      <c r="AE4" s="90" t="s">
        <v>132</v>
      </c>
      <c r="AF4" s="11" t="s">
        <v>26</v>
      </c>
      <c r="AG4" s="7" t="s">
        <v>9</v>
      </c>
      <c r="AH4" s="7" t="s">
        <v>11</v>
      </c>
      <c r="AI4" s="7" t="s">
        <v>12</v>
      </c>
      <c r="AJ4" s="7" t="s">
        <v>16</v>
      </c>
      <c r="AK4" s="7" t="s">
        <v>146</v>
      </c>
      <c r="AL4" s="8" t="s">
        <v>8</v>
      </c>
      <c r="AM4" s="99" t="s">
        <v>147</v>
      </c>
      <c r="AN4" s="9" t="s">
        <v>178</v>
      </c>
      <c r="AO4" s="90" t="s">
        <v>5343</v>
      </c>
      <c r="AP4" s="99" t="s">
        <v>180</v>
      </c>
      <c r="AQ4" s="99" t="s">
        <v>171</v>
      </c>
      <c r="AR4" s="90" t="s">
        <v>177</v>
      </c>
      <c r="AT4" s="12"/>
      <c r="AU4" s="12"/>
      <c r="AV4" s="12"/>
      <c r="AW4" s="12"/>
      <c r="AX4" s="12"/>
      <c r="AY4" s="12"/>
      <c r="AZ4" s="12"/>
      <c r="BA4" s="12"/>
      <c r="BB4" s="12"/>
    </row>
    <row r="5" spans="1:54" s="13" customFormat="1" ht="13.5" thickBot="1" x14ac:dyDescent="0.35">
      <c r="D5" s="14" t="s">
        <v>133</v>
      </c>
      <c r="E5" s="14">
        <v>100</v>
      </c>
      <c r="F5" s="15">
        <f>F8+F38</f>
        <v>64943.822456664348</v>
      </c>
      <c r="G5" s="16">
        <f>G8+G38</f>
        <v>68903.999999999578</v>
      </c>
      <c r="H5" s="17">
        <f>IFERROR(F5/G5,0)</f>
        <v>0.94252615895542702</v>
      </c>
      <c r="I5" s="15">
        <f>I8+I38</f>
        <v>13397305.550425</v>
      </c>
      <c r="J5" s="16">
        <f>J8+J38</f>
        <v>505550.41733906255</v>
      </c>
      <c r="K5" s="16">
        <f>K8+K38</f>
        <v>11896669.138598436</v>
      </c>
      <c r="L5" s="289">
        <f>IFERROR(K5/I5,0)</f>
        <v>0.88798968522599986</v>
      </c>
      <c r="M5" s="16">
        <f t="shared" ref="M5:AM5" si="0">M8+M38</f>
        <v>511757.51581480959</v>
      </c>
      <c r="N5" s="16">
        <f t="shared" si="0"/>
        <v>11728618.203897327</v>
      </c>
      <c r="O5" s="15">
        <f t="shared" si="0"/>
        <v>149332.22746874997</v>
      </c>
      <c r="P5" s="16">
        <f t="shared" si="0"/>
        <v>0</v>
      </c>
      <c r="Q5" s="16">
        <f t="shared" si="0"/>
        <v>350260.79594999994</v>
      </c>
      <c r="R5" s="18">
        <f t="shared" si="0"/>
        <v>410928.39628124994</v>
      </c>
      <c r="S5" s="15">
        <f t="shared" si="0"/>
        <v>20892.0798</v>
      </c>
      <c r="T5" s="16">
        <f t="shared" si="0"/>
        <v>3019.2147999999997</v>
      </c>
      <c r="U5" s="16">
        <f t="shared" si="0"/>
        <v>48207.843399999991</v>
      </c>
      <c r="V5" s="18">
        <f t="shared" si="0"/>
        <v>20696.878956249999</v>
      </c>
      <c r="W5" s="15">
        <f t="shared" si="0"/>
        <v>170224.30726874998</v>
      </c>
      <c r="X5" s="16">
        <f t="shared" si="0"/>
        <v>3019.2147999999997</v>
      </c>
      <c r="Y5" s="16">
        <f t="shared" si="0"/>
        <v>398468.63934999995</v>
      </c>
      <c r="Z5" s="16">
        <f t="shared" si="0"/>
        <v>431625.27523749997</v>
      </c>
      <c r="AA5" s="15">
        <f t="shared" si="0"/>
        <v>3594853.9863001127</v>
      </c>
      <c r="AB5" s="15">
        <f t="shared" si="0"/>
        <v>73755.101686538226</v>
      </c>
      <c r="AC5" s="18">
        <f t="shared" si="0"/>
        <v>10057.513866346133</v>
      </c>
      <c r="AD5" s="100">
        <f t="shared" si="0"/>
        <v>83812.615552884366</v>
      </c>
      <c r="AE5" s="128">
        <f t="shared" si="0"/>
        <v>3678666.6018529967</v>
      </c>
      <c r="AF5" s="16">
        <f t="shared" si="0"/>
        <v>4696388.3985851724</v>
      </c>
      <c r="AG5" s="16">
        <f t="shared" si="0"/>
        <v>1160208.7481064762</v>
      </c>
      <c r="AH5" s="16">
        <f t="shared" si="0"/>
        <v>338612.8419600497</v>
      </c>
      <c r="AI5" s="16">
        <f t="shared" si="0"/>
        <v>805898.56386491889</v>
      </c>
      <c r="AJ5" s="16">
        <f t="shared" si="0"/>
        <v>712269.62049403391</v>
      </c>
      <c r="AK5" s="16">
        <f t="shared" si="0"/>
        <v>138524.27619360591</v>
      </c>
      <c r="AL5" s="16">
        <f t="shared" si="0"/>
        <v>725598.94705724972</v>
      </c>
      <c r="AM5" s="100">
        <f t="shared" si="0"/>
        <v>8577501.3962615058</v>
      </c>
      <c r="AN5" s="309">
        <f>IFERROR((N5+Z5-AM5),0)</f>
        <v>3582742.0828733221</v>
      </c>
      <c r="AO5" s="152">
        <f>IFERROR((N5+Z5-AM5)/(N5+Z5),0)</f>
        <v>0.29462749565999852</v>
      </c>
      <c r="AP5" s="111">
        <f>IFERROR((N5+Z5)/AE5,0)</f>
        <v>3.3056117325254593</v>
      </c>
      <c r="AQ5" s="166">
        <f>IFERROR((N5+IF(Control!B$9=FALSE,0,R5)+IF(Control!B$10=FALSE,0,V5)-AM5)/AE5,0)</f>
        <v>0.97392410637828497</v>
      </c>
      <c r="AR5" s="19">
        <f>IFERROR(AM5/AE5,0)</f>
        <v>2.3316876261471742</v>
      </c>
    </row>
    <row r="6" spans="1:54" s="13" customFormat="1" ht="13.5" hidden="1" thickBot="1" x14ac:dyDescent="0.35">
      <c r="D6" s="14"/>
      <c r="E6" s="14"/>
      <c r="F6" s="15"/>
      <c r="G6" s="16"/>
      <c r="H6" s="17"/>
      <c r="I6" s="15"/>
      <c r="J6" s="16"/>
      <c r="K6" s="16"/>
      <c r="L6" s="289"/>
      <c r="M6" s="16"/>
      <c r="N6" s="16"/>
      <c r="O6" s="15"/>
      <c r="P6" s="16"/>
      <c r="Q6" s="16"/>
      <c r="R6" s="18"/>
      <c r="S6" s="15"/>
      <c r="T6" s="16"/>
      <c r="U6" s="16"/>
      <c r="V6" s="18"/>
      <c r="W6" s="15"/>
      <c r="X6" s="16"/>
      <c r="Y6" s="16"/>
      <c r="Z6" s="16"/>
      <c r="AA6" s="15"/>
      <c r="AB6" s="15"/>
      <c r="AC6" s="18"/>
      <c r="AD6" s="100"/>
      <c r="AE6" s="128"/>
      <c r="AF6" s="16"/>
      <c r="AG6" s="16"/>
      <c r="AH6" s="16"/>
      <c r="AI6" s="16"/>
      <c r="AJ6" s="16"/>
      <c r="AK6" s="16"/>
      <c r="AL6" s="16"/>
      <c r="AM6" s="100"/>
      <c r="AN6" s="309"/>
      <c r="AO6" s="152"/>
      <c r="AP6" s="111"/>
      <c r="AQ6" s="166"/>
      <c r="AR6" s="19"/>
    </row>
    <row r="7" spans="1:54" s="13" customFormat="1" ht="4.5" customHeight="1" thickBot="1" x14ac:dyDescent="0.35">
      <c r="D7" s="20"/>
      <c r="E7" s="20"/>
      <c r="F7" s="21"/>
      <c r="G7" s="21"/>
      <c r="H7" s="20"/>
      <c r="I7" s="22"/>
      <c r="J7" s="23"/>
      <c r="K7" s="23"/>
      <c r="L7" s="24"/>
      <c r="M7" s="21"/>
      <c r="N7" s="21"/>
      <c r="O7" s="22"/>
      <c r="P7" s="23"/>
      <c r="Q7" s="23"/>
      <c r="R7" s="24"/>
      <c r="S7" s="22"/>
      <c r="T7" s="23"/>
      <c r="U7" s="23"/>
      <c r="V7" s="24"/>
      <c r="W7" s="22"/>
      <c r="X7" s="23"/>
      <c r="Y7" s="23"/>
      <c r="Z7" s="23"/>
      <c r="AA7" s="22"/>
      <c r="AB7" s="22"/>
      <c r="AC7" s="24"/>
      <c r="AD7" s="101"/>
      <c r="AE7" s="129"/>
      <c r="AF7" s="21"/>
      <c r="AG7" s="21"/>
      <c r="AH7" s="21"/>
      <c r="AI7" s="21"/>
      <c r="AJ7" s="21"/>
      <c r="AK7" s="21"/>
      <c r="AL7" s="21"/>
      <c r="AM7" s="101"/>
      <c r="AN7" s="310"/>
      <c r="AO7" s="153">
        <f>IFERROR((N7+Z7-AM7)/AE7,0)</f>
        <v>0</v>
      </c>
      <c r="AP7" s="112"/>
      <c r="AQ7" s="167">
        <f>IFERROR((M7+Y7-AL7)/AD7,0)</f>
        <v>0</v>
      </c>
      <c r="AR7" s="25">
        <f>IFERROR((M7+Y7-AL7)/AD7,0)</f>
        <v>0</v>
      </c>
    </row>
    <row r="8" spans="1:54" s="13" customFormat="1" ht="13.5" thickBot="1" x14ac:dyDescent="0.35">
      <c r="D8" s="26" t="s">
        <v>181</v>
      </c>
      <c r="E8" s="27">
        <v>200</v>
      </c>
      <c r="F8" s="28">
        <f>F9+F26+F18</f>
        <v>33040.890374276154</v>
      </c>
      <c r="G8" s="29">
        <f>G9+G26+G18</f>
        <v>35496</v>
      </c>
      <c r="H8" s="281">
        <f>IFERROR(F8/G8,0)</f>
        <v>0.93083418904316417</v>
      </c>
      <c r="I8" s="28">
        <f>I9+I26+I18</f>
        <v>6540688.4680624995</v>
      </c>
      <c r="J8" s="29">
        <f>J9+J26+J18</f>
        <v>281440.64356562495</v>
      </c>
      <c r="K8" s="29">
        <f>K9+K26+K18</f>
        <v>6259247.8244968746</v>
      </c>
      <c r="L8" s="290">
        <f>IFERROR(K8/I8,0)</f>
        <v>0.9569707921513354</v>
      </c>
      <c r="M8" s="32">
        <f t="shared" ref="M8:AM8" si="1">M9+M26+M18</f>
        <v>471100.49472233711</v>
      </c>
      <c r="N8" s="30">
        <f t="shared" si="1"/>
        <v>6092558.2865656251</v>
      </c>
      <c r="O8" s="28">
        <f t="shared" si="1"/>
        <v>6898.1303187499998</v>
      </c>
      <c r="P8" s="29">
        <f t="shared" si="1"/>
        <v>0</v>
      </c>
      <c r="Q8" s="29">
        <f t="shared" si="1"/>
        <v>6901.9724750000005</v>
      </c>
      <c r="R8" s="31">
        <f t="shared" si="1"/>
        <v>8729.2538312500001</v>
      </c>
      <c r="S8" s="28">
        <f t="shared" si="1"/>
        <v>6402.4714249999997</v>
      </c>
      <c r="T8" s="29">
        <f t="shared" si="1"/>
        <v>3019.2147999999997</v>
      </c>
      <c r="U8" s="29">
        <f t="shared" si="1"/>
        <v>3382.4804999999997</v>
      </c>
      <c r="V8" s="31">
        <f t="shared" si="1"/>
        <v>4139.1232312499997</v>
      </c>
      <c r="W8" s="28">
        <f t="shared" si="1"/>
        <v>13300.601743749998</v>
      </c>
      <c r="X8" s="29">
        <f t="shared" si="1"/>
        <v>3019.2147999999997</v>
      </c>
      <c r="Y8" s="29">
        <f t="shared" si="1"/>
        <v>10284.452975</v>
      </c>
      <c r="Z8" s="30">
        <f t="shared" si="1"/>
        <v>12868.3770625</v>
      </c>
      <c r="AA8" s="134">
        <f t="shared" si="1"/>
        <v>1673031.1738906219</v>
      </c>
      <c r="AB8" s="28">
        <f t="shared" si="1"/>
        <v>5884.0420979999872</v>
      </c>
      <c r="AC8" s="31">
        <f t="shared" si="1"/>
        <v>802.36937699999828</v>
      </c>
      <c r="AD8" s="102">
        <f t="shared" si="1"/>
        <v>6686.4114749999871</v>
      </c>
      <c r="AE8" s="143">
        <f t="shared" si="1"/>
        <v>1679717.5853656218</v>
      </c>
      <c r="AF8" s="32">
        <f t="shared" si="1"/>
        <v>2216647.4061593749</v>
      </c>
      <c r="AG8" s="29">
        <f t="shared" si="1"/>
        <v>578692.2868466652</v>
      </c>
      <c r="AH8" s="29">
        <f t="shared" si="1"/>
        <v>165410.1955874681</v>
      </c>
      <c r="AI8" s="29">
        <f t="shared" si="1"/>
        <v>393676.2654981743</v>
      </c>
      <c r="AJ8" s="29">
        <f t="shared" si="1"/>
        <v>304938.46637749625</v>
      </c>
      <c r="AK8" s="29">
        <f t="shared" si="1"/>
        <v>0</v>
      </c>
      <c r="AL8" s="30">
        <f t="shared" si="1"/>
        <v>354450.41911600309</v>
      </c>
      <c r="AM8" s="102">
        <f t="shared" si="1"/>
        <v>4013815.039585182</v>
      </c>
      <c r="AN8" s="28">
        <f t="shared" ref="AN8:AN36" si="2">IFERROR((N8+Z8-AM8),0)</f>
        <v>2091611.6240429436</v>
      </c>
      <c r="AO8" s="154">
        <f t="shared" ref="AO8:AO36" si="3">IFERROR((N8+Z8-AM8)/(N8+Z8),0)</f>
        <v>0.34258238437344718</v>
      </c>
      <c r="AP8" s="113">
        <f>IFERROR((N8+Z8)/AE8,0)</f>
        <v>3.6347935610254183</v>
      </c>
      <c r="AQ8" s="168">
        <f>IFERROR((N8+Z8-AM8)/AE8,0)</f>
        <v>1.2452162448413406</v>
      </c>
      <c r="AR8" s="91">
        <f>IFERROR(AM8/AE8,0)</f>
        <v>2.3895773161840776</v>
      </c>
      <c r="AT8" s="315" t="s">
        <v>179</v>
      </c>
      <c r="AU8" s="316"/>
    </row>
    <row r="9" spans="1:54" ht="15" thickBot="1" x14ac:dyDescent="0.4">
      <c r="D9" s="33" t="s">
        <v>135</v>
      </c>
      <c r="E9" s="34">
        <v>300</v>
      </c>
      <c r="F9" s="35">
        <f>SUM(F10:F17)</f>
        <v>12393.375589750211</v>
      </c>
      <c r="G9" s="36">
        <f>SUM(G10:G17)</f>
        <v>12527.999999999998</v>
      </c>
      <c r="H9" s="282">
        <f>IFERROR(F9/G9,0)</f>
        <v>0.98925411795579599</v>
      </c>
      <c r="I9" s="35">
        <f>SUM(I10:I17)</f>
        <v>2497957.6009374997</v>
      </c>
      <c r="J9" s="36">
        <f>SUM(J10:J17)</f>
        <v>69275.659990624918</v>
      </c>
      <c r="K9" s="36">
        <f>SUM(K10:K17)</f>
        <v>2428681.9409468751</v>
      </c>
      <c r="L9" s="291">
        <f>IFERROR(K9/I9,0)</f>
        <v>0.97226707932727729</v>
      </c>
      <c r="M9" s="39">
        <f t="shared" ref="M9:AD9" si="4">SUM(M10:M17)</f>
        <v>435897.99059303832</v>
      </c>
      <c r="N9" s="37">
        <f t="shared" si="4"/>
        <v>2068568.3020406251</v>
      </c>
      <c r="O9" s="35">
        <f t="shared" si="4"/>
        <v>2360.85890625</v>
      </c>
      <c r="P9" s="36">
        <f t="shared" si="4"/>
        <v>0</v>
      </c>
      <c r="Q9" s="36">
        <f t="shared" si="4"/>
        <v>2356.9406250000002</v>
      </c>
      <c r="R9" s="38">
        <f t="shared" si="4"/>
        <v>2526.9989062499999</v>
      </c>
      <c r="S9" s="35">
        <f t="shared" si="4"/>
        <v>1830.2090625000001</v>
      </c>
      <c r="T9" s="36">
        <f t="shared" si="4"/>
        <v>0</v>
      </c>
      <c r="U9" s="36">
        <f t="shared" si="4"/>
        <v>1829.9872499999999</v>
      </c>
      <c r="V9" s="38">
        <f t="shared" si="4"/>
        <v>1964.0387812500001</v>
      </c>
      <c r="W9" s="35">
        <f t="shared" si="4"/>
        <v>4191.0679687499996</v>
      </c>
      <c r="X9" s="36">
        <f t="shared" si="4"/>
        <v>0</v>
      </c>
      <c r="Y9" s="36">
        <f t="shared" si="4"/>
        <v>4186.9278749999994</v>
      </c>
      <c r="Z9" s="37">
        <f t="shared" si="4"/>
        <v>4491.0376875000002</v>
      </c>
      <c r="AA9" s="135">
        <f t="shared" si="4"/>
        <v>1170884.1787560072</v>
      </c>
      <c r="AB9" s="35">
        <f>SUM(AB10:AB17)</f>
        <v>1616.384054999995</v>
      </c>
      <c r="AC9" s="38">
        <f>SUM(AC10:AC17)</f>
        <v>220.41600749999969</v>
      </c>
      <c r="AD9" s="103">
        <f t="shared" si="4"/>
        <v>1836.8000624999945</v>
      </c>
      <c r="AE9" s="144">
        <f>AA9+AD9</f>
        <v>1172720.9788185072</v>
      </c>
      <c r="AF9" s="39">
        <f t="shared" ref="AF9:AM9" si="5">SUM(AF10:AF17)</f>
        <v>843106.71237930853</v>
      </c>
      <c r="AG9" s="36">
        <f t="shared" si="5"/>
        <v>214484.68586874873</v>
      </c>
      <c r="AH9" s="36">
        <f t="shared" si="5"/>
        <v>63198.533588778635</v>
      </c>
      <c r="AI9" s="36">
        <f t="shared" si="5"/>
        <v>150412.50994129313</v>
      </c>
      <c r="AJ9" s="36">
        <f t="shared" si="5"/>
        <v>116508.31946255735</v>
      </c>
      <c r="AK9" s="36">
        <f t="shared" si="5"/>
        <v>0</v>
      </c>
      <c r="AL9" s="37">
        <f t="shared" si="5"/>
        <v>135425.42911881127</v>
      </c>
      <c r="AM9" s="103">
        <f t="shared" si="5"/>
        <v>1523136.1903594979</v>
      </c>
      <c r="AN9" s="35">
        <f t="shared" si="2"/>
        <v>549923.14936862723</v>
      </c>
      <c r="AO9" s="155">
        <f t="shared" si="3"/>
        <v>0.26527130161201651</v>
      </c>
      <c r="AP9" s="114">
        <f>IFERROR((N9+Z9)/AE9,0)</f>
        <v>1.7677345056252773</v>
      </c>
      <c r="AQ9" s="169">
        <f>IFERROR((N9+Z9-AM9)/AE9,0)</f>
        <v>0.46892923321169178</v>
      </c>
      <c r="AR9" s="92">
        <f>IFERROR(AM9/AE9,0)</f>
        <v>1.2988052724135857</v>
      </c>
      <c r="AT9" s="122" t="s">
        <v>144</v>
      </c>
      <c r="AU9" s="123"/>
    </row>
    <row r="10" spans="1:54" ht="15" outlineLevel="1" thickBot="1" x14ac:dyDescent="0.4">
      <c r="A10" s="40" t="s">
        <v>3</v>
      </c>
      <c r="B10" s="40" t="s">
        <v>63</v>
      </c>
      <c r="C10" s="41" t="s">
        <v>74</v>
      </c>
      <c r="D10" s="42" t="str">
        <f>C10</f>
        <v>00038-Bradtke</v>
      </c>
      <c r="E10" s="43">
        <v>400</v>
      </c>
      <c r="F10" s="44">
        <f>IFERROR(GETPIVOTDATA("Amount",Pivot!$A$52,"Client Number",$C10,"Location",$A10,"Billing Attorney",$B10,"TranType","TTM_Hours_Worked"),0)</f>
        <v>2590.9262410992624</v>
      </c>
      <c r="G10" s="45">
        <f>IFERROR(GETPIVOTDATA("Amount",Pivot!$A$52,"Client Number",$C10,"Location",$A10,"Billing Attorney",$B10,"TranType","TTM_Hours_wORKDAY"),0)</f>
        <v>2505.6</v>
      </c>
      <c r="H10" s="283">
        <f>IFERROR(F10/G10,0)</f>
        <v>1.0340542149981091</v>
      </c>
      <c r="I10" s="44">
        <f>IFERROR(GETPIVOTDATA("Amount",Pivot!$A$52,"Client Number",$C10,"Location",$A10,"Billing Attorney",$B10,"TranType","TTM_Billed_Value"),0)</f>
        <v>501901.685</v>
      </c>
      <c r="J10" s="45">
        <f>IFERROR(GETPIVOTDATA("Amount",Pivot!$A$52,"Client Number",$C10,"Location",$A10,"Billing Attorney",$B10,"TranType","TTM_Value_Discounted"),0)</f>
        <v>22874.977112500001</v>
      </c>
      <c r="K10" s="45">
        <f>IFERROR(GETPIVOTDATA("Amount",Pivot!$A$52,"Client Number",$C10,"Location",$A10,"Billing Attorney",$B10,"TranType","TTM_Value_Billed"),0)</f>
        <v>479026.7078875</v>
      </c>
      <c r="L10" s="292">
        <f>IFERROR(K10/I10,0)</f>
        <v>0.95442339048433356</v>
      </c>
      <c r="M10" s="48">
        <f>IFERROR(GETPIVOTDATA("Amount",Pivot!$A$52,"Client Number",$C10,"Location",$A10,"Billing Attorney",$B10,"TranType","TTM_Value_Writeoff"),0)</f>
        <v>85803.601673364028</v>
      </c>
      <c r="N10" s="47">
        <f>IFERROR(GETPIVOTDATA("Amount",Pivot!$A$52,"Client Number",$C10,"Location",$A10,"Billing Attorney",$B10,"TranType","TTM_Value_Paid"),0)</f>
        <v>407965.05507187505</v>
      </c>
      <c r="O10" s="44">
        <f>IFERROR(GETPIVOTDATA("Amount",Pivot!$A$52,"Client Number",$C10,"Location",$A10,"Billing Attorney",$B10,"TranType","TTM_hard_DEnt"),0)</f>
        <v>486.52499999999998</v>
      </c>
      <c r="P10" s="45">
        <f>IFERROR(GETPIVOTDATA("Amount",Pivot!$A$52,"Client Number",$C10,"Location",$A10,"Billing Attorney",$B10,"TranType","TTM_hard_DVal"),0)-Q10</f>
        <v>0</v>
      </c>
      <c r="Q10" s="45">
        <f>IFERROR(GETPIVOTDATA("Amount",Pivot!$A$52,"Client Number",$C10,"Location",$A10,"Billing Attorney",$B10,"TranType","TTM_hard_DBill"),0)</f>
        <v>462.19875000000002</v>
      </c>
      <c r="R10" s="47">
        <f>IFERROR(IF(Control!B$9=FALSE,0,GETPIVOTDATA("Amount",Pivot!$A$52,"Client Number",$C10,"Location",$A10,"Billing Attorney",$B10,"TranType","TTM_hard_DPaid")),0)</f>
        <v>474.36187499999994</v>
      </c>
      <c r="S10" s="44">
        <f>IFERROR(GETPIVOTDATA("Amount",Pivot!$A$52,"Client Number",$C10,"Location",$A10,"Billing Attorney",$B10,"TranType","TTM_soft_DEnt"),0)</f>
        <v>340.5675</v>
      </c>
      <c r="T10" s="45">
        <f>IFERROR(GETPIVOTDATA("Amount",Pivot!$A$52,"Client Number",$C10,"Location",$A10,"Billing Attorney",$B10,"TranType","TTM_soft_DVal"),0)-U10</f>
        <v>0</v>
      </c>
      <c r="U10" s="45">
        <f>IFERROR(GETPIVOTDATA("Amount",Pivot!$A$52,"Client Number",$C10,"Location",$A10,"Billing Attorney",$B10,"TranType","TTM_soft_DBill"),0)</f>
        <v>323.53912499999996</v>
      </c>
      <c r="V10" s="47">
        <f>IFERROR(IF(Control!B$10=FALSE,0,GETPIVOTDATA("Amount",Pivot!$A$52,"Client Number",$C10,"Location",$A10,"Billing Attorney",$B10,"TranType","TTM_soft_DPaid")),0)</f>
        <v>332.0533125</v>
      </c>
      <c r="W10" s="44">
        <f>O10+S10</f>
        <v>827.09249999999997</v>
      </c>
      <c r="X10" s="45">
        <f>P10+T10</f>
        <v>0</v>
      </c>
      <c r="Y10" s="45">
        <f>Q10+U10</f>
        <v>785.73787500000003</v>
      </c>
      <c r="Z10" s="46">
        <f>R10+V10</f>
        <v>806.4151875</v>
      </c>
      <c r="AA10" s="136">
        <f>IFERROR(GETPIVOTDATA("Amount",Pivot!$A$52,"Client Number",$C10,"Location",$A10,"Billing Attorney",$B10,"TranType","TTM_Avg_WipUnpaid"),0)</f>
        <v>233989.58599879791</v>
      </c>
      <c r="AB10" s="44">
        <f>IFERROR(IF(Control!B$9=FALSE,0,GETPIVOTDATA("Amount",Pivot!$A$52,"Client Number",$C10,"Location",$A10,"Billing Attorney",$B10,"TranType","TTM_HardDisb_Avg_WipUnpaid")),0)</f>
        <v>292.53625499999947</v>
      </c>
      <c r="AC10" s="47">
        <f>IFERROR(IF(Control!B$10=FALSE,0,GETPIVOTDATA("Amount",Pivot!$A$52,"Client Number",$C10,"Location",$A10,"Billing Attorney",$B10,"TranType","TTM_SoftDisb_Avg_WipUnpaid")),0)</f>
        <v>39.891307499999954</v>
      </c>
      <c r="AD10" s="104">
        <f>AB10+AC10</f>
        <v>332.42756249999945</v>
      </c>
      <c r="AE10" s="145">
        <f>AA10+AD10</f>
        <v>234322.01356129791</v>
      </c>
      <c r="AF10" s="48">
        <f>IFERROR(IF(Control!$B$1=FALSE,0,GETPIVOTDATA("Amount",Pivot!$A$52,"Client Number",$C10,"Location",$A10,"Billing Attorney",$B10,"TranType","Timekeeper Salaries")),0)</f>
        <v>177418.7312960847</v>
      </c>
      <c r="AG10" s="45">
        <f>IFERROR(IF(Control!$B$2=FALSE,0,GETPIVOTDATA("Amount",Pivot!$A$52,"Client Number",$C10,"Location",$A10,"Billing Attorney",$B10,"TranType","Secretary Salaries")),0)</f>
        <v>45082.497404214024</v>
      </c>
      <c r="AH10" s="45">
        <f>IFERROR(IF(Control!$B$3=FALSE,0,GETPIVOTDATA("Amount",Pivot!$A$52,"Client Number",$C10,"Location",$A10,"Billing Attorney",$B10,"TranType","Support Salaries")),0)</f>
        <v>13236.258442404025</v>
      </c>
      <c r="AI10" s="45">
        <f>IFERROR(IF(Control!$B$4=FALSE,0,GETPIVOTDATA("Amount",Pivot!$A$52,"Client Number",$C10,"Location",$A10,"Billing Attorney",$B10,"TranType","Employee Benefits")),0)</f>
        <v>31502.29509292158</v>
      </c>
      <c r="AJ10" s="45">
        <f>IFERROR(IF(Control!$B$5=FALSE,0,GETPIVOTDATA("Amount",Pivot!$A$52,"Client Number",$C10,"Location",$A10,"Billing Attorney",$B10,"TranType","Rent Office Expense")),0)</f>
        <v>24401.424202829872</v>
      </c>
      <c r="AK10" s="45">
        <f>IFERROR(IF(Control!$B$6=FALSE,0,GETPIVOTDATA("Amount",Pivot!$A$52,"Client Number",$C10,"Location",$A10,"Billing Attorney",$B10,"TranType","Legal Library Expense")),0)</f>
        <v>0</v>
      </c>
      <c r="AL10" s="46">
        <f>IFERROR(IF(Control!$B$7=FALSE,0,GETPIVOTDATA("Amount",Pivot!$A$52,"Client Number",$C10,"Location",$A10,"Billing Attorney",$B10,"TranType","Other SG&amp;A")),0)</f>
        <v>28363.410948008597</v>
      </c>
      <c r="AM10" s="104">
        <f>SUM(AF10:AL10)</f>
        <v>320004.61738646281</v>
      </c>
      <c r="AN10" s="44">
        <f t="shared" si="2"/>
        <v>88766.852872912248</v>
      </c>
      <c r="AO10" s="151">
        <f t="shared" si="3"/>
        <v>0.2171552061022938</v>
      </c>
      <c r="AP10" s="115">
        <f>IFERROR((N10+Z10)/AE10,0)</f>
        <v>1.7444859919336675</v>
      </c>
      <c r="AQ10" s="170">
        <f>IFERROR((N10+Z10-AM10)/AE10,0)</f>
        <v>0.37882421512091996</v>
      </c>
      <c r="AR10" s="93">
        <f>IFERROR(AM10/AE10,0)</f>
        <v>1.3656617768127475</v>
      </c>
      <c r="AT10" s="162" t="s">
        <v>143</v>
      </c>
      <c r="AU10" s="163"/>
    </row>
    <row r="11" spans="1:54" ht="15" outlineLevel="1" thickBot="1" x14ac:dyDescent="0.4">
      <c r="A11" s="40" t="s">
        <v>3</v>
      </c>
      <c r="B11" s="40" t="s">
        <v>63</v>
      </c>
      <c r="C11" s="41" t="s">
        <v>75</v>
      </c>
      <c r="D11" s="49" t="str">
        <f t="shared" ref="D11:D17" si="6">C11</f>
        <v>00039-Runte</v>
      </c>
      <c r="E11" s="50">
        <v>400</v>
      </c>
      <c r="F11" s="51">
        <f>IFERROR(GETPIVOTDATA("Amount",Pivot!$A$52,"Client Number",$C11,"Location",$A11,"Billing Attorney",$B11,"TranType","TTM_Hours_Worked"),0)</f>
        <v>2429.5209700586397</v>
      </c>
      <c r="G11" s="52">
        <f>IFERROR(GETPIVOTDATA("Amount",Pivot!$A$52,"Client Number",$C11,"Location",$A11,"Billing Attorney",$B11,"TranType","TTM_Hours_wORKDAY"),0)</f>
        <v>2505.6</v>
      </c>
      <c r="H11" s="284">
        <f t="shared" ref="H11:H17" si="7">IFERROR(F11/G11,0)</f>
        <v>0.96963640248189642</v>
      </c>
      <c r="I11" s="51">
        <f>IFERROR(GETPIVOTDATA("Amount",Pivot!$A$52,"Client Number",$C11,"Location",$A11,"Billing Attorney",$B11,"TranType","TTM_Billed_Value"),0)</f>
        <v>491298.78687499993</v>
      </c>
      <c r="J11" s="52">
        <f>IFERROR(GETPIVOTDATA("Amount",Pivot!$A$52,"Client Number",$C11,"Location",$A11,"Billing Attorney",$B11,"TranType","TTM_Value_Discounted"),0)</f>
        <v>1889.6107187498712</v>
      </c>
      <c r="K11" s="52">
        <f>IFERROR(GETPIVOTDATA("Amount",Pivot!$A$52,"Client Number",$C11,"Location",$A11,"Billing Attorney",$B11,"TranType","TTM_Value_Billed"),0)</f>
        <v>489409.17615625012</v>
      </c>
      <c r="L11" s="293">
        <f t="shared" ref="L11:L17" si="8">IFERROR(K11/I11,0)</f>
        <v>0.9961538461538465</v>
      </c>
      <c r="M11" s="55">
        <f>IFERROR(GETPIVOTDATA("Amount",Pivot!$A$52,"Client Number",$C11,"Location",$A11,"Billing Attorney",$B11,"TranType","TTM_Value_Writeoff"),0)</f>
        <v>85545.675015027256</v>
      </c>
      <c r="N11" s="53">
        <f>IFERROR(GETPIVOTDATA("Amount",Pivot!$A$52,"Client Number",$C11,"Location",$A11,"Billing Attorney",$B11,"TranType","TTM_Value_Paid"),0)</f>
        <v>406738.70721093751</v>
      </c>
      <c r="O11" s="51">
        <f>IFERROR(GETPIVOTDATA("Amount",Pivot!$A$52,"Client Number",$C11,"Location",$A11,"Billing Attorney",$B11,"TranType","TTM_hard_DEnt"),0)</f>
        <v>436.55624999999998</v>
      </c>
      <c r="P11" s="52">
        <f>IFERROR(GETPIVOTDATA("Amount",Pivot!$A$52,"Client Number",$C11,"Location",$A11,"Billing Attorney",$B11,"TranType","TTM_hard_DVal"),0)-Q11</f>
        <v>0</v>
      </c>
      <c r="Q11" s="52">
        <f>IFERROR(GETPIVOTDATA("Amount",Pivot!$A$52,"Client Number",$C11,"Location",$A11,"Billing Attorney",$B11,"TranType","TTM_hard_DBill"),0)</f>
        <v>436.55624999999998</v>
      </c>
      <c r="R11" s="54">
        <f>IFERROR(IF(Control!B$9=FALSE,0,GETPIVOTDATA("Amount",Pivot!$A$52,"Client Number",$C11,"Location",$A11,"Billing Attorney",$B11,"TranType","TTM_hard_DPaid")),0)</f>
        <v>472.93593749999997</v>
      </c>
      <c r="S11" s="51">
        <f>IFERROR(GETPIVOTDATA("Amount",Pivot!$A$52,"Client Number",$C11,"Location",$A11,"Billing Attorney",$B11,"TranType","TTM_soft_DEnt"),0)</f>
        <v>305.58937500000002</v>
      </c>
      <c r="T11" s="52">
        <f>IFERROR(GETPIVOTDATA("Amount",Pivot!$A$52,"Client Number",$C11,"Location",$A11,"Billing Attorney",$B11,"TranType","TTM_soft_DVal"),0)-U11</f>
        <v>0</v>
      </c>
      <c r="U11" s="52">
        <f>IFERROR(GETPIVOTDATA("Amount",Pivot!$A$52,"Client Number",$C11,"Location",$A11,"Billing Attorney",$B11,"TranType","TTM_soft_DBill"),0)</f>
        <v>305.58937500000002</v>
      </c>
      <c r="V11" s="54">
        <f>IFERROR(IF(Control!B$10=FALSE,0,GETPIVOTDATA("Amount",Pivot!$A$52,"Client Number",$C11,"Location",$A11,"Billing Attorney",$B11,"TranType","TTM_soft_DPaid")),0)</f>
        <v>331.05515624999998</v>
      </c>
      <c r="W11" s="51">
        <f t="shared" ref="W11:W17" si="9">O11+S11</f>
        <v>742.145625</v>
      </c>
      <c r="X11" s="52">
        <f t="shared" ref="X11:X17" si="10">P11+T11</f>
        <v>0</v>
      </c>
      <c r="Y11" s="52">
        <f t="shared" ref="Y11:Y17" si="11">Q11+U11</f>
        <v>742.145625</v>
      </c>
      <c r="Z11" s="53">
        <f t="shared" ref="Z11:Z17" si="12">R11+V11</f>
        <v>803.99109374999989</v>
      </c>
      <c r="AA11" s="137">
        <f>IFERROR(GETPIVOTDATA("Amount",Pivot!$A$52,"Client Number",$C11,"Location",$A11,"Billing Attorney",$B11,"TranType","TTM_Avg_WipUnpaid"),0)</f>
        <v>230278.13701382186</v>
      </c>
      <c r="AB11" s="51">
        <f>IFERROR(IF(Control!B$9=FALSE,0,GETPIVOTDATA("Amount",Pivot!$A$52,"Client Number",$C11,"Location",$A11,"Billing Attorney",$B11,"TranType","TTM_HardDisb_Avg_WipUnpaid")),0)</f>
        <v>288.86591249999952</v>
      </c>
      <c r="AC11" s="54">
        <f>IFERROR(IF(Control!B$10=FALSE,0,GETPIVOTDATA("Amount",Pivot!$A$52,"Client Number",$C11,"Location",$A11,"Billing Attorney",$B11,"TranType","TTM_SoftDisb_Avg_WipUnpaid")),0)</f>
        <v>39.390806249999947</v>
      </c>
      <c r="AD11" s="105">
        <f t="shared" ref="AD11:AD17" si="13">AB11+AC11</f>
        <v>328.25671874999949</v>
      </c>
      <c r="AE11" s="146">
        <f t="shared" ref="AE11:AE17" si="14">AA11+AD11</f>
        <v>230606.39373257186</v>
      </c>
      <c r="AF11" s="55">
        <f>IFERROR(IF(Control!$B$1=FALSE,0,GETPIVOTDATA("Amount",Pivot!$A$52,"Client Number",$C11,"Location",$A11,"Billing Attorney",$B11,"TranType","Timekeeper Salaries")),0)</f>
        <v>167093.78737172406</v>
      </c>
      <c r="AG11" s="52">
        <f>IFERROR(IF(Control!$B$2=FALSE,0,GETPIVOTDATA("Amount",Pivot!$A$52,"Client Number",$C11,"Location",$A11,"Billing Attorney",$B11,"TranType","Secretary Salaries")),0)</f>
        <v>42451.504211190855</v>
      </c>
      <c r="AH11" s="52">
        <f>IFERROR(IF(Control!$B$3=FALSE,0,GETPIVOTDATA("Amount",Pivot!$A$52,"Client Number",$C11,"Location",$A11,"Billing Attorney",$B11,"TranType","Support Salaries")),0)</f>
        <v>12439.518680322968</v>
      </c>
      <c r="AI11" s="52">
        <f>IFERROR(IF(Control!$B$4=FALSE,0,GETPIVOTDATA("Amount",Pivot!$A$52,"Client Number",$C11,"Location",$A11,"Billing Attorney",$B11,"TranType","Employee Benefits")),0)</f>
        <v>29606.054459168674</v>
      </c>
      <c r="AJ11" s="52">
        <f>IFERROR(IF(Control!$B$5=FALSE,0,GETPIVOTDATA("Amount",Pivot!$A$52,"Client Number",$C11,"Location",$A11,"Billing Attorney",$B11,"TranType","Rent Office Expense")),0)</f>
        <v>22932.611471618933</v>
      </c>
      <c r="AK11" s="52">
        <f>IFERROR(IF(Control!$B$6=FALSE,0,GETPIVOTDATA("Amount",Pivot!$A$52,"Client Number",$C11,"Location",$A11,"Billing Attorney",$B11,"TranType","Legal Library Expense")),0)</f>
        <v>0</v>
      </c>
      <c r="AL11" s="53">
        <f>IFERROR(IF(Control!$B$7=FALSE,0,GETPIVOTDATA("Amount",Pivot!$A$52,"Client Number",$C11,"Location",$A11,"Billing Attorney",$B11,"TranType","Other SG&amp;A")),0)</f>
        <v>26656.111457834944</v>
      </c>
      <c r="AM11" s="105">
        <f t="shared" ref="AM11:AM17" si="15">SUM(AF11:AL11)</f>
        <v>301179.58765186043</v>
      </c>
      <c r="AN11" s="51">
        <f t="shared" si="2"/>
        <v>106363.11065282708</v>
      </c>
      <c r="AO11" s="156">
        <f t="shared" si="3"/>
        <v>0.26098642202468753</v>
      </c>
      <c r="AP11" s="116">
        <f t="shared" ref="AP11:AP17" si="16">IFERROR((N11+Z11)/AE11,0)</f>
        <v>1.7672653897762436</v>
      </c>
      <c r="AQ11" s="171">
        <f t="shared" ref="AQ11:AQ17" si="17">IFERROR((N11+Z11-AM11)/AE11,0)</f>
        <v>0.46123227084576662</v>
      </c>
      <c r="AR11" s="94">
        <f t="shared" ref="AR11:AR17" si="18">IFERROR(AM11/AE11,0)</f>
        <v>1.306033118930477</v>
      </c>
    </row>
    <row r="12" spans="1:54" ht="15" outlineLevel="1" thickBot="1" x14ac:dyDescent="0.4">
      <c r="A12" s="40" t="s">
        <v>3</v>
      </c>
      <c r="B12" s="40" t="s">
        <v>63</v>
      </c>
      <c r="C12" s="41" t="s">
        <v>76</v>
      </c>
      <c r="D12" s="49" t="str">
        <f t="shared" si="6"/>
        <v>00040-Schuster</v>
      </c>
      <c r="E12" s="50">
        <v>400</v>
      </c>
      <c r="F12" s="51">
        <f>IFERROR(GETPIVOTDATA("Amount",Pivot!$A$52,"Client Number",$C12,"Location",$A12,"Billing Attorney",$B12,"TranType","TTM_Hours_Worked"),0)</f>
        <v>1298.9085971669526</v>
      </c>
      <c r="G12" s="52">
        <f>IFERROR(GETPIVOTDATA("Amount",Pivot!$A$52,"Client Number",$C12,"Location",$A12,"Billing Attorney",$B12,"TranType","TTM_Hours_wORKDAY"),0)</f>
        <v>1252.8</v>
      </c>
      <c r="H12" s="284">
        <f t="shared" si="7"/>
        <v>1.036804435797376</v>
      </c>
      <c r="I12" s="51">
        <f>IFERROR(GETPIVOTDATA("Amount",Pivot!$A$52,"Client Number",$C12,"Location",$A12,"Billing Attorney",$B12,"TranType","TTM_Billed_Value"),0)</f>
        <v>255651.28874999998</v>
      </c>
      <c r="J12" s="52">
        <f>IFERROR(GETPIVOTDATA("Amount",Pivot!$A$52,"Client Number",$C12,"Location",$A12,"Billing Attorney",$B12,"TranType","TTM_Value_Discounted"),0)</f>
        <v>6388.3400625000068</v>
      </c>
      <c r="K12" s="52">
        <f>IFERROR(GETPIVOTDATA("Amount",Pivot!$A$52,"Client Number",$C12,"Location",$A12,"Billing Attorney",$B12,"TranType","TTM_Value_Billed"),0)</f>
        <v>249262.94868749997</v>
      </c>
      <c r="L12" s="293">
        <f t="shared" si="8"/>
        <v>0.97501150847415785</v>
      </c>
      <c r="M12" s="55">
        <f>IFERROR(GETPIVOTDATA("Amount",Pivot!$A$52,"Client Number",$C12,"Location",$A12,"Billing Attorney",$B12,"TranType","TTM_Value_Writeoff"),0)</f>
        <v>44655.281630963436</v>
      </c>
      <c r="N12" s="53">
        <f>IFERROR(GETPIVOTDATA("Amount",Pivot!$A$52,"Client Number",$C12,"Location",$A12,"Billing Attorney",$B12,"TranType","TTM_Value_Paid"),0)</f>
        <v>211649.76885937498</v>
      </c>
      <c r="O12" s="51">
        <f>IFERROR(GETPIVOTDATA("Amount",Pivot!$A$52,"Client Number",$C12,"Location",$A12,"Billing Attorney",$B12,"TranType","TTM_hard_DEnt"),0)</f>
        <v>246.13874999999999</v>
      </c>
      <c r="P12" s="52">
        <f>IFERROR(GETPIVOTDATA("Amount",Pivot!$A$52,"Client Number",$C12,"Location",$A12,"Billing Attorney",$B12,"TranType","TTM_hard_DVal"),0)-Q12</f>
        <v>0</v>
      </c>
      <c r="Q12" s="52">
        <f>IFERROR(GETPIVOTDATA("Amount",Pivot!$A$52,"Client Number",$C12,"Location",$A12,"Billing Attorney",$B12,"TranType","TTM_hard_DBill"),0)</f>
        <v>246.13874999999999</v>
      </c>
      <c r="R12" s="54">
        <f>IFERROR(IF(Control!B$9=FALSE,0,GETPIVOTDATA("Amount",Pivot!$A$52,"Client Number",$C12,"Location",$A12,"Billing Attorney",$B12,"TranType","TTM_hard_DPaid")),0)</f>
        <v>266.65031249999998</v>
      </c>
      <c r="S12" s="51">
        <f>IFERROR(GETPIVOTDATA("Amount",Pivot!$A$52,"Client Number",$C12,"Location",$A12,"Billing Attorney",$B12,"TranType","TTM_soft_DEnt"),0)</f>
        <v>202.70250000000001</v>
      </c>
      <c r="T12" s="52">
        <f>IFERROR(GETPIVOTDATA("Amount",Pivot!$A$52,"Client Number",$C12,"Location",$A12,"Billing Attorney",$B12,"TranType","TTM_soft_DVal"),0)-U12</f>
        <v>0</v>
      </c>
      <c r="U12" s="52">
        <f>IFERROR(GETPIVOTDATA("Amount",Pivot!$A$52,"Client Number",$C12,"Location",$A12,"Billing Attorney",$B12,"TranType","TTM_soft_DBill"),0)</f>
        <v>202.70250000000001</v>
      </c>
      <c r="V12" s="54">
        <f>IFERROR(IF(Control!B$10=FALSE,0,GETPIVOTDATA("Amount",Pivot!$A$52,"Client Number",$C12,"Location",$A12,"Billing Attorney",$B12,"TranType","TTM_soft_DPaid")),0)</f>
        <v>219.59437499999999</v>
      </c>
      <c r="W12" s="51">
        <f t="shared" si="9"/>
        <v>448.84125</v>
      </c>
      <c r="X12" s="52">
        <f t="shared" si="10"/>
        <v>0</v>
      </c>
      <c r="Y12" s="52">
        <f t="shared" si="11"/>
        <v>448.84125</v>
      </c>
      <c r="Z12" s="53">
        <f t="shared" si="12"/>
        <v>486.24468749999994</v>
      </c>
      <c r="AA12" s="137">
        <f>IFERROR(GETPIVOTDATA("Amount",Pivot!$A$52,"Client Number",$C12,"Location",$A12,"Billing Attorney",$B12,"TranType","TTM_Avg_WipUnpaid"),0)</f>
        <v>120242.86134014398</v>
      </c>
      <c r="AB12" s="51">
        <f>IFERROR(IF(Control!B$9=FALSE,0,GETPIVOTDATA("Amount",Pivot!$A$52,"Client Number",$C12,"Location",$A12,"Billing Attorney",$B12,"TranType","TTM_HardDisb_Avg_WipUnpaid")),0)</f>
        <v>174.70282499999934</v>
      </c>
      <c r="AC12" s="54">
        <f>IFERROR(IF(Control!B$10=FALSE,0,GETPIVOTDATA("Amount",Pivot!$A$52,"Client Number",$C12,"Location",$A12,"Billing Attorney",$B12,"TranType","TTM_SoftDisb_Avg_WipUnpaid")),0)</f>
        <v>23.823112499999972</v>
      </c>
      <c r="AD12" s="105">
        <f t="shared" si="13"/>
        <v>198.52593749999932</v>
      </c>
      <c r="AE12" s="146">
        <f t="shared" si="14"/>
        <v>120441.38727764398</v>
      </c>
      <c r="AF12" s="55">
        <f>IFERROR(IF(Control!$B$1=FALSE,0,GETPIVOTDATA("Amount",Pivot!$A$52,"Client Number",$C12,"Location",$A12,"Billing Attorney",$B12,"TranType","Timekeeper Salaries")),0)</f>
        <v>87820.466381761798</v>
      </c>
      <c r="AG12" s="52">
        <f>IFERROR(IF(Control!$B$2=FALSE,0,GETPIVOTDATA("Amount",Pivot!$A$52,"Client Number",$C12,"Location",$A12,"Billing Attorney",$B12,"TranType","Secretary Salaries")),0)</f>
        <v>22359.897213321583</v>
      </c>
      <c r="AH12" s="52">
        <f>IFERROR(IF(Control!$B$3=FALSE,0,GETPIVOTDATA("Amount",Pivot!$A$52,"Client Number",$C12,"Location",$A12,"Billing Attorney",$B12,"TranType","Support Salaries")),0)</f>
        <v>6609.3340263106275</v>
      </c>
      <c r="AI12" s="52">
        <f>IFERROR(IF(Control!$B$4=FALSE,0,GETPIVOTDATA("Amount",Pivot!$A$52,"Client Number",$C12,"Location",$A12,"Billing Attorney",$B12,"TranType","Employee Benefits")),0)</f>
        <v>15730.214982619309</v>
      </c>
      <c r="AJ12" s="52">
        <f>IFERROR(IF(Control!$B$5=FALSE,0,GETPIVOTDATA("Amount",Pivot!$A$52,"Client Number",$C12,"Location",$A12,"Billing Attorney",$B12,"TranType","Rent Office Expense")),0)</f>
        <v>12184.497905958937</v>
      </c>
      <c r="AK12" s="52">
        <f>IFERROR(IF(Control!$B$6=FALSE,0,GETPIVOTDATA("Amount",Pivot!$A$52,"Client Number",$C12,"Location",$A12,"Billing Attorney",$B12,"TranType","Legal Library Expense")),0)</f>
        <v>0</v>
      </c>
      <c r="AL12" s="53">
        <f>IFERROR(IF(Control!$B$7=FALSE,0,GETPIVOTDATA("Amount",Pivot!$A$52,"Client Number",$C12,"Location",$A12,"Billing Attorney",$B12,"TranType","Other SG&amp;A")),0)</f>
        <v>14162.858627808506</v>
      </c>
      <c r="AM12" s="105">
        <f t="shared" si="15"/>
        <v>158867.26913778076</v>
      </c>
      <c r="AN12" s="51">
        <f t="shared" si="2"/>
        <v>53268.744409094215</v>
      </c>
      <c r="AO12" s="156">
        <f t="shared" si="3"/>
        <v>0.25110655903469969</v>
      </c>
      <c r="AP12" s="116">
        <f t="shared" si="16"/>
        <v>1.7613215717771056</v>
      </c>
      <c r="AQ12" s="171">
        <f t="shared" si="17"/>
        <v>0.44227939924253779</v>
      </c>
      <c r="AR12" s="94">
        <f t="shared" si="18"/>
        <v>1.3190421725345678</v>
      </c>
      <c r="AT12" s="315" t="s">
        <v>170</v>
      </c>
      <c r="AU12" s="316"/>
    </row>
    <row r="13" spans="1:54" outlineLevel="1" x14ac:dyDescent="0.35">
      <c r="A13" s="40" t="s">
        <v>3</v>
      </c>
      <c r="B13" s="40" t="s">
        <v>63</v>
      </c>
      <c r="C13" s="41" t="s">
        <v>72</v>
      </c>
      <c r="D13" s="49" t="str">
        <f t="shared" si="6"/>
        <v>00036-Lockman</v>
      </c>
      <c r="E13" s="50">
        <v>400</v>
      </c>
      <c r="F13" s="51">
        <f>IFERROR(GETPIVOTDATA("Amount",Pivot!$A$52,"Client Number",$C13,"Location",$A13,"Billing Attorney",$B13,"TranType","TTM_Hours_Worked"),0)</f>
        <v>1246.1534499969264</v>
      </c>
      <c r="G13" s="52">
        <f>IFERROR(GETPIVOTDATA("Amount",Pivot!$A$52,"Client Number",$C13,"Location",$A13,"Billing Attorney",$B13,"TranType","TTM_Hours_wORKDAY"),0)</f>
        <v>1252.8</v>
      </c>
      <c r="H13" s="284">
        <f t="shared" si="7"/>
        <v>0.99469464399499241</v>
      </c>
      <c r="I13" s="51">
        <f>IFERROR(GETPIVOTDATA("Amount",Pivot!$A$52,"Client Number",$C13,"Location",$A13,"Billing Attorney",$B13,"TranType","TTM_Billed_Value"),0)</f>
        <v>250486.61624999999</v>
      </c>
      <c r="J13" s="52">
        <f>IFERROR(GETPIVOTDATA("Amount",Pivot!$A$52,"Client Number",$C13,"Location",$A13,"Billing Attorney",$B13,"TranType","TTM_Value_Discounted"),0)</f>
        <v>963.41006250004273</v>
      </c>
      <c r="K13" s="52">
        <f>IFERROR(GETPIVOTDATA("Amount",Pivot!$A$52,"Client Number",$C13,"Location",$A13,"Billing Attorney",$B13,"TranType","TTM_Value_Billed"),0)</f>
        <v>249523.20618749995</v>
      </c>
      <c r="L13" s="293">
        <f t="shared" si="8"/>
        <v>0.99615384615384595</v>
      </c>
      <c r="M13" s="55">
        <f>IFERROR(GETPIVOTDATA("Amount",Pivot!$A$52,"Client Number",$C13,"Location",$A13,"Billing Attorney",$B13,"TranType","TTM_Value_Writeoff"),0)</f>
        <v>43753.15472932782</v>
      </c>
      <c r="N13" s="53">
        <f>IFERROR(GETPIVOTDATA("Amount",Pivot!$A$52,"Client Number",$C13,"Location",$A13,"Billing Attorney",$B13,"TranType","TTM_Value_Paid"),0)</f>
        <v>207374.015953125</v>
      </c>
      <c r="O13" s="51">
        <f>IFERROR(GETPIVOTDATA("Amount",Pivot!$A$52,"Client Number",$C13,"Location",$A13,"Billing Attorney",$B13,"TranType","TTM_hard_DEnt"),0)</f>
        <v>241.16624999999999</v>
      </c>
      <c r="P13" s="52">
        <f>IFERROR(GETPIVOTDATA("Amount",Pivot!$A$52,"Client Number",$C13,"Location",$A13,"Billing Attorney",$B13,"TranType","TTM_hard_DVal"),0)-Q13</f>
        <v>0</v>
      </c>
      <c r="Q13" s="52">
        <f>IFERROR(GETPIVOTDATA("Amount",Pivot!$A$52,"Client Number",$C13,"Location",$A13,"Billing Attorney",$B13,"TranType","TTM_hard_DBill"),0)</f>
        <v>241.16624999999999</v>
      </c>
      <c r="R13" s="54">
        <f>IFERROR(IF(Control!B$9=FALSE,0,GETPIVOTDATA("Amount",Pivot!$A$52,"Client Number",$C13,"Location",$A13,"Billing Attorney",$B13,"TranType","TTM_hard_DPaid")),0)</f>
        <v>261.26343749999995</v>
      </c>
      <c r="S13" s="51">
        <f>IFERROR(GETPIVOTDATA("Amount",Pivot!$A$52,"Client Number",$C13,"Location",$A13,"Billing Attorney",$B13,"TranType","TTM_soft_DEnt"),0)</f>
        <v>198.60749999999999</v>
      </c>
      <c r="T13" s="52">
        <f>IFERROR(GETPIVOTDATA("Amount",Pivot!$A$52,"Client Number",$C13,"Location",$A13,"Billing Attorney",$B13,"TranType","TTM_soft_DVal"),0)-U13</f>
        <v>0</v>
      </c>
      <c r="U13" s="52">
        <f>IFERROR(GETPIVOTDATA("Amount",Pivot!$A$52,"Client Number",$C13,"Location",$A13,"Billing Attorney",$B13,"TranType","TTM_soft_DBill"),0)</f>
        <v>198.60749999999999</v>
      </c>
      <c r="V13" s="54">
        <f>IFERROR(IF(Control!B$10=FALSE,0,GETPIVOTDATA("Amount",Pivot!$A$52,"Client Number",$C13,"Location",$A13,"Billing Attorney",$B13,"TranType","TTM_soft_DPaid")),0)</f>
        <v>215.15812499999998</v>
      </c>
      <c r="W13" s="51">
        <f t="shared" si="9"/>
        <v>439.77374999999995</v>
      </c>
      <c r="X13" s="52">
        <f t="shared" si="10"/>
        <v>0</v>
      </c>
      <c r="Y13" s="52">
        <f t="shared" si="11"/>
        <v>439.77374999999995</v>
      </c>
      <c r="Z13" s="53">
        <f t="shared" si="12"/>
        <v>476.42156249999994</v>
      </c>
      <c r="AA13" s="137">
        <f>IFERROR(GETPIVOTDATA("Amount",Pivot!$A$52,"Client Number",$C13,"Location",$A13,"Billing Attorney",$B13,"TranType","TTM_Avg_WipUnpaid"),0)</f>
        <v>117406.33780889396</v>
      </c>
      <c r="AB13" s="51">
        <f>IFERROR(IF(Control!B$9=FALSE,0,GETPIVOTDATA("Amount",Pivot!$A$52,"Client Number",$C13,"Location",$A13,"Billing Attorney",$B13,"TranType","TTM_HardDisb_Avg_WipUnpaid")),0)</f>
        <v>171.17347499999934</v>
      </c>
      <c r="AC13" s="54">
        <f>IFERROR(IF(Control!B$10=FALSE,0,GETPIVOTDATA("Amount",Pivot!$A$52,"Client Number",$C13,"Location",$A13,"Billing Attorney",$B13,"TranType","TTM_SoftDisb_Avg_WipUnpaid")),0)</f>
        <v>23.341837499999972</v>
      </c>
      <c r="AD13" s="105">
        <f t="shared" si="13"/>
        <v>194.51531249999931</v>
      </c>
      <c r="AE13" s="146">
        <f t="shared" si="14"/>
        <v>117600.85312139396</v>
      </c>
      <c r="AF13" s="55">
        <f>IFERROR(IF(Control!$B$1=FALSE,0,GETPIVOTDATA("Amount",Pivot!$A$52,"Client Number",$C13,"Location",$A13,"Billing Attorney",$B13,"TranType","Timekeeper Salaries")),0)</f>
        <v>84274.848601156191</v>
      </c>
      <c r="AG13" s="52">
        <f>IFERROR(IF(Control!$B$2=FALSE,0,GETPIVOTDATA("Amount",Pivot!$A$52,"Client Number",$C13,"Location",$A13,"Billing Attorney",$B13,"TranType","Secretary Salaries")),0)</f>
        <v>21457.975903600418</v>
      </c>
      <c r="AH13" s="52">
        <f>IFERROR(IF(Control!$B$3=FALSE,0,GETPIVOTDATA("Amount",Pivot!$A$52,"Client Number",$C13,"Location",$A13,"Billing Attorney",$B13,"TranType","Support Salaries")),0)</f>
        <v>6342.2361814330052</v>
      </c>
      <c r="AI13" s="52">
        <f>IFERROR(IF(Control!$B$4=FALSE,0,GETPIVOTDATA("Amount",Pivot!$A$52,"Client Number",$C13,"Location",$A13,"Billing Attorney",$B13,"TranType","Employee Benefits")),0)</f>
        <v>15094.522111810536</v>
      </c>
      <c r="AJ13" s="52">
        <f>IFERROR(IF(Control!$B$5=FALSE,0,GETPIVOTDATA("Amount",Pivot!$A$52,"Client Number",$C13,"Location",$A13,"Billing Attorney",$B13,"TranType","Rent Office Expense")),0)</f>
        <v>11692.095325208413</v>
      </c>
      <c r="AK13" s="52">
        <f>IFERROR(IF(Control!$B$6=FALSE,0,GETPIVOTDATA("Amount",Pivot!$A$52,"Client Number",$C13,"Location",$A13,"Billing Attorney",$B13,"TranType","Legal Library Expense")),0)</f>
        <v>0</v>
      </c>
      <c r="AL13" s="53">
        <f>IFERROR(IF(Control!$B$7=FALSE,0,GETPIVOTDATA("Amount",Pivot!$A$52,"Client Number",$C13,"Location",$A13,"Billing Attorney",$B13,"TranType","Other SG&amp;A")),0)</f>
        <v>13590.506103070704</v>
      </c>
      <c r="AM13" s="105">
        <f t="shared" si="15"/>
        <v>152452.18422627926</v>
      </c>
      <c r="AN13" s="51">
        <f t="shared" si="2"/>
        <v>55398.253289345739</v>
      </c>
      <c r="AO13" s="156">
        <f t="shared" si="3"/>
        <v>0.26652940427503896</v>
      </c>
      <c r="AP13" s="116">
        <f t="shared" si="16"/>
        <v>1.767422871508173</v>
      </c>
      <c r="AQ13" s="171">
        <f t="shared" si="17"/>
        <v>0.47107016504515209</v>
      </c>
      <c r="AR13" s="94">
        <f t="shared" si="18"/>
        <v>1.2963527064630209</v>
      </c>
      <c r="AT13" s="122" t="s">
        <v>26</v>
      </c>
      <c r="AU13" s="123"/>
    </row>
    <row r="14" spans="1:54" outlineLevel="1" x14ac:dyDescent="0.35">
      <c r="A14" s="40" t="s">
        <v>3</v>
      </c>
      <c r="B14" s="40" t="s">
        <v>63</v>
      </c>
      <c r="C14" s="41" t="s">
        <v>73</v>
      </c>
      <c r="D14" s="49" t="str">
        <f t="shared" si="6"/>
        <v>00037-Pacocha</v>
      </c>
      <c r="E14" s="50">
        <v>400</v>
      </c>
      <c r="F14" s="51">
        <f>IFERROR(GETPIVOTDATA("Amount",Pivot!$A$52,"Client Number",$C14,"Location",$A14,"Billing Attorney",$B14,"TranType","TTM_Hours_Worked"),0)</f>
        <v>1239.7299786051897</v>
      </c>
      <c r="G14" s="52">
        <f>IFERROR(GETPIVOTDATA("Amount",Pivot!$A$52,"Client Number",$C14,"Location",$A14,"Billing Attorney",$B14,"TranType","TTM_Hours_wORKDAY"),0)</f>
        <v>1252.8</v>
      </c>
      <c r="H14" s="284">
        <f t="shared" si="7"/>
        <v>0.98956735201563673</v>
      </c>
      <c r="I14" s="51">
        <f>IFERROR(GETPIVOTDATA("Amount",Pivot!$A$52,"Client Number",$C14,"Location",$A14,"Billing Attorney",$B14,"TranType","TTM_Billed_Value"),0)</f>
        <v>249195.44812500002</v>
      </c>
      <c r="J14" s="52">
        <f>IFERROR(GETPIVOTDATA("Amount",Pivot!$A$52,"Client Number",$C14,"Location",$A14,"Billing Attorney",$B14,"TranType","TTM_Value_Discounted"),0)</f>
        <v>958.44403124999371</v>
      </c>
      <c r="K14" s="52">
        <f>IFERROR(GETPIVOTDATA("Amount",Pivot!$A$52,"Client Number",$C14,"Location",$A14,"Billing Attorney",$B14,"TranType","TTM_Value_Billed"),0)</f>
        <v>248237.00409375003</v>
      </c>
      <c r="L14" s="293">
        <f t="shared" si="8"/>
        <v>0.99615384615384617</v>
      </c>
      <c r="M14" s="55">
        <f>IFERROR(GETPIVOTDATA("Amount",Pivot!$A$52,"Client Number",$C14,"Location",$A14,"Billing Attorney",$B14,"TranType","TTM_Value_Writeoff"),0)</f>
        <v>43527.62300391891</v>
      </c>
      <c r="N14" s="53">
        <f>IFERROR(GETPIVOTDATA("Amount",Pivot!$A$52,"Client Number",$C14,"Location",$A14,"Billing Attorney",$B14,"TranType","TTM_Value_Paid"),0)</f>
        <v>206305.07772656251</v>
      </c>
      <c r="O14" s="51">
        <f>IFERROR(GETPIVOTDATA("Amount",Pivot!$A$52,"Client Number",$C14,"Location",$A14,"Billing Attorney",$B14,"TranType","TTM_hard_DEnt"),0)</f>
        <v>239.92312499999997</v>
      </c>
      <c r="P14" s="52">
        <f>IFERROR(GETPIVOTDATA("Amount",Pivot!$A$52,"Client Number",$C14,"Location",$A14,"Billing Attorney",$B14,"TranType","TTM_hard_DVal"),0)-Q14</f>
        <v>0</v>
      </c>
      <c r="Q14" s="52">
        <f>IFERROR(GETPIVOTDATA("Amount",Pivot!$A$52,"Client Number",$C14,"Location",$A14,"Billing Attorney",$B14,"TranType","TTM_hard_DBill"),0)</f>
        <v>239.92312499999997</v>
      </c>
      <c r="R14" s="54">
        <f>IFERROR(IF(Control!B$9=FALSE,0,GETPIVOTDATA("Amount",Pivot!$A$52,"Client Number",$C14,"Location",$A14,"Billing Attorney",$B14,"TranType","TTM_hard_DPaid")),0)</f>
        <v>259.91671875000003</v>
      </c>
      <c r="S14" s="51">
        <f>IFERROR(GETPIVOTDATA("Amount",Pivot!$A$52,"Client Number",$C14,"Location",$A14,"Billing Attorney",$B14,"TranType","TTM_soft_DEnt"),0)</f>
        <v>197.58375000000001</v>
      </c>
      <c r="T14" s="52">
        <f>IFERROR(GETPIVOTDATA("Amount",Pivot!$A$52,"Client Number",$C14,"Location",$A14,"Billing Attorney",$B14,"TranType","TTM_soft_DVal"),0)-U14</f>
        <v>0</v>
      </c>
      <c r="U14" s="52">
        <f>IFERROR(GETPIVOTDATA("Amount",Pivot!$A$52,"Client Number",$C14,"Location",$A14,"Billing Attorney",$B14,"TranType","TTM_soft_DBill"),0)</f>
        <v>197.58375000000001</v>
      </c>
      <c r="V14" s="54">
        <f>IFERROR(IF(Control!B$10=FALSE,0,GETPIVOTDATA("Amount",Pivot!$A$52,"Client Number",$C14,"Location",$A14,"Billing Attorney",$B14,"TranType","TTM_soft_DPaid")),0)</f>
        <v>214.04906249999999</v>
      </c>
      <c r="W14" s="51">
        <f t="shared" si="9"/>
        <v>437.50687499999998</v>
      </c>
      <c r="X14" s="52">
        <f t="shared" si="10"/>
        <v>0</v>
      </c>
      <c r="Y14" s="52">
        <f t="shared" si="11"/>
        <v>437.50687499999998</v>
      </c>
      <c r="Z14" s="53">
        <f t="shared" si="12"/>
        <v>473.96578125000002</v>
      </c>
      <c r="AA14" s="137">
        <f>IFERROR(GETPIVOTDATA("Amount",Pivot!$A$52,"Client Number",$C14,"Location",$A14,"Billing Attorney",$B14,"TranType","TTM_Avg_WipUnpaid"),0)</f>
        <v>116801.15050060069</v>
      </c>
      <c r="AB14" s="51">
        <f>IFERROR(IF(Control!B$9=FALSE,0,GETPIVOTDATA("Amount",Pivot!$A$52,"Client Number",$C14,"Location",$A14,"Billing Attorney",$B14,"TranType","TTM_HardDisb_Avg_WipUnpaid")),0)</f>
        <v>170.29113749999934</v>
      </c>
      <c r="AC14" s="54">
        <f>IFERROR(IF(Control!B$10=FALSE,0,GETPIVOTDATA("Amount",Pivot!$A$52,"Client Number",$C14,"Location",$A14,"Billing Attorney",$B14,"TranType","TTM_SoftDisb_Avg_WipUnpaid")),0)</f>
        <v>23.221518749999973</v>
      </c>
      <c r="AD14" s="105">
        <f t="shared" si="13"/>
        <v>193.51265624999931</v>
      </c>
      <c r="AE14" s="146">
        <f t="shared" si="14"/>
        <v>116994.66315685069</v>
      </c>
      <c r="AF14" s="55">
        <f>IFERROR(IF(Control!$B$1=FALSE,0,GETPIVOTDATA("Amount",Pivot!$A$52,"Client Number",$C14,"Location",$A14,"Billing Attorney",$B14,"TranType","Timekeeper Salaries")),0)</f>
        <v>83840.442165067754</v>
      </c>
      <c r="AG14" s="52">
        <f>IFERROR(IF(Control!$B$2=FALSE,0,GETPIVOTDATA("Amount",Pivot!$A$52,"Client Number",$C14,"Location",$A14,"Billing Attorney",$B14,"TranType","Secretary Salaries")),0)</f>
        <v>21347.367780385983</v>
      </c>
      <c r="AH14" s="52">
        <f>IFERROR(IF(Control!$B$3=FALSE,0,GETPIVOTDATA("Amount",Pivot!$A$52,"Client Number",$C14,"Location",$A14,"Billing Attorney",$B14,"TranType","Support Salaries")),0)</f>
        <v>6309.5442423534532</v>
      </c>
      <c r="AI14" s="52">
        <f>IFERROR(IF(Control!$B$4=FALSE,0,GETPIVOTDATA("Amount",Pivot!$A$52,"Client Number",$C14,"Location",$A14,"Billing Attorney",$B14,"TranType","Employee Benefits")),0)</f>
        <v>15016.715296801207</v>
      </c>
      <c r="AJ14" s="52">
        <f>IFERROR(IF(Control!$B$5=FALSE,0,GETPIVOTDATA("Amount",Pivot!$A$52,"Client Number",$C14,"Location",$A14,"Billing Attorney",$B14,"TranType","Rent Office Expense")),0)</f>
        <v>11631.826792604244</v>
      </c>
      <c r="AK14" s="52">
        <f>IFERROR(IF(Control!$B$6=FALSE,0,GETPIVOTDATA("Amount",Pivot!$A$52,"Client Number",$C14,"Location",$A14,"Billing Attorney",$B14,"TranType","Legal Library Expense")),0)</f>
        <v>0</v>
      </c>
      <c r="AL14" s="53">
        <f>IFERROR(IF(Control!$B$7=FALSE,0,GETPIVOTDATA("Amount",Pivot!$A$52,"Client Number",$C14,"Location",$A14,"Billing Attorney",$B14,"TranType","Other SG&amp;A")),0)</f>
        <v>13520.451947900237</v>
      </c>
      <c r="AM14" s="105">
        <f t="shared" si="15"/>
        <v>151666.34822511289</v>
      </c>
      <c r="AN14" s="51">
        <f t="shared" si="2"/>
        <v>55112.695282699628</v>
      </c>
      <c r="AO14" s="156">
        <f t="shared" si="3"/>
        <v>0.26652940427503896</v>
      </c>
      <c r="AP14" s="116">
        <f t="shared" si="16"/>
        <v>1.7674228715081732</v>
      </c>
      <c r="AQ14" s="171">
        <f t="shared" si="17"/>
        <v>0.47107016504515209</v>
      </c>
      <c r="AR14" s="94">
        <f t="shared" si="18"/>
        <v>1.2963527064630211</v>
      </c>
      <c r="AT14" s="124" t="s">
        <v>9</v>
      </c>
      <c r="AU14" s="125"/>
    </row>
    <row r="15" spans="1:54" outlineLevel="1" x14ac:dyDescent="0.35">
      <c r="A15" s="40" t="s">
        <v>3</v>
      </c>
      <c r="B15" s="40" t="s">
        <v>63</v>
      </c>
      <c r="C15" s="41" t="s">
        <v>70</v>
      </c>
      <c r="D15" s="49" t="str">
        <f t="shared" si="6"/>
        <v>00034-Quigley</v>
      </c>
      <c r="E15" s="50">
        <v>400</v>
      </c>
      <c r="F15" s="51">
        <f>IFERROR(GETPIVOTDATA("Amount",Pivot!$A$52,"Client Number",$C15,"Location",$A15,"Billing Attorney",$B15,"TranType","TTM_Hours_Worked"),0)</f>
        <v>1244.5291238978664</v>
      </c>
      <c r="G15" s="52">
        <f>IFERROR(GETPIVOTDATA("Amount",Pivot!$A$52,"Client Number",$C15,"Location",$A15,"Billing Attorney",$B15,"TranType","TTM_Hours_wORKDAY"),0)</f>
        <v>1252.8</v>
      </c>
      <c r="H15" s="284">
        <f t="shared" si="7"/>
        <v>0.99339808740251156</v>
      </c>
      <c r="I15" s="51">
        <f>IFERROR(GETPIVOTDATA("Amount",Pivot!$A$52,"Client Number",$C15,"Location",$A15,"Billing Attorney",$B15,"TranType","TTM_Billed_Value"),0)</f>
        <v>253068.95249999998</v>
      </c>
      <c r="J15" s="52">
        <f>IFERROR(GETPIVOTDATA("Amount",Pivot!$A$52,"Client Number",$C15,"Location",$A15,"Billing Attorney",$B15,"TranType","TTM_Value_Discounted"),0)</f>
        <v>12556.113412500001</v>
      </c>
      <c r="K15" s="52">
        <f>IFERROR(GETPIVOTDATA("Amount",Pivot!$A$52,"Client Number",$C15,"Location",$A15,"Billing Attorney",$B15,"TranType","TTM_Value_Billed"),0)</f>
        <v>240512.83908749997</v>
      </c>
      <c r="L15" s="293">
        <f t="shared" si="8"/>
        <v>0.95038461538461538</v>
      </c>
      <c r="M15" s="55">
        <f>IFERROR(GETPIVOTDATA("Amount",Pivot!$A$52,"Client Number",$C15,"Location",$A15,"Billing Attorney",$B15,"TranType","TTM_Value_Writeoff"),0)</f>
        <v>44204.218180145617</v>
      </c>
      <c r="N15" s="53">
        <f>IFERROR(GETPIVOTDATA("Amount",Pivot!$A$52,"Client Number",$C15,"Location",$A15,"Billing Attorney",$B15,"TranType","TTM_Value_Paid"),0)</f>
        <v>209511.89240625</v>
      </c>
      <c r="O15" s="51">
        <f>IFERROR(GETPIVOTDATA("Amount",Pivot!$A$52,"Client Number",$C15,"Location",$A15,"Billing Attorney",$B15,"TranType","TTM_hard_DEnt"),0)</f>
        <v>243.6525</v>
      </c>
      <c r="P15" s="52">
        <f>IFERROR(GETPIVOTDATA("Amount",Pivot!$A$52,"Client Number",$C15,"Location",$A15,"Billing Attorney",$B15,"TranType","TTM_hard_DVal"),0)-Q15</f>
        <v>0</v>
      </c>
      <c r="Q15" s="52">
        <f>IFERROR(GETPIVOTDATA("Amount",Pivot!$A$52,"Client Number",$C15,"Location",$A15,"Billing Attorney",$B15,"TranType","TTM_hard_DBill"),0)</f>
        <v>243.6525</v>
      </c>
      <c r="R15" s="54">
        <f>IFERROR(IF(Control!B$9=FALSE,0,GETPIVOTDATA("Amount",Pivot!$A$52,"Client Number",$C15,"Location",$A15,"Billing Attorney",$B15,"TranType","TTM_hard_DPaid")),0)</f>
        <v>263.95687500000003</v>
      </c>
      <c r="S15" s="51">
        <f>IFERROR(GETPIVOTDATA("Amount",Pivot!$A$52,"Client Number",$C15,"Location",$A15,"Billing Attorney",$B15,"TranType","TTM_soft_DEnt"),0)</f>
        <v>200.65499999999997</v>
      </c>
      <c r="T15" s="52">
        <f>IFERROR(GETPIVOTDATA("Amount",Pivot!$A$52,"Client Number",$C15,"Location",$A15,"Billing Attorney",$B15,"TranType","TTM_soft_DVal"),0)-U15</f>
        <v>0</v>
      </c>
      <c r="U15" s="52">
        <f>IFERROR(GETPIVOTDATA("Amount",Pivot!$A$52,"Client Number",$C15,"Location",$A15,"Billing Attorney",$B15,"TranType","TTM_soft_DBill"),0)</f>
        <v>200.65499999999997</v>
      </c>
      <c r="V15" s="54">
        <f>IFERROR(IF(Control!B$10=FALSE,0,GETPIVOTDATA("Amount",Pivot!$A$52,"Client Number",$C15,"Location",$A15,"Billing Attorney",$B15,"TranType","TTM_soft_DPaid")),0)</f>
        <v>217.37624999999997</v>
      </c>
      <c r="W15" s="51">
        <f t="shared" si="9"/>
        <v>444.3075</v>
      </c>
      <c r="X15" s="52">
        <f t="shared" si="10"/>
        <v>0</v>
      </c>
      <c r="Y15" s="52">
        <f t="shared" si="11"/>
        <v>444.3075</v>
      </c>
      <c r="Z15" s="53">
        <f t="shared" si="12"/>
        <v>481.333125</v>
      </c>
      <c r="AA15" s="137">
        <f>IFERROR(GETPIVOTDATA("Amount",Pivot!$A$52,"Client Number",$C15,"Location",$A15,"Billing Attorney",$B15,"TranType","TTM_Avg_WipUnpaid"),0)</f>
        <v>118392.09501201882</v>
      </c>
      <c r="AB15" s="51">
        <f>IFERROR(IF(Control!B$9=FALSE,0,GETPIVOTDATA("Amount",Pivot!$A$52,"Client Number",$C15,"Location",$A15,"Billing Attorney",$B15,"TranType","TTM_HardDisb_Avg_WipUnpaid")),0)</f>
        <v>172.93814999999935</v>
      </c>
      <c r="AC15" s="54">
        <f>IFERROR(IF(Control!B$10=FALSE,0,GETPIVOTDATA("Amount",Pivot!$A$52,"Client Number",$C15,"Location",$A15,"Billing Attorney",$B15,"TranType","TTM_SoftDisb_Avg_WipUnpaid")),0)</f>
        <v>23.58247499999997</v>
      </c>
      <c r="AD15" s="105">
        <f t="shared" si="13"/>
        <v>196.52062499999931</v>
      </c>
      <c r="AE15" s="146">
        <f t="shared" si="14"/>
        <v>118588.61563701883</v>
      </c>
      <c r="AF15" s="55">
        <f>IFERROR(IF(Control!$B$1=FALSE,0,GETPIVOTDATA("Amount",Pivot!$A$52,"Client Number",$C15,"Location",$A15,"Billing Attorney",$B15,"TranType","Timekeeper Salaries")),0)</f>
        <v>84164.998697777541</v>
      </c>
      <c r="AG15" s="52">
        <f>IFERROR(IF(Control!$B$2=FALSE,0,GETPIVOTDATA("Amount",Pivot!$A$52,"Client Number",$C15,"Location",$A15,"Billing Attorney",$B15,"TranType","Secretary Salaries")),0)</f>
        <v>21430.00603336229</v>
      </c>
      <c r="AH15" s="52">
        <f>IFERROR(IF(Control!$B$3=FALSE,0,GETPIVOTDATA("Amount",Pivot!$A$52,"Client Number",$C15,"Location",$A15,"Billing Attorney",$B15,"TranType","Support Salaries")),0)</f>
        <v>6333.9692543094361</v>
      </c>
      <c r="AI15" s="52">
        <f>IFERROR(IF(Control!$B$4=FALSE,0,GETPIVOTDATA("Amount",Pivot!$A$52,"Client Number",$C15,"Location",$A15,"Billing Attorney",$B15,"TranType","Employee Benefits")),0)</f>
        <v>15074.846825256443</v>
      </c>
      <c r="AJ15" s="52">
        <f>IFERROR(IF(Control!$B$5=FALSE,0,GETPIVOTDATA("Amount",Pivot!$A$52,"Client Number",$C15,"Location",$A15,"Billing Attorney",$B15,"TranType","Rent Office Expense")),0)</f>
        <v>11676.855006618862</v>
      </c>
      <c r="AK15" s="52">
        <f>IFERROR(IF(Control!$B$6=FALSE,0,GETPIVOTDATA("Amount",Pivot!$A$52,"Client Number",$C15,"Location",$A15,"Billing Attorney",$B15,"TranType","Legal Library Expense")),0)</f>
        <v>0</v>
      </c>
      <c r="AL15" s="53">
        <f>IFERROR(IF(Control!$B$7=FALSE,0,GETPIVOTDATA("Amount",Pivot!$A$52,"Client Number",$C15,"Location",$A15,"Billing Attorney",$B15,"TranType","Other SG&amp;A")),0)</f>
        <v>13572.791259234484</v>
      </c>
      <c r="AM15" s="105">
        <f t="shared" si="15"/>
        <v>152253.46707655909</v>
      </c>
      <c r="AN15" s="51">
        <f t="shared" si="2"/>
        <v>57739.75845469092</v>
      </c>
      <c r="AO15" s="156">
        <f t="shared" si="3"/>
        <v>0.27496010077762445</v>
      </c>
      <c r="AP15" s="116">
        <f t="shared" si="16"/>
        <v>1.7707705280412951</v>
      </c>
      <c r="AQ15" s="171">
        <f t="shared" si="17"/>
        <v>0.48689124284428176</v>
      </c>
      <c r="AR15" s="94">
        <f t="shared" si="18"/>
        <v>1.2838792851970133</v>
      </c>
      <c r="AT15" s="124" t="s">
        <v>11</v>
      </c>
      <c r="AU15" s="125"/>
    </row>
    <row r="16" spans="1:54" outlineLevel="1" x14ac:dyDescent="0.35">
      <c r="A16" s="40" t="s">
        <v>3</v>
      </c>
      <c r="B16" s="40" t="s">
        <v>63</v>
      </c>
      <c r="C16" s="41" t="s">
        <v>71</v>
      </c>
      <c r="D16" s="49" t="str">
        <f t="shared" si="6"/>
        <v>00035-Russel</v>
      </c>
      <c r="E16" s="50">
        <v>400</v>
      </c>
      <c r="F16" s="51">
        <f>IFERROR(GETPIVOTDATA("Amount",Pivot!$A$52,"Client Number",$C16,"Location",$A16,"Billing Attorney",$B16,"TranType","TTM_Hours_Worked"),0)</f>
        <v>1238.1794855106323</v>
      </c>
      <c r="G16" s="52">
        <f>IFERROR(GETPIVOTDATA("Amount",Pivot!$A$52,"Client Number",$C16,"Location",$A16,"Billing Attorney",$B16,"TranType","TTM_Hours_wORKDAY"),0)</f>
        <v>1252.8</v>
      </c>
      <c r="H16" s="284">
        <f t="shared" si="7"/>
        <v>0.98832972981372313</v>
      </c>
      <c r="I16" s="51">
        <f>IFERROR(GETPIVOTDATA("Amount",Pivot!$A$52,"Client Number",$C16,"Location",$A16,"Billing Attorney",$B16,"TranType","TTM_Billed_Value"),0)</f>
        <v>251777.78437500002</v>
      </c>
      <c r="J16" s="52">
        <f>IFERROR(GETPIVOTDATA("Amount",Pivot!$A$52,"Client Number",$C16,"Location",$A16,"Billing Attorney",$B16,"TranType","TTM_Value_Discounted"),0)</f>
        <v>12492.051609375001</v>
      </c>
      <c r="K16" s="52">
        <f>IFERROR(GETPIVOTDATA("Amount",Pivot!$A$52,"Client Number",$C16,"Location",$A16,"Billing Attorney",$B16,"TranType","TTM_Value_Billed"),0)</f>
        <v>239285.73276562497</v>
      </c>
      <c r="L16" s="293">
        <f t="shared" si="8"/>
        <v>0.95038461538461516</v>
      </c>
      <c r="M16" s="55">
        <f>IFERROR(GETPIVOTDATA("Amount",Pivot!$A$52,"Client Number",$C16,"Location",$A16,"Billing Attorney",$B16,"TranType","TTM_Value_Writeoff"),0)</f>
        <v>43978.686454736722</v>
      </c>
      <c r="N16" s="53">
        <f>IFERROR(GETPIVOTDATA("Amount",Pivot!$A$52,"Client Number",$C16,"Location",$A16,"Billing Attorney",$B16,"TranType","TTM_Value_Paid"),0)</f>
        <v>208442.95417968751</v>
      </c>
      <c r="O16" s="51">
        <f>IFERROR(GETPIVOTDATA("Amount",Pivot!$A$52,"Client Number",$C16,"Location",$A16,"Billing Attorney",$B16,"TranType","TTM_hard_DEnt"),0)</f>
        <v>242.40937499999998</v>
      </c>
      <c r="P16" s="52">
        <f>IFERROR(GETPIVOTDATA("Amount",Pivot!$A$52,"Client Number",$C16,"Location",$A16,"Billing Attorney",$B16,"TranType","TTM_hard_DVal"),0)-Q16</f>
        <v>0</v>
      </c>
      <c r="Q16" s="52">
        <f>IFERROR(GETPIVOTDATA("Amount",Pivot!$A$52,"Client Number",$C16,"Location",$A16,"Billing Attorney",$B16,"TranType","TTM_hard_DBill"),0)</f>
        <v>242.40937499999998</v>
      </c>
      <c r="R16" s="54">
        <f>IFERROR(IF(Control!B$9=FALSE,0,GETPIVOTDATA("Amount",Pivot!$A$52,"Client Number",$C16,"Location",$A16,"Billing Attorney",$B16,"TranType","TTM_hard_DPaid")),0)</f>
        <v>262.61015624999999</v>
      </c>
      <c r="S16" s="51">
        <f>IFERROR(GETPIVOTDATA("Amount",Pivot!$A$52,"Client Number",$C16,"Location",$A16,"Billing Attorney",$B16,"TranType","TTM_soft_DEnt"),0)</f>
        <v>199.63124999999999</v>
      </c>
      <c r="T16" s="52">
        <f>IFERROR(GETPIVOTDATA("Amount",Pivot!$A$52,"Client Number",$C16,"Location",$A16,"Billing Attorney",$B16,"TranType","TTM_soft_DVal"),0)-U16</f>
        <v>0</v>
      </c>
      <c r="U16" s="52">
        <f>IFERROR(GETPIVOTDATA("Amount",Pivot!$A$52,"Client Number",$C16,"Location",$A16,"Billing Attorney",$B16,"TranType","TTM_soft_DBill"),0)</f>
        <v>199.63124999999999</v>
      </c>
      <c r="V16" s="54">
        <f>IFERROR(IF(Control!B$10=FALSE,0,GETPIVOTDATA("Amount",Pivot!$A$52,"Client Number",$C16,"Location",$A16,"Billing Attorney",$B16,"TranType","TTM_soft_DPaid")),0)</f>
        <v>216.26718750000001</v>
      </c>
      <c r="W16" s="51">
        <f t="shared" si="9"/>
        <v>442.04062499999998</v>
      </c>
      <c r="X16" s="52">
        <f t="shared" si="10"/>
        <v>0</v>
      </c>
      <c r="Y16" s="52">
        <f t="shared" si="11"/>
        <v>442.04062499999998</v>
      </c>
      <c r="Z16" s="53">
        <f t="shared" si="12"/>
        <v>478.87734375000002</v>
      </c>
      <c r="AA16" s="137">
        <f>IFERROR(GETPIVOTDATA("Amount",Pivot!$A$52,"Client Number",$C16,"Location",$A16,"Billing Attorney",$B16,"TranType","TTM_Avg_WipUnpaid"),0)</f>
        <v>117788.05371093709</v>
      </c>
      <c r="AB16" s="51">
        <f>IFERROR(IF(Control!B$9=FALSE,0,GETPIVOTDATA("Amount",Pivot!$A$52,"Client Number",$C16,"Location",$A16,"Billing Attorney",$B16,"TranType","TTM_HardDisb_Avg_WipUnpaid")),0)</f>
        <v>172.05581249999932</v>
      </c>
      <c r="AC16" s="54">
        <f>IFERROR(IF(Control!B$10=FALSE,0,GETPIVOTDATA("Amount",Pivot!$A$52,"Client Number",$C16,"Location",$A16,"Billing Attorney",$B16,"TranType","TTM_SoftDisb_Avg_WipUnpaid")),0)</f>
        <v>23.462156249999971</v>
      </c>
      <c r="AD16" s="105">
        <f t="shared" si="13"/>
        <v>195.51796874999928</v>
      </c>
      <c r="AE16" s="146">
        <f t="shared" si="14"/>
        <v>117983.5716796871</v>
      </c>
      <c r="AF16" s="55">
        <f>IFERROR(IF(Control!$B$1=FALSE,0,GETPIVOTDATA("Amount",Pivot!$A$52,"Client Number",$C16,"Location",$A16,"Billing Attorney",$B16,"TranType","Timekeeper Salaries")),0)</f>
        <v>83735.585439115413</v>
      </c>
      <c r="AG16" s="52">
        <f>IFERROR(IF(Control!$B$2=FALSE,0,GETPIVOTDATA("Amount",Pivot!$A$52,"Client Number",$C16,"Location",$A16,"Billing Attorney",$B16,"TranType","Secretary Salaries")),0)</f>
        <v>21320.669267885954</v>
      </c>
      <c r="AH16" s="52">
        <f>IFERROR(IF(Control!$B$3=FALSE,0,GETPIVOTDATA("Amount",Pivot!$A$52,"Client Number",$C16,"Location",$A16,"Billing Attorney",$B16,"TranType","Support Salaries")),0)</f>
        <v>6301.6530846445921</v>
      </c>
      <c r="AI16" s="52">
        <f>IFERROR(IF(Control!$B$4=FALSE,0,GETPIVOTDATA("Amount",Pivot!$A$52,"Client Number",$C16,"Location",$A16,"Billing Attorney",$B16,"TranType","Employee Benefits")),0)</f>
        <v>14997.934341454113</v>
      </c>
      <c r="AJ16" s="52">
        <f>IFERROR(IF(Control!$B$5=FALSE,0,GETPIVOTDATA("Amount",Pivot!$A$52,"Client Number",$C16,"Location",$A16,"Billing Attorney",$B16,"TranType","Rent Office Expense")),0)</f>
        <v>11617.279215768765</v>
      </c>
      <c r="AK16" s="52">
        <f>IFERROR(IF(Control!$B$6=FALSE,0,GETPIVOTDATA("Amount",Pivot!$A$52,"Client Number",$C16,"Location",$A16,"Billing Attorney",$B16,"TranType","Legal Library Expense")),0)</f>
        <v>0</v>
      </c>
      <c r="AL16" s="53">
        <f>IFERROR(IF(Control!$B$7=FALSE,0,GETPIVOTDATA("Amount",Pivot!$A$52,"Client Number",$C16,"Location",$A16,"Billing Attorney",$B16,"TranType","Other SG&amp;A")),0)</f>
        <v>13503.542324238389</v>
      </c>
      <c r="AM16" s="105">
        <f t="shared" si="15"/>
        <v>151476.66367310722</v>
      </c>
      <c r="AN16" s="51">
        <f t="shared" si="2"/>
        <v>57445.167850330297</v>
      </c>
      <c r="AO16" s="156">
        <f t="shared" si="3"/>
        <v>0.27496010077762467</v>
      </c>
      <c r="AP16" s="116">
        <f t="shared" si="16"/>
        <v>1.7707705280412951</v>
      </c>
      <c r="AQ16" s="171">
        <f t="shared" si="17"/>
        <v>0.48689124284428215</v>
      </c>
      <c r="AR16" s="94">
        <f t="shared" si="18"/>
        <v>1.2838792851970131</v>
      </c>
      <c r="AT16" s="124" t="s">
        <v>12</v>
      </c>
      <c r="AU16" s="125"/>
    </row>
    <row r="17" spans="1:47" ht="15" outlineLevel="1" thickBot="1" x14ac:dyDescent="0.4">
      <c r="A17" s="40" t="s">
        <v>3</v>
      </c>
      <c r="B17" s="40" t="s">
        <v>63</v>
      </c>
      <c r="C17" s="41" t="s">
        <v>61</v>
      </c>
      <c r="D17" s="56" t="str">
        <f t="shared" si="6"/>
        <v>00033-Leuschke</v>
      </c>
      <c r="E17" s="57">
        <v>400</v>
      </c>
      <c r="F17" s="58">
        <f>IFERROR(GETPIVOTDATA("Amount",Pivot!$A$52,"Client Number",$C17,"Location",$A17,"Billing Attorney",$B17,"TranType","TTM_Hours_Worked"),0)</f>
        <v>1105.42774341474</v>
      </c>
      <c r="G17" s="59">
        <f>IFERROR(GETPIVOTDATA("Amount",Pivot!$A$52,"Client Number",$C17,"Location",$A17,"Billing Attorney",$B17,"TranType","TTM_Hours_wORKDAY"),0)</f>
        <v>1252.8</v>
      </c>
      <c r="H17" s="285">
        <f t="shared" si="7"/>
        <v>0.88236569557370692</v>
      </c>
      <c r="I17" s="58">
        <f>IFERROR(GETPIVOTDATA("Amount",Pivot!$A$52,"Client Number",$C17,"Location",$A17,"Billing Attorney",$B17,"TranType","TTM_Billed_Value"),0)</f>
        <v>244577.0390625</v>
      </c>
      <c r="J17" s="59">
        <f>IFERROR(GETPIVOTDATA("Amount",Pivot!$A$52,"Client Number",$C17,"Location",$A17,"Billing Attorney",$B17,"TranType","TTM_Value_Discounted"),0)</f>
        <v>11152.712981250001</v>
      </c>
      <c r="K17" s="59">
        <f>IFERROR(GETPIVOTDATA("Amount",Pivot!$A$52,"Client Number",$C17,"Location",$A17,"Billing Attorney",$B17,"TranType","TTM_Value_Billed"),0)</f>
        <v>233424.32608125001</v>
      </c>
      <c r="L17" s="294">
        <f t="shared" si="8"/>
        <v>0.95440000000000003</v>
      </c>
      <c r="M17" s="62">
        <f>IFERROR(GETPIVOTDATA("Amount",Pivot!$A$52,"Client Number",$C17,"Location",$A17,"Billing Attorney",$B17,"TranType","TTM_Value_Writeoff"),0)</f>
        <v>44429.749905554527</v>
      </c>
      <c r="N17" s="60">
        <f>IFERROR(GETPIVOTDATA("Amount",Pivot!$A$52,"Client Number",$C17,"Location",$A17,"Billing Attorney",$B17,"TranType","TTM_Value_Paid"),0)</f>
        <v>210580.83063281252</v>
      </c>
      <c r="O17" s="58">
        <f>IFERROR(GETPIVOTDATA("Amount",Pivot!$A$52,"Client Number",$C17,"Location",$A17,"Billing Attorney",$B17,"TranType","TTM_hard_DEnt"),0)</f>
        <v>224.48765624999999</v>
      </c>
      <c r="P17" s="59">
        <f>IFERROR(GETPIVOTDATA("Amount",Pivot!$A$52,"Client Number",$C17,"Location",$A17,"Billing Attorney",$B17,"TranType","TTM_hard_DVal"),0)-Q17</f>
        <v>0</v>
      </c>
      <c r="Q17" s="59">
        <f>IFERROR(GETPIVOTDATA("Amount",Pivot!$A$52,"Client Number",$C17,"Location",$A17,"Billing Attorney",$B17,"TranType","TTM_hard_DBill"),0)</f>
        <v>244.89562499999997</v>
      </c>
      <c r="R17" s="61">
        <f>IFERROR(IF(Control!B$9=FALSE,0,GETPIVOTDATA("Amount",Pivot!$A$52,"Client Number",$C17,"Location",$A17,"Billing Attorney",$B17,"TranType","TTM_hard_DPaid")),0)</f>
        <v>265.30359375</v>
      </c>
      <c r="S17" s="58">
        <f>IFERROR(GETPIVOTDATA("Amount",Pivot!$A$52,"Client Number",$C17,"Location",$A17,"Billing Attorney",$B17,"TranType","TTM_soft_DEnt"),0)</f>
        <v>184.8721875</v>
      </c>
      <c r="T17" s="59">
        <f>IFERROR(GETPIVOTDATA("Amount",Pivot!$A$52,"Client Number",$C17,"Location",$A17,"Billing Attorney",$B17,"TranType","TTM_soft_DVal"),0)-U17</f>
        <v>0</v>
      </c>
      <c r="U17" s="59">
        <f>IFERROR(GETPIVOTDATA("Amount",Pivot!$A$52,"Client Number",$C17,"Location",$A17,"Billing Attorney",$B17,"TranType","TTM_soft_DBill"),0)</f>
        <v>201.67874999999998</v>
      </c>
      <c r="V17" s="61">
        <f>IFERROR(IF(Control!B$10=FALSE,0,GETPIVOTDATA("Amount",Pivot!$A$52,"Client Number",$C17,"Location",$A17,"Billing Attorney",$B17,"TranType","TTM_soft_DPaid")),0)</f>
        <v>218.48531249999999</v>
      </c>
      <c r="W17" s="58">
        <f t="shared" si="9"/>
        <v>409.35984374999998</v>
      </c>
      <c r="X17" s="59">
        <f t="shared" si="10"/>
        <v>0</v>
      </c>
      <c r="Y17" s="59">
        <f t="shared" si="11"/>
        <v>446.57437499999992</v>
      </c>
      <c r="Z17" s="60">
        <f t="shared" si="12"/>
        <v>483.78890624999997</v>
      </c>
      <c r="AA17" s="138">
        <f>IFERROR(GETPIVOTDATA("Amount",Pivot!$A$52,"Client Number",$C17,"Location",$A17,"Billing Attorney",$B17,"TranType","TTM_Avg_WipUnpaid"),0)</f>
        <v>115985.95737079298</v>
      </c>
      <c r="AB17" s="58">
        <f>IFERROR(IF(Control!B$9=FALSE,0,GETPIVOTDATA("Amount",Pivot!$A$52,"Client Number",$C17,"Location",$A17,"Billing Attorney",$B17,"TranType","TTM_HardDisb_Avg_WipUnpaid")),0)</f>
        <v>173.82048749999933</v>
      </c>
      <c r="AC17" s="61">
        <f>IFERROR(IF(Control!B$10=FALSE,0,GETPIVOTDATA("Amount",Pivot!$A$52,"Client Number",$C17,"Location",$A17,"Billing Attorney",$B17,"TranType","TTM_SoftDisb_Avg_WipUnpaid")),0)</f>
        <v>23.702793749999969</v>
      </c>
      <c r="AD17" s="106">
        <f t="shared" si="13"/>
        <v>197.52328124999929</v>
      </c>
      <c r="AE17" s="147">
        <f t="shared" si="14"/>
        <v>116183.48065204298</v>
      </c>
      <c r="AF17" s="62">
        <f>IFERROR(IF(Control!$B$1=FALSE,0,GETPIVOTDATA("Amount",Pivot!$A$52,"Client Number",$C17,"Location",$A17,"Billing Attorney",$B17,"TranType","Timekeeper Salaries")),0)</f>
        <v>74757.852426621161</v>
      </c>
      <c r="AG17" s="59">
        <f>IFERROR(IF(Control!$B$2=FALSE,0,GETPIVOTDATA("Amount",Pivot!$A$52,"Client Number",$C17,"Location",$A17,"Billing Attorney",$B17,"TranType","Secretary Salaries")),0)</f>
        <v>19034.768054787619</v>
      </c>
      <c r="AH17" s="59">
        <f>IFERROR(IF(Control!$B$3=FALSE,0,GETPIVOTDATA("Amount",Pivot!$A$52,"Client Number",$C17,"Location",$A17,"Billing Attorney",$B17,"TranType","Support Salaries")),0)</f>
        <v>5626.0196770005277</v>
      </c>
      <c r="AI17" s="59">
        <f>IFERROR(IF(Control!$B$4=FALSE,0,GETPIVOTDATA("Amount",Pivot!$A$52,"Client Number",$C17,"Location",$A17,"Billing Attorney",$B17,"TranType","Employee Benefits")),0)</f>
        <v>13389.926831261244</v>
      </c>
      <c r="AJ17" s="59">
        <f>IFERROR(IF(Control!$B$5=FALSE,0,GETPIVOTDATA("Amount",Pivot!$A$52,"Client Number",$C17,"Location",$A17,"Billing Attorney",$B17,"TranType","Rent Office Expense")),0)</f>
        <v>10371.729541949313</v>
      </c>
      <c r="AK17" s="59">
        <f>IFERROR(IF(Control!$B$6=FALSE,0,GETPIVOTDATA("Amount",Pivot!$A$52,"Client Number",$C17,"Location",$A17,"Billing Attorney",$B17,"TranType","Legal Library Expense")),0)</f>
        <v>0</v>
      </c>
      <c r="AL17" s="60">
        <f>IFERROR(IF(Control!$B$7=FALSE,0,GETPIVOTDATA("Amount",Pivot!$A$52,"Client Number",$C17,"Location",$A17,"Billing Attorney",$B17,"TranType","Other SG&amp;A")),0)</f>
        <v>12055.756450715406</v>
      </c>
      <c r="AM17" s="106">
        <f t="shared" si="15"/>
        <v>135236.05298233527</v>
      </c>
      <c r="AN17" s="58">
        <f t="shared" si="2"/>
        <v>75828.566556727252</v>
      </c>
      <c r="AO17" s="157">
        <f t="shared" si="3"/>
        <v>0.35926706580348194</v>
      </c>
      <c r="AP17" s="117">
        <f t="shared" si="16"/>
        <v>1.8166491342360307</v>
      </c>
      <c r="AQ17" s="172">
        <f t="shared" si="17"/>
        <v>0.65266220405141451</v>
      </c>
      <c r="AR17" s="95">
        <f t="shared" si="18"/>
        <v>1.1639869301846162</v>
      </c>
      <c r="AT17" s="124" t="s">
        <v>16</v>
      </c>
      <c r="AU17" s="125"/>
    </row>
    <row r="18" spans="1:47" ht="15" thickBot="1" x14ac:dyDescent="0.4">
      <c r="A18" s="40"/>
      <c r="B18" s="40"/>
      <c r="C18" s="41"/>
      <c r="D18" s="33" t="s">
        <v>141</v>
      </c>
      <c r="E18" s="34">
        <v>300</v>
      </c>
      <c r="F18" s="35">
        <f>SUM(F19:F25)</f>
        <v>10224.447130317418</v>
      </c>
      <c r="G18" s="36">
        <f>SUM(G19:G25)</f>
        <v>12528</v>
      </c>
      <c r="H18" s="282">
        <f>IFERROR(F18/G18,0)</f>
        <v>0.8161276445017096</v>
      </c>
      <c r="I18" s="35">
        <f>SUM(I19:I25)</f>
        <v>1958940.5062500001</v>
      </c>
      <c r="J18" s="36">
        <f>SUM(J19:J25)</f>
        <v>116284.86308750001</v>
      </c>
      <c r="K18" s="36">
        <f>SUM(K19:K25)</f>
        <v>1842655.6431625001</v>
      </c>
      <c r="L18" s="291">
        <f>IFERROR(K18/I18,0)</f>
        <v>0.94063890010110407</v>
      </c>
      <c r="M18" s="39">
        <f t="shared" ref="M18:AD18" si="19">SUM(M19:M25)</f>
        <v>12469.54776098625</v>
      </c>
      <c r="N18" s="38">
        <f t="shared" si="19"/>
        <v>1972256.015625</v>
      </c>
      <c r="O18" s="35">
        <f t="shared" si="19"/>
        <v>2206.2149999999997</v>
      </c>
      <c r="P18" s="36">
        <f t="shared" si="19"/>
        <v>0</v>
      </c>
      <c r="Q18" s="36">
        <f t="shared" si="19"/>
        <v>2217.8474999999999</v>
      </c>
      <c r="R18" s="38">
        <f t="shared" si="19"/>
        <v>3107.2635</v>
      </c>
      <c r="S18" s="35">
        <f t="shared" si="19"/>
        <v>1544.3505</v>
      </c>
      <c r="T18" s="36">
        <f t="shared" si="19"/>
        <v>0</v>
      </c>
      <c r="U18" s="36">
        <f t="shared" si="19"/>
        <v>1552.49325</v>
      </c>
      <c r="V18" s="38">
        <f t="shared" si="19"/>
        <v>2175.0844499999998</v>
      </c>
      <c r="W18" s="39">
        <f t="shared" si="19"/>
        <v>3750.5654999999997</v>
      </c>
      <c r="X18" s="36">
        <f t="shared" si="19"/>
        <v>0</v>
      </c>
      <c r="Y18" s="36">
        <f t="shared" si="19"/>
        <v>3770.3407499999998</v>
      </c>
      <c r="Z18" s="37">
        <f t="shared" si="19"/>
        <v>5282.3479500000003</v>
      </c>
      <c r="AA18" s="135">
        <f t="shared" si="19"/>
        <v>327675.82649038412</v>
      </c>
      <c r="AB18" s="35">
        <f>SUM(AB19:AB25)</f>
        <v>511.78476461538247</v>
      </c>
      <c r="AC18" s="38">
        <f>SUM(AC19:AC25)</f>
        <v>69.788831538461309</v>
      </c>
      <c r="AD18" s="103">
        <f t="shared" si="19"/>
        <v>581.57359615384371</v>
      </c>
      <c r="AE18" s="144">
        <f>AA18+AD18</f>
        <v>328257.40008653793</v>
      </c>
      <c r="AF18" s="39">
        <f t="shared" ref="AF18:AM18" si="20">SUM(AF19:AF25)</f>
        <v>676721.49677371921</v>
      </c>
      <c r="AG18" s="36">
        <f t="shared" si="20"/>
        <v>182228.66953183332</v>
      </c>
      <c r="AH18" s="36">
        <f t="shared" si="20"/>
        <v>49450.542009991113</v>
      </c>
      <c r="AI18" s="36">
        <f t="shared" si="20"/>
        <v>117692.28998377902</v>
      </c>
      <c r="AJ18" s="36">
        <f t="shared" si="20"/>
        <v>91163.500463239339</v>
      </c>
      <c r="AK18" s="36">
        <f t="shared" si="20"/>
        <v>0</v>
      </c>
      <c r="AL18" s="37">
        <f t="shared" si="20"/>
        <v>105965.44716426675</v>
      </c>
      <c r="AM18" s="103">
        <f t="shared" si="20"/>
        <v>1223221.9459268288</v>
      </c>
      <c r="AN18" s="35">
        <f t="shared" si="2"/>
        <v>754316.41764817131</v>
      </c>
      <c r="AO18" s="155">
        <f t="shared" si="3"/>
        <v>0.38144211588619487</v>
      </c>
      <c r="AP18" s="114">
        <f>IFERROR((N18+Z18)/AE18,0)</f>
        <v>6.0243527276267494</v>
      </c>
      <c r="AQ18" s="169">
        <f>IFERROR((N18+Z18-AM18)/AE18,0)</f>
        <v>2.2979418512707168</v>
      </c>
      <c r="AR18" s="92">
        <f>IFERROR(AM18/AE18,0)</f>
        <v>3.7264108763560331</v>
      </c>
      <c r="AT18" s="124" t="s">
        <v>146</v>
      </c>
      <c r="AU18" s="125"/>
    </row>
    <row r="19" spans="1:47" ht="15" outlineLevel="1" thickBot="1" x14ac:dyDescent="0.4">
      <c r="A19" s="40" t="s">
        <v>3</v>
      </c>
      <c r="B19" s="40" t="s">
        <v>5</v>
      </c>
      <c r="C19" s="41" t="s">
        <v>32</v>
      </c>
      <c r="D19" s="42" t="str">
        <f t="shared" ref="D19:D25" si="21">C19</f>
        <v>00007-Walker-Ruecker</v>
      </c>
      <c r="E19" s="43">
        <v>400</v>
      </c>
      <c r="F19" s="44">
        <f>IFERROR(GETPIVOTDATA("Amount",Pivot!$A$52,"Client Number",$C19,"Location",$A19,"Billing Attorney",$B19,"TranType","TTM_Hours_Worked"),0)</f>
        <v>2142.6252007080288</v>
      </c>
      <c r="G19" s="45">
        <f>IFERROR(GETPIVOTDATA("Amount",Pivot!$A$52,"Client Number",$C19,"Location",$A19,"Billing Attorney",$B19,"TranType","TTM_Hours_wORKDAY"),0)</f>
        <v>2610</v>
      </c>
      <c r="H19" s="283">
        <f t="shared" ref="H19:H25" si="22">IFERROR(F19/G19,0)</f>
        <v>0.82092919567357425</v>
      </c>
      <c r="I19" s="44">
        <f>IFERROR(GETPIVOTDATA("Amount",Pivot!$A$52,"Client Number",$C19,"Location",$A19,"Billing Attorney",$B19,"TranType","TTM_Billed_Value"),0)</f>
        <v>419372.95359375002</v>
      </c>
      <c r="J19" s="45">
        <f>IFERROR(GETPIVOTDATA("Amount",Pivot!$A$52,"Client Number",$C19,"Location",$A19,"Billing Attorney",$B19,"TranType","TTM_Value_Discounted"),0)</f>
        <v>20551.941275000001</v>
      </c>
      <c r="K19" s="45">
        <f>IFERROR(GETPIVOTDATA("Amount",Pivot!$A$52,"Client Number",$C19,"Location",$A19,"Billing Attorney",$B19,"TranType","TTM_Value_Billed"),0)</f>
        <v>398821.01231874997</v>
      </c>
      <c r="L19" s="292">
        <f t="shared" ref="L19:L25" si="23">IFERROR(K19/I19,0)</f>
        <v>0.95099364158111899</v>
      </c>
      <c r="M19" s="48">
        <f>IFERROR(GETPIVOTDATA("Amount",Pivot!$A$52,"Client Number",$C19,"Location",$A19,"Billing Attorney",$B19,"TranType","TTM_Value_Writeoff"),0)</f>
        <v>2722.3978797674999</v>
      </c>
      <c r="N19" s="47">
        <f>IFERROR(GETPIVOTDATA("Amount",Pivot!$A$52,"Client Number",$C19,"Location",$A19,"Billing Attorney",$B19,"TranType","TTM_Value_Paid"),0)</f>
        <v>430709.49712499999</v>
      </c>
      <c r="O19" s="44">
        <f>IFERROR(GETPIVOTDATA("Amount",Pivot!$A$52,"Client Number",$C19,"Location",$A19,"Billing Attorney",$B19,"TranType","TTM_hard_DEnt"),0)</f>
        <v>463.19625000000002</v>
      </c>
      <c r="P19" s="45">
        <f>IFERROR(GETPIVOTDATA("Amount",Pivot!$A$52,"Client Number",$C19,"Location",$A19,"Billing Attorney",$B19,"TranType","TTM_hard_DVal"),0)-Q19</f>
        <v>0</v>
      </c>
      <c r="Q19" s="45">
        <f>IFERROR(GETPIVOTDATA("Amount",Pivot!$A$52,"Client Number",$C19,"Location",$A19,"Billing Attorney",$B19,"TranType","TTM_hard_DBill"),0)</f>
        <v>475.385625</v>
      </c>
      <c r="R19" s="47">
        <f>IFERROR(IF(Control!B$9=FALSE,0,GETPIVOTDATA("Amount",Pivot!$A$52,"Client Number",$C19,"Location",$A19,"Billing Attorney",$B19,"TranType","TTM_hard_DPaid")),0)</f>
        <v>682.60500000000002</v>
      </c>
      <c r="S19" s="44">
        <f>IFERROR(GETPIVOTDATA("Amount",Pivot!$A$52,"Client Number",$C19,"Location",$A19,"Billing Attorney",$B19,"TranType","TTM_soft_DEnt"),0)</f>
        <v>324.23737499999999</v>
      </c>
      <c r="T19" s="45">
        <f>IFERROR(GETPIVOTDATA("Amount",Pivot!$A$52,"Client Number",$C19,"Location",$A19,"Billing Attorney",$B19,"TranType","TTM_soft_DVal"),0)-U19</f>
        <v>0</v>
      </c>
      <c r="U19" s="45">
        <f>IFERROR(GETPIVOTDATA("Amount",Pivot!$A$52,"Client Number",$C19,"Location",$A19,"Billing Attorney",$B19,"TranType","TTM_soft_DBill"),0)</f>
        <v>332.76993750000003</v>
      </c>
      <c r="V19" s="47">
        <f>IFERROR(IF(Control!B$10=FALSE,0,GETPIVOTDATA("Amount",Pivot!$A$52,"Client Number",$C19,"Location",$A19,"Billing Attorney",$B19,"TranType","TTM_soft_DPaid")),0)</f>
        <v>477.82349999999997</v>
      </c>
      <c r="W19" s="48">
        <f t="shared" ref="W19:W25" si="24">O19+S19</f>
        <v>787.43362500000001</v>
      </c>
      <c r="X19" s="45">
        <f t="shared" ref="X19:X25" si="25">P19+T19</f>
        <v>0</v>
      </c>
      <c r="Y19" s="45">
        <f t="shared" ref="Y19:Y25" si="26">Q19+U19</f>
        <v>808.15556250000009</v>
      </c>
      <c r="Z19" s="46">
        <f t="shared" ref="Z19:Z25" si="27">R19+V19</f>
        <v>1160.4285</v>
      </c>
      <c r="AA19" s="136">
        <f>IFERROR(GETPIVOTDATA("Amount",Pivot!$A$52,"Client Number",$C19,"Location",$A19,"Billing Attorney",$B19,"TranType","TTM_Avg_WipUnpaid"),0)</f>
        <v>70471.968487980674</v>
      </c>
      <c r="AB19" s="44">
        <f>IFERROR(IF(Control!B$9=FALSE,0,GETPIVOTDATA("Amount",Pivot!$A$52,"Client Number",$C19,"Location",$A19,"Billing Attorney",$B19,"TranType","TTM_HardDisb_Avg_WipUnpaid")),0)</f>
        <v>110.81454576923025</v>
      </c>
      <c r="AC19" s="47">
        <f>IFERROR(IF(Control!B$10=FALSE,0,GETPIVOTDATA("Amount",Pivot!$A$52,"Client Number",$C19,"Location",$A19,"Billing Attorney",$B19,"TranType","TTM_SoftDisb_Avg_WipUnpaid")),0)</f>
        <v>15.111074423076879</v>
      </c>
      <c r="AD19" s="104">
        <f t="shared" ref="AD19:AD25" si="28">AB19+AC19</f>
        <v>125.92562019230712</v>
      </c>
      <c r="AE19" s="145">
        <f t="shared" ref="AE19:AE25" si="29">AA19+AD19</f>
        <v>70597.894108172986</v>
      </c>
      <c r="AF19" s="48">
        <f>IFERROR(IF(Control!$B$1=FALSE,0,GETPIVOTDATA("Amount",Pivot!$A$52,"Client Number",$C19,"Location",$A19,"Billing Attorney",$B19,"TranType","Timekeeper Salaries")),0)</f>
        <v>141952.22413373017</v>
      </c>
      <c r="AG19" s="45">
        <f>IFERROR(IF(Control!$B$2=FALSE,0,GETPIVOTDATA("Amount",Pivot!$A$52,"Client Number",$C19,"Location",$A19,"Billing Attorney",$B19,"TranType","Secretary Salaries")),0)</f>
        <v>38218.420821513057</v>
      </c>
      <c r="AH19" s="45">
        <f>IFERROR(IF(Control!$B$3=FALSE,0,GETPIVOTDATA("Amount",Pivot!$A$52,"Client Number",$C19,"Location",$A19,"Billing Attorney",$B19,"TranType","Support Salaries")),0)</f>
        <v>10367.488718493843</v>
      </c>
      <c r="AI19" s="45">
        <f>IFERROR(IF(Control!$B$4=FALSE,0,GETPIVOTDATA("Amount",Pivot!$A$52,"Client Number",$C19,"Location",$A19,"Billing Attorney",$B19,"TranType","Employee Benefits")),0)</f>
        <v>24674.623150015388</v>
      </c>
      <c r="AJ19" s="45">
        <f>IFERROR(IF(Control!$B$5=FALSE,0,GETPIVOTDATA("Amount",Pivot!$A$52,"Client Number",$C19,"Location",$A19,"Billing Attorney",$B19,"TranType","Rent Office Expense")),0)</f>
        <v>19112.764474858224</v>
      </c>
      <c r="AK19" s="45">
        <f>IFERROR(IF(Control!$B$6=FALSE,0,GETPIVOTDATA("Amount",Pivot!$A$52,"Client Number",$C19,"Location",$A19,"Billing Attorney",$B19,"TranType","Legal Library Expense")),0)</f>
        <v>0</v>
      </c>
      <c r="AL19" s="46">
        <f>IFERROR(IF(Control!$B$7=FALSE,0,GETPIVOTDATA("Amount",Pivot!$A$52,"Client Number",$C19,"Location",$A19,"Billing Attorney",$B19,"TranType","Other SG&amp;A")),0)</f>
        <v>22216.0472539154</v>
      </c>
      <c r="AM19" s="104">
        <f t="shared" ref="AM19:AM25" si="30">SUM(AF19:AL19)</f>
        <v>256541.56855252606</v>
      </c>
      <c r="AN19" s="44">
        <f t="shared" si="2"/>
        <v>175328.35707247391</v>
      </c>
      <c r="AO19" s="151">
        <f t="shared" si="3"/>
        <v>0.40597491668061764</v>
      </c>
      <c r="AP19" s="115">
        <f t="shared" ref="AP19:AP25" si="31">IFERROR((N19+Z19)/AE19,0)</f>
        <v>6.1173202271907883</v>
      </c>
      <c r="AQ19" s="170">
        <f t="shared" ref="AQ19:AQ25" si="32">IFERROR((N19+Z19-AM19)/AE19,0)</f>
        <v>2.4834785695424375</v>
      </c>
      <c r="AR19" s="93">
        <f t="shared" ref="AR19:AR25" si="33">IFERROR(AM19/AE19,0)</f>
        <v>3.6338416576483508</v>
      </c>
      <c r="AT19" s="126" t="s">
        <v>8</v>
      </c>
      <c r="AU19" s="127"/>
    </row>
    <row r="20" spans="1:47" outlineLevel="1" x14ac:dyDescent="0.35">
      <c r="A20" s="40" t="s">
        <v>3</v>
      </c>
      <c r="B20" s="40" t="s">
        <v>5</v>
      </c>
      <c r="C20" s="41" t="s">
        <v>33</v>
      </c>
      <c r="D20" s="49" t="str">
        <f t="shared" si="21"/>
        <v>00008-Keeling Deckow and Braun</v>
      </c>
      <c r="E20" s="50">
        <v>400</v>
      </c>
      <c r="F20" s="51">
        <f>IFERROR(GETPIVOTDATA("Amount",Pivot!$A$52,"Client Number",$C20,"Location",$A20,"Billing Attorney",$B20,"TranType","TTM_Hours_Worked"),0)</f>
        <v>2131.7489306536731</v>
      </c>
      <c r="G20" s="52">
        <f>IFERROR(GETPIVOTDATA("Amount",Pivot!$A$52,"Client Number",$C20,"Location",$A20,"Billing Attorney",$B20,"TranType","TTM_Hours_wORKDAY"),0)</f>
        <v>2610</v>
      </c>
      <c r="H20" s="284">
        <f t="shared" si="22"/>
        <v>0.81676204239604333</v>
      </c>
      <c r="I20" s="51">
        <f>IFERROR(GETPIVOTDATA("Amount",Pivot!$A$52,"Client Number",$C20,"Location",$A20,"Billing Attorney",$B20,"TranType","TTM_Billed_Value"),0)</f>
        <v>417244.15687499999</v>
      </c>
      <c r="J20" s="52">
        <f>IFERROR(GETPIVOTDATA("Amount",Pivot!$A$52,"Client Number",$C20,"Location",$A20,"Billing Attorney",$B20,"TranType","TTM_Value_Discounted"),0)</f>
        <v>20447.616699999999</v>
      </c>
      <c r="K20" s="52">
        <f>IFERROR(GETPIVOTDATA("Amount",Pivot!$A$52,"Client Number",$C20,"Location",$A20,"Billing Attorney",$B20,"TranType","TTM_Value_Billed"),0)</f>
        <v>396796.54017500003</v>
      </c>
      <c r="L20" s="293">
        <f t="shared" si="23"/>
        <v>0.95099364158111921</v>
      </c>
      <c r="M20" s="55">
        <f>IFERROR(GETPIVOTDATA("Amount",Pivot!$A$52,"Client Number",$C20,"Location",$A20,"Billing Attorney",$B20,"TranType","TTM_Value_Writeoff"),0)</f>
        <v>2708.57860119</v>
      </c>
      <c r="N20" s="54">
        <f>IFERROR(GETPIVOTDATA("Amount",Pivot!$A$52,"Client Number",$C20,"Location",$A20,"Billing Attorney",$B20,"TranType","TTM_Value_Paid"),0)</f>
        <v>428523.15450000006</v>
      </c>
      <c r="O20" s="51">
        <f>IFERROR(GETPIVOTDATA("Amount",Pivot!$A$52,"Client Number",$C20,"Location",$A20,"Billing Attorney",$B20,"TranType","TTM_hard_DEnt"),0)</f>
        <v>460.84499999999997</v>
      </c>
      <c r="P20" s="52">
        <f>IFERROR(GETPIVOTDATA("Amount",Pivot!$A$52,"Client Number",$C20,"Location",$A20,"Billing Attorney",$B20,"TranType","TTM_hard_DVal"),0)-Q20</f>
        <v>0</v>
      </c>
      <c r="Q20" s="52">
        <f>IFERROR(GETPIVOTDATA("Amount",Pivot!$A$52,"Client Number",$C20,"Location",$A20,"Billing Attorney",$B20,"TranType","TTM_hard_DBill"),0)</f>
        <v>472.97249999999997</v>
      </c>
      <c r="R20" s="54">
        <f>IFERROR(IF(Control!B$9=FALSE,0,GETPIVOTDATA("Amount",Pivot!$A$52,"Client Number",$C20,"Location",$A20,"Billing Attorney",$B20,"TranType","TTM_hard_DPaid")),0)</f>
        <v>679.14</v>
      </c>
      <c r="S20" s="51">
        <f>IFERROR(GETPIVOTDATA("Amount",Pivot!$A$52,"Client Number",$C20,"Location",$A20,"Billing Attorney",$B20,"TranType","TTM_soft_DEnt"),0)</f>
        <v>322.59149999999994</v>
      </c>
      <c r="T20" s="52">
        <f>IFERROR(GETPIVOTDATA("Amount",Pivot!$A$52,"Client Number",$C20,"Location",$A20,"Billing Attorney",$B20,"TranType","TTM_soft_DVal"),0)-U20</f>
        <v>0</v>
      </c>
      <c r="U20" s="52">
        <f>IFERROR(GETPIVOTDATA("Amount",Pivot!$A$52,"Client Number",$C20,"Location",$A20,"Billing Attorney",$B20,"TranType","TTM_soft_DBill"),0)</f>
        <v>331.08075000000002</v>
      </c>
      <c r="V20" s="54">
        <f>IFERROR(IF(Control!B$10=FALSE,0,GETPIVOTDATA("Amount",Pivot!$A$52,"Client Number",$C20,"Location",$A20,"Billing Attorney",$B20,"TranType","TTM_soft_DPaid")),0)</f>
        <v>475.39799999999997</v>
      </c>
      <c r="W20" s="55">
        <f t="shared" si="24"/>
        <v>783.43649999999991</v>
      </c>
      <c r="X20" s="52">
        <f t="shared" si="25"/>
        <v>0</v>
      </c>
      <c r="Y20" s="52">
        <f t="shared" si="26"/>
        <v>804.05324999999993</v>
      </c>
      <c r="Z20" s="53">
        <f t="shared" si="27"/>
        <v>1154.538</v>
      </c>
      <c r="AA20" s="137">
        <f>IFERROR(GETPIVOTDATA("Amount",Pivot!$A$52,"Client Number",$C20,"Location",$A20,"Billing Attorney",$B20,"TranType","TTM_Avg_WipUnpaid"),0)</f>
        <v>70114.242759615285</v>
      </c>
      <c r="AB20" s="51">
        <f>IFERROR(IF(Control!B$9=FALSE,0,GETPIVOTDATA("Amount",Pivot!$A$52,"Client Number",$C20,"Location",$A20,"Billing Attorney",$B20,"TranType","TTM_HardDisb_Avg_WipUnpaid")),0)</f>
        <v>110.25203538461486</v>
      </c>
      <c r="AC20" s="54">
        <f>IFERROR(IF(Control!B$10=FALSE,0,GETPIVOTDATA("Amount",Pivot!$A$52,"Client Number",$C20,"Location",$A20,"Billing Attorney",$B20,"TranType","TTM_SoftDisb_Avg_WipUnpaid")),0)</f>
        <v>15.034368461538419</v>
      </c>
      <c r="AD20" s="105">
        <f t="shared" si="28"/>
        <v>125.28640384615328</v>
      </c>
      <c r="AE20" s="146">
        <f t="shared" si="29"/>
        <v>70239.52916346144</v>
      </c>
      <c r="AF20" s="55">
        <f>IFERROR(IF(Control!$B$1=FALSE,0,GETPIVOTDATA("Amount",Pivot!$A$52,"Client Number",$C20,"Location",$A20,"Billing Attorney",$B20,"TranType","Timekeeper Salaries")),0)</f>
        <v>141231.65446807671</v>
      </c>
      <c r="AG20" s="52">
        <f>IFERROR(IF(Control!$B$2=FALSE,0,GETPIVOTDATA("Amount",Pivot!$A$52,"Client Number",$C20,"Location",$A20,"Billing Attorney",$B20,"TranType","Secretary Salaries")),0)</f>
        <v>38024.418685363249</v>
      </c>
      <c r="AH20" s="52">
        <f>IFERROR(IF(Control!$B$3=FALSE,0,GETPIVOTDATA("Amount",Pivot!$A$52,"Client Number",$C20,"Location",$A20,"Billing Attorney",$B20,"TranType","Support Salaries")),0)</f>
        <v>10314.861872207071</v>
      </c>
      <c r="AI20" s="52">
        <f>IFERROR(IF(Control!$B$4=FALSE,0,GETPIVOTDATA("Amount",Pivot!$A$52,"Client Number",$C20,"Location",$A20,"Billing Attorney",$B20,"TranType","Employee Benefits")),0)</f>
        <v>24549.371255852871</v>
      </c>
      <c r="AJ20" s="52">
        <f>IFERROR(IF(Control!$B$5=FALSE,0,GETPIVOTDATA("Amount",Pivot!$A$52,"Client Number",$C20,"Location",$A20,"Billing Attorney",$B20,"TranType","Rent Office Expense")),0)</f>
        <v>19015.74536584879</v>
      </c>
      <c r="AK20" s="52">
        <f>IFERROR(IF(Control!$B$6=FALSE,0,GETPIVOTDATA("Amount",Pivot!$A$52,"Client Number",$C20,"Location",$A20,"Billing Attorney",$B20,"TranType","Legal Library Expense")),0)</f>
        <v>0</v>
      </c>
      <c r="AL20" s="53">
        <f>IFERROR(IF(Control!$B$7=FALSE,0,GETPIVOTDATA("Amount",Pivot!$A$52,"Client Number",$C20,"Location",$A20,"Billing Attorney",$B20,"TranType","Other SG&amp;A")),0)</f>
        <v>22103.275440443744</v>
      </c>
      <c r="AM20" s="105">
        <f t="shared" si="30"/>
        <v>255239.32708779245</v>
      </c>
      <c r="AN20" s="51">
        <f t="shared" si="2"/>
        <v>174438.36541220761</v>
      </c>
      <c r="AO20" s="156">
        <f t="shared" si="3"/>
        <v>0.40597491668061775</v>
      </c>
      <c r="AP20" s="116">
        <f t="shared" si="31"/>
        <v>6.11732022719079</v>
      </c>
      <c r="AQ20" s="171">
        <f t="shared" si="32"/>
        <v>2.4834785695424384</v>
      </c>
      <c r="AR20" s="94">
        <f t="shared" si="33"/>
        <v>3.6338416576483517</v>
      </c>
    </row>
    <row r="21" spans="1:47" outlineLevel="1" x14ac:dyDescent="0.35">
      <c r="A21" s="40" t="s">
        <v>3</v>
      </c>
      <c r="B21" s="40" t="s">
        <v>5</v>
      </c>
      <c r="C21" s="41" t="s">
        <v>34</v>
      </c>
      <c r="D21" s="49" t="str">
        <f t="shared" si="21"/>
        <v>00009-Graham-Gusikowski</v>
      </c>
      <c r="E21" s="50">
        <v>400</v>
      </c>
      <c r="F21" s="51">
        <f>IFERROR(GETPIVOTDATA("Amount",Pivot!$A$52,"Client Number",$C21,"Location",$A21,"Billing Attorney",$B21,"TranType","TTM_Hours_Worked"),0)</f>
        <v>2120.8726605993174</v>
      </c>
      <c r="G21" s="52">
        <f>IFERROR(GETPIVOTDATA("Amount",Pivot!$A$52,"Client Number",$C21,"Location",$A21,"Billing Attorney",$B21,"TranType","TTM_Hours_wORKDAY"),0)</f>
        <v>2610</v>
      </c>
      <c r="H21" s="284">
        <f t="shared" si="22"/>
        <v>0.81259488911851241</v>
      </c>
      <c r="I21" s="51">
        <f>IFERROR(GETPIVOTDATA("Amount",Pivot!$A$52,"Client Number",$C21,"Location",$A21,"Billing Attorney",$B21,"TranType","TTM_Billed_Value"),0)</f>
        <v>415115.36015624995</v>
      </c>
      <c r="J21" s="52">
        <f>IFERROR(GETPIVOTDATA("Amount",Pivot!$A$52,"Client Number",$C21,"Location",$A21,"Billing Attorney",$B21,"TranType","TTM_Value_Discounted"),0)</f>
        <v>20343.292125000004</v>
      </c>
      <c r="K21" s="52">
        <f>IFERROR(GETPIVOTDATA("Amount",Pivot!$A$52,"Client Number",$C21,"Location",$A21,"Billing Attorney",$B21,"TranType","TTM_Value_Billed"),0)</f>
        <v>394772.06803125003</v>
      </c>
      <c r="L21" s="293">
        <f t="shared" si="23"/>
        <v>0.95099364158111932</v>
      </c>
      <c r="M21" s="55">
        <f>IFERROR(GETPIVOTDATA("Amount",Pivot!$A$52,"Client Number",$C21,"Location",$A21,"Billing Attorney",$B21,"TranType","TTM_Value_Writeoff"),0)</f>
        <v>2694.7593226125</v>
      </c>
      <c r="N21" s="54">
        <f>IFERROR(GETPIVOTDATA("Amount",Pivot!$A$52,"Client Number",$C21,"Location",$A21,"Billing Attorney",$B21,"TranType","TTM_Value_Paid"),0)</f>
        <v>426336.81187500001</v>
      </c>
      <c r="O21" s="51">
        <f>IFERROR(GETPIVOTDATA("Amount",Pivot!$A$52,"Client Number",$C21,"Location",$A21,"Billing Attorney",$B21,"TranType","TTM_hard_DEnt"),0)</f>
        <v>458.49374999999998</v>
      </c>
      <c r="P21" s="52">
        <f>IFERROR(GETPIVOTDATA("Amount",Pivot!$A$52,"Client Number",$C21,"Location",$A21,"Billing Attorney",$B21,"TranType","TTM_hard_DVal"),0)-Q21</f>
        <v>0</v>
      </c>
      <c r="Q21" s="52">
        <f>IFERROR(GETPIVOTDATA("Amount",Pivot!$A$52,"Client Number",$C21,"Location",$A21,"Billing Attorney",$B21,"TranType","TTM_hard_DBill"),0)</f>
        <v>470.55937499999999</v>
      </c>
      <c r="R21" s="54">
        <f>IFERROR(IF(Control!B$9=FALSE,0,GETPIVOTDATA("Amount",Pivot!$A$52,"Client Number",$C21,"Location",$A21,"Billing Attorney",$B21,"TranType","TTM_hard_DPaid")),0)</f>
        <v>627.41250000000002</v>
      </c>
      <c r="S21" s="51">
        <f>IFERROR(GETPIVOTDATA("Amount",Pivot!$A$52,"Client Number",$C21,"Location",$A21,"Billing Attorney",$B21,"TranType","TTM_soft_DEnt"),0)</f>
        <v>320.94562500000001</v>
      </c>
      <c r="T21" s="52">
        <f>IFERROR(GETPIVOTDATA("Amount",Pivot!$A$52,"Client Number",$C21,"Location",$A21,"Billing Attorney",$B21,"TranType","TTM_soft_DVal"),0)-U21</f>
        <v>0</v>
      </c>
      <c r="U21" s="52">
        <f>IFERROR(GETPIVOTDATA("Amount",Pivot!$A$52,"Client Number",$C21,"Location",$A21,"Billing Attorney",$B21,"TranType","TTM_soft_DBill"),0)</f>
        <v>329.39156250000002</v>
      </c>
      <c r="V21" s="54">
        <f>IFERROR(IF(Control!B$10=FALSE,0,GETPIVOTDATA("Amount",Pivot!$A$52,"Client Number",$C21,"Location",$A21,"Billing Attorney",$B21,"TranType","TTM_soft_DPaid")),0)</f>
        <v>439.18874999999997</v>
      </c>
      <c r="W21" s="55">
        <f t="shared" si="24"/>
        <v>779.43937499999993</v>
      </c>
      <c r="X21" s="52">
        <f t="shared" si="25"/>
        <v>0</v>
      </c>
      <c r="Y21" s="52">
        <f t="shared" si="26"/>
        <v>799.95093750000001</v>
      </c>
      <c r="Z21" s="53">
        <f t="shared" si="27"/>
        <v>1066.6012499999999</v>
      </c>
      <c r="AA21" s="137">
        <f>IFERROR(GETPIVOTDATA("Amount",Pivot!$A$52,"Client Number",$C21,"Location",$A21,"Billing Attorney",$B21,"TranType","TTM_Avg_WipUnpaid"),0)</f>
        <v>69756.51703124991</v>
      </c>
      <c r="AB21" s="51">
        <f>IFERROR(IF(Control!B$9=FALSE,0,GETPIVOTDATA("Amount",Pivot!$A$52,"Client Number",$C21,"Location",$A21,"Billing Attorney",$B21,"TranType","TTM_HardDisb_Avg_WipUnpaid")),0)</f>
        <v>109.68952499999948</v>
      </c>
      <c r="AC21" s="54">
        <f>IFERROR(IF(Control!B$10=FALSE,0,GETPIVOTDATA("Amount",Pivot!$A$52,"Client Number",$C21,"Location",$A21,"Billing Attorney",$B21,"TranType","TTM_SoftDisb_Avg_WipUnpaid")),0)</f>
        <v>14.957662499999957</v>
      </c>
      <c r="AD21" s="105">
        <f t="shared" si="28"/>
        <v>124.64718749999943</v>
      </c>
      <c r="AE21" s="146">
        <f t="shared" si="29"/>
        <v>69881.164218749909</v>
      </c>
      <c r="AF21" s="55">
        <f>IFERROR(IF(Control!$B$1=FALSE,0,GETPIVOTDATA("Amount",Pivot!$A$52,"Client Number",$C21,"Location",$A21,"Billing Attorney",$B21,"TranType","Timekeeper Salaries")),0)</f>
        <v>140511.08480242325</v>
      </c>
      <c r="AG21" s="52">
        <f>IFERROR(IF(Control!$B$2=FALSE,0,GETPIVOTDATA("Amount",Pivot!$A$52,"Client Number",$C21,"Location",$A21,"Billing Attorney",$B21,"TranType","Secretary Salaries")),0)</f>
        <v>37830.416549213434</v>
      </c>
      <c r="AH21" s="52">
        <f>IFERROR(IF(Control!$B$3=FALSE,0,GETPIVOTDATA("Amount",Pivot!$A$52,"Client Number",$C21,"Location",$A21,"Billing Attorney",$B21,"TranType","Support Salaries")),0)</f>
        <v>10262.235025920301</v>
      </c>
      <c r="AI21" s="52">
        <f>IFERROR(IF(Control!$B$4=FALSE,0,GETPIVOTDATA("Amount",Pivot!$A$52,"Client Number",$C21,"Location",$A21,"Billing Attorney",$B21,"TranType","Employee Benefits")),0)</f>
        <v>24424.119361690355</v>
      </c>
      <c r="AJ21" s="52">
        <f>IFERROR(IF(Control!$B$5=FALSE,0,GETPIVOTDATA("Amount",Pivot!$A$52,"Client Number",$C21,"Location",$A21,"Billing Attorney",$B21,"TranType","Rent Office Expense")),0)</f>
        <v>18918.726256839356</v>
      </c>
      <c r="AK21" s="52">
        <f>IFERROR(IF(Control!$B$6=FALSE,0,GETPIVOTDATA("Amount",Pivot!$A$52,"Client Number",$C21,"Location",$A21,"Billing Attorney",$B21,"TranType","Legal Library Expense")),0)</f>
        <v>0</v>
      </c>
      <c r="AL21" s="53">
        <f>IFERROR(IF(Control!$B$7=FALSE,0,GETPIVOTDATA("Amount",Pivot!$A$52,"Client Number",$C21,"Location",$A21,"Billing Attorney",$B21,"TranType","Other SG&amp;A")),0)</f>
        <v>21990.503626972091</v>
      </c>
      <c r="AM21" s="105">
        <f t="shared" si="30"/>
        <v>253937.08562305878</v>
      </c>
      <c r="AN21" s="51">
        <f t="shared" si="2"/>
        <v>173466.32750194124</v>
      </c>
      <c r="AO21" s="156">
        <f t="shared" si="3"/>
        <v>0.40586088499767925</v>
      </c>
      <c r="AP21" s="116">
        <f t="shared" si="31"/>
        <v>6.1161461447192496</v>
      </c>
      <c r="AQ21" s="171">
        <f t="shared" si="32"/>
        <v>2.4823044870708988</v>
      </c>
      <c r="AR21" s="94">
        <f t="shared" si="33"/>
        <v>3.6338416576483508</v>
      </c>
    </row>
    <row r="22" spans="1:47" outlineLevel="1" x14ac:dyDescent="0.35">
      <c r="A22" s="40" t="s">
        <v>3</v>
      </c>
      <c r="B22" s="40" t="s">
        <v>5</v>
      </c>
      <c r="C22" s="41" t="s">
        <v>35</v>
      </c>
      <c r="D22" s="49" t="str">
        <f t="shared" si="21"/>
        <v>00010-Wisozk and Sons</v>
      </c>
      <c r="E22" s="50">
        <v>400</v>
      </c>
      <c r="F22" s="51">
        <f>IFERROR(GETPIVOTDATA("Amount",Pivot!$A$52,"Client Number",$C22,"Location",$A22,"Billing Attorney",$B22,"TranType","TTM_Hours_Worked"),0)</f>
        <v>2109.9963905449622</v>
      </c>
      <c r="G22" s="52">
        <f>IFERROR(GETPIVOTDATA("Amount",Pivot!$A$52,"Client Number",$C22,"Location",$A22,"Billing Attorney",$B22,"TranType","TTM_Hours_wORKDAY"),0)</f>
        <v>2610</v>
      </c>
      <c r="H22" s="284">
        <f t="shared" si="22"/>
        <v>0.80842773584098171</v>
      </c>
      <c r="I22" s="51">
        <f>IFERROR(GETPIVOTDATA("Amount",Pivot!$A$52,"Client Number",$C22,"Location",$A22,"Billing Attorney",$B22,"TranType","TTM_Billed_Value"),0)</f>
        <v>412986.56343749998</v>
      </c>
      <c r="J22" s="52">
        <f>IFERROR(GETPIVOTDATA("Amount",Pivot!$A$52,"Client Number",$C22,"Location",$A22,"Billing Attorney",$B22,"TranType","TTM_Value_Discounted"),0)</f>
        <v>20238.967550000001</v>
      </c>
      <c r="K22" s="52">
        <f>IFERROR(GETPIVOTDATA("Amount",Pivot!$A$52,"Client Number",$C22,"Location",$A22,"Billing Attorney",$B22,"TranType","TTM_Value_Billed"),0)</f>
        <v>392747.59588749998</v>
      </c>
      <c r="L22" s="293">
        <f t="shared" si="23"/>
        <v>0.9509936415811191</v>
      </c>
      <c r="M22" s="55">
        <f>IFERROR(GETPIVOTDATA("Amount",Pivot!$A$52,"Client Number",$C22,"Location",$A22,"Billing Attorney",$B22,"TranType","TTM_Value_Writeoff"),0)</f>
        <v>2680.940044035</v>
      </c>
      <c r="N22" s="54">
        <f>IFERROR(GETPIVOTDATA("Amount",Pivot!$A$52,"Client Number",$C22,"Location",$A22,"Billing Attorney",$B22,"TranType","TTM_Value_Paid"),0)</f>
        <v>424150.46924999997</v>
      </c>
      <c r="O22" s="51">
        <f>IFERROR(GETPIVOTDATA("Amount",Pivot!$A$52,"Client Number",$C22,"Location",$A22,"Billing Attorney",$B22,"TranType","TTM_hard_DEnt"),0)</f>
        <v>456.14249999999998</v>
      </c>
      <c r="P22" s="52">
        <f>IFERROR(GETPIVOTDATA("Amount",Pivot!$A$52,"Client Number",$C22,"Location",$A22,"Billing Attorney",$B22,"TranType","TTM_hard_DVal"),0)-Q22</f>
        <v>0</v>
      </c>
      <c r="Q22" s="52">
        <f>IFERROR(GETPIVOTDATA("Amount",Pivot!$A$52,"Client Number",$C22,"Location",$A22,"Billing Attorney",$B22,"TranType","TTM_hard_DBill"),0)</f>
        <v>468.14625000000001</v>
      </c>
      <c r="R22" s="54">
        <f>IFERROR(IF(Control!B$9=FALSE,0,GETPIVOTDATA("Amount",Pivot!$A$52,"Client Number",$C22,"Location",$A22,"Billing Attorney",$B22,"TranType","TTM_hard_DPaid")),0)</f>
        <v>480.15</v>
      </c>
      <c r="S22" s="51">
        <f>IFERROR(GETPIVOTDATA("Amount",Pivot!$A$52,"Client Number",$C22,"Location",$A22,"Billing Attorney",$B22,"TranType","TTM_soft_DEnt"),0)</f>
        <v>319.29974999999996</v>
      </c>
      <c r="T22" s="52">
        <f>IFERROR(GETPIVOTDATA("Amount",Pivot!$A$52,"Client Number",$C22,"Location",$A22,"Billing Attorney",$B22,"TranType","TTM_soft_DVal"),0)-U22</f>
        <v>0</v>
      </c>
      <c r="U22" s="52">
        <f>IFERROR(GETPIVOTDATA("Amount",Pivot!$A$52,"Client Number",$C22,"Location",$A22,"Billing Attorney",$B22,"TranType","TTM_soft_DBill"),0)</f>
        <v>327.70237499999996</v>
      </c>
      <c r="V22" s="54">
        <f>IFERROR(IF(Control!B$10=FALSE,0,GETPIVOTDATA("Amount",Pivot!$A$52,"Client Number",$C22,"Location",$A22,"Billing Attorney",$B22,"TranType","TTM_soft_DPaid")),0)</f>
        <v>336.10500000000002</v>
      </c>
      <c r="W22" s="55">
        <f t="shared" si="24"/>
        <v>775.44224999999994</v>
      </c>
      <c r="X22" s="52">
        <f t="shared" si="25"/>
        <v>0</v>
      </c>
      <c r="Y22" s="52">
        <f t="shared" si="26"/>
        <v>795.84862499999997</v>
      </c>
      <c r="Z22" s="53">
        <f t="shared" si="27"/>
        <v>816.255</v>
      </c>
      <c r="AA22" s="137">
        <f>IFERROR(GETPIVOTDATA("Amount",Pivot!$A$52,"Client Number",$C22,"Location",$A22,"Billing Attorney",$B22,"TranType","TTM_Avg_WipUnpaid"),0)</f>
        <v>69398.791302884521</v>
      </c>
      <c r="AB22" s="51">
        <f>IFERROR(IF(Control!B$9=FALSE,0,GETPIVOTDATA("Amount",Pivot!$A$52,"Client Number",$C22,"Location",$A22,"Billing Attorney",$B22,"TranType","TTM_HardDisb_Avg_WipUnpaid")),0)</f>
        <v>109.1270146153841</v>
      </c>
      <c r="AC22" s="54">
        <f>IFERROR(IF(Control!B$10=FALSE,0,GETPIVOTDATA("Amount",Pivot!$A$52,"Client Number",$C22,"Location",$A22,"Billing Attorney",$B22,"TranType","TTM_SoftDisb_Avg_WipUnpaid")),0)</f>
        <v>14.880956538461495</v>
      </c>
      <c r="AD22" s="105">
        <f t="shared" si="28"/>
        <v>124.00797115384559</v>
      </c>
      <c r="AE22" s="146">
        <f t="shared" si="29"/>
        <v>69522.799274038363</v>
      </c>
      <c r="AF22" s="55">
        <f>IFERROR(IF(Control!$B$1=FALSE,0,GETPIVOTDATA("Amount",Pivot!$A$52,"Client Number",$C22,"Location",$A22,"Billing Attorney",$B22,"TranType","Timekeeper Salaries")),0)</f>
        <v>139790.5151367698</v>
      </c>
      <c r="AG22" s="52">
        <f>IFERROR(IF(Control!$B$2=FALSE,0,GETPIVOTDATA("Amount",Pivot!$A$52,"Client Number",$C22,"Location",$A22,"Billing Attorney",$B22,"TranType","Secretary Salaries")),0)</f>
        <v>37636.41441306362</v>
      </c>
      <c r="AH22" s="52">
        <f>IFERROR(IF(Control!$B$3=FALSE,0,GETPIVOTDATA("Amount",Pivot!$A$52,"Client Number",$C22,"Location",$A22,"Billing Attorney",$B22,"TranType","Support Salaries")),0)</f>
        <v>10209.608179633531</v>
      </c>
      <c r="AI22" s="52">
        <f>IFERROR(IF(Control!$B$4=FALSE,0,GETPIVOTDATA("Amount",Pivot!$A$52,"Client Number",$C22,"Location",$A22,"Billing Attorney",$B22,"TranType","Employee Benefits")),0)</f>
        <v>24298.867467527838</v>
      </c>
      <c r="AJ22" s="52">
        <f>IFERROR(IF(Control!$B$5=FALSE,0,GETPIVOTDATA("Amount",Pivot!$A$52,"Client Number",$C22,"Location",$A22,"Billing Attorney",$B22,"TranType","Rent Office Expense")),0)</f>
        <v>18821.707147829926</v>
      </c>
      <c r="AK22" s="52">
        <f>IFERROR(IF(Control!$B$6=FALSE,0,GETPIVOTDATA("Amount",Pivot!$A$52,"Client Number",$C22,"Location",$A22,"Billing Attorney",$B22,"TranType","Legal Library Expense")),0)</f>
        <v>0</v>
      </c>
      <c r="AL22" s="53">
        <f>IFERROR(IF(Control!$B$7=FALSE,0,GETPIVOTDATA("Amount",Pivot!$A$52,"Client Number",$C22,"Location",$A22,"Billing Attorney",$B22,"TranType","Other SG&amp;A")),0)</f>
        <v>21877.731813500439</v>
      </c>
      <c r="AM22" s="105">
        <f t="shared" si="30"/>
        <v>252634.84415832514</v>
      </c>
      <c r="AN22" s="51">
        <f t="shared" si="2"/>
        <v>172331.88009167483</v>
      </c>
      <c r="AO22" s="156">
        <f t="shared" si="3"/>
        <v>0.40551852711718483</v>
      </c>
      <c r="AP22" s="116">
        <f t="shared" si="31"/>
        <v>6.1126238973046316</v>
      </c>
      <c r="AQ22" s="171">
        <f t="shared" si="32"/>
        <v>2.4787822396562804</v>
      </c>
      <c r="AR22" s="94">
        <f t="shared" si="33"/>
        <v>3.6338416576483512</v>
      </c>
    </row>
    <row r="23" spans="1:47" outlineLevel="1" x14ac:dyDescent="0.35">
      <c r="A23" s="40" t="s">
        <v>3</v>
      </c>
      <c r="B23" s="40" t="s">
        <v>5</v>
      </c>
      <c r="C23" s="41" t="s">
        <v>2</v>
      </c>
      <c r="D23" s="49" t="str">
        <f t="shared" si="21"/>
        <v>00006-Wolf-Gorczany</v>
      </c>
      <c r="E23" s="50">
        <v>400</v>
      </c>
      <c r="F23" s="51">
        <f>IFERROR(GETPIVOTDATA("Amount",Pivot!$A$52,"Client Number",$C23,"Location",$A23,"Billing Attorney",$B23,"TranType","TTM_Hours_Worked"),0)</f>
        <v>1719.2039478114366</v>
      </c>
      <c r="G23" s="52">
        <f>IFERROR(GETPIVOTDATA("Amount",Pivot!$A$52,"Client Number",$C23,"Location",$A23,"Billing Attorney",$B23,"TranType","TTM_Hours_wORKDAY"),0)</f>
        <v>2088</v>
      </c>
      <c r="H23" s="284">
        <f t="shared" si="22"/>
        <v>0.82337353822386805</v>
      </c>
      <c r="I23" s="51">
        <f>IFERROR(GETPIVOTDATA("Amount",Pivot!$A$52,"Client Number",$C23,"Location",$A23,"Billing Attorney",$B23,"TranType","TTM_Billed_Value"),0)</f>
        <v>294221.47218749998</v>
      </c>
      <c r="J23" s="52">
        <f>IFERROR(GETPIVOTDATA("Amount",Pivot!$A$52,"Client Number",$C23,"Location",$A23,"Billing Attorney",$B23,"TranType","TTM_Value_Discounted"),0)</f>
        <v>34703.045437499997</v>
      </c>
      <c r="K23" s="52">
        <f>IFERROR(GETPIVOTDATA("Amount",Pivot!$A$52,"Client Number",$C23,"Location",$A23,"Billing Attorney",$B23,"TranType","TTM_Value_Billed"),0)</f>
        <v>259518.42675000001</v>
      </c>
      <c r="L23" s="293">
        <f t="shared" si="23"/>
        <v>0.88205128205128214</v>
      </c>
      <c r="M23" s="55">
        <f>IFERROR(GETPIVOTDATA("Amount",Pivot!$A$52,"Client Number",$C23,"Location",$A23,"Billing Attorney",$B23,"TranType","TTM_Value_Writeoff"),0)</f>
        <v>1662.8719133812499</v>
      </c>
      <c r="N23" s="54">
        <f>IFERROR(GETPIVOTDATA("Amount",Pivot!$A$52,"Client Number",$C23,"Location",$A23,"Billing Attorney",$B23,"TranType","TTM_Value_Paid"),0)</f>
        <v>262536.08287499996</v>
      </c>
      <c r="O23" s="51">
        <f>IFERROR(GETPIVOTDATA("Amount",Pivot!$A$52,"Client Number",$C23,"Location",$A23,"Billing Attorney",$B23,"TranType","TTM_hard_DEnt"),0)</f>
        <v>367.53750000000002</v>
      </c>
      <c r="P23" s="52">
        <f>IFERROR(GETPIVOTDATA("Amount",Pivot!$A$52,"Client Number",$C23,"Location",$A23,"Billing Attorney",$B23,"TranType","TTM_hard_DVal"),0)-Q23</f>
        <v>0</v>
      </c>
      <c r="Q23" s="52">
        <f>IFERROR(GETPIVOTDATA("Amount",Pivot!$A$52,"Client Number",$C23,"Location",$A23,"Billing Attorney",$B23,"TranType","TTM_hard_DBill"),0)</f>
        <v>330.78375</v>
      </c>
      <c r="R23" s="54">
        <f>IFERROR(IF(Control!B$9=FALSE,0,GETPIVOTDATA("Amount",Pivot!$A$52,"Client Number",$C23,"Location",$A23,"Billing Attorney",$B23,"TranType","TTM_hard_DPaid")),0)</f>
        <v>490.05</v>
      </c>
      <c r="S23" s="51">
        <f>IFERROR(GETPIVOTDATA("Amount",Pivot!$A$52,"Client Number",$C23,"Location",$A23,"Billing Attorney",$B23,"TranType","TTM_soft_DEnt"),0)</f>
        <v>257.27625</v>
      </c>
      <c r="T23" s="52">
        <f>IFERROR(GETPIVOTDATA("Amount",Pivot!$A$52,"Client Number",$C23,"Location",$A23,"Billing Attorney",$B23,"TranType","TTM_soft_DVal"),0)-U23</f>
        <v>0</v>
      </c>
      <c r="U23" s="52">
        <f>IFERROR(GETPIVOTDATA("Amount",Pivot!$A$52,"Client Number",$C23,"Location",$A23,"Billing Attorney",$B23,"TranType","TTM_soft_DBill"),0)</f>
        <v>231.54862499999999</v>
      </c>
      <c r="V23" s="54">
        <f>IFERROR(IF(Control!B$10=FALSE,0,GETPIVOTDATA("Amount",Pivot!$A$52,"Client Number",$C23,"Location",$A23,"Billing Attorney",$B23,"TranType","TTM_soft_DPaid")),0)</f>
        <v>343.03500000000003</v>
      </c>
      <c r="W23" s="55">
        <f t="shared" si="24"/>
        <v>624.81375000000003</v>
      </c>
      <c r="X23" s="52">
        <f t="shared" si="25"/>
        <v>0</v>
      </c>
      <c r="Y23" s="52">
        <f t="shared" si="26"/>
        <v>562.33237499999996</v>
      </c>
      <c r="Z23" s="53">
        <f t="shared" si="27"/>
        <v>833.08500000000004</v>
      </c>
      <c r="AA23" s="137">
        <f>IFERROR(GETPIVOTDATA("Amount",Pivot!$A$52,"Client Number",$C23,"Location",$A23,"Billing Attorney",$B23,"TranType","TTM_Avg_WipUnpaid"),0)</f>
        <v>47934.306908653751</v>
      </c>
      <c r="AB23" s="51">
        <f>IFERROR(IF(Control!B$9=FALSE,0,GETPIVOTDATA("Amount",Pivot!$A$52,"Client Number",$C23,"Location",$A23,"Billing Attorney",$B23,"TranType","TTM_HardDisb_Avg_WipUnpaid")),0)</f>
        <v>71.901643846153775</v>
      </c>
      <c r="AC23" s="54">
        <f>IFERROR(IF(Control!B$10=FALSE,0,GETPIVOTDATA("Amount",Pivot!$A$52,"Client Number",$C23,"Location",$A23,"Billing Attorney",$B23,"TranType","TTM_SoftDisb_Avg_WipUnpaid")),0)</f>
        <v>9.8047696153845632</v>
      </c>
      <c r="AD23" s="105">
        <f t="shared" si="28"/>
        <v>81.706413461538332</v>
      </c>
      <c r="AE23" s="146">
        <f t="shared" si="29"/>
        <v>48016.013322115286</v>
      </c>
      <c r="AF23" s="55">
        <f>IFERROR(IF(Control!$B$1=FALSE,0,GETPIVOTDATA("Amount",Pivot!$A$52,"Client Number",$C23,"Location",$A23,"Billing Attorney",$B23,"TranType","Timekeeper Salaries")),0)</f>
        <v>113236.0182327193</v>
      </c>
      <c r="AG23" s="52">
        <f>IFERROR(IF(Control!$B$2=FALSE,0,GETPIVOTDATA("Amount",Pivot!$A$52,"Client Number",$C23,"Location",$A23,"Billing Attorney",$B23,"TranType","Secretary Salaries")),0)</f>
        <v>30518.999062679984</v>
      </c>
      <c r="AH23" s="52">
        <f>IFERROR(IF(Control!$B$3=FALSE,0,GETPIVOTDATA("Amount",Pivot!$A$52,"Client Number",$C23,"Location",$A23,"Billing Attorney",$B23,"TranType","Support Salaries")),0)</f>
        <v>8296.348213736359</v>
      </c>
      <c r="AI23" s="52">
        <f>IFERROR(IF(Control!$B$4=FALSE,0,GETPIVOTDATA("Amount",Pivot!$A$52,"Client Number",$C23,"Location",$A23,"Billing Attorney",$B23,"TranType","Employee Benefits")),0)</f>
        <v>19745.308748692569</v>
      </c>
      <c r="AJ23" s="52">
        <f>IFERROR(IF(Control!$B$5=FALSE,0,GETPIVOTDATA("Amount",Pivot!$A$52,"Client Number",$C23,"Location",$A23,"Billing Attorney",$B23,"TranType","Rent Office Expense")),0)</f>
        <v>15294.557217863043</v>
      </c>
      <c r="AK23" s="52">
        <f>IFERROR(IF(Control!$B$6=FALSE,0,GETPIVOTDATA("Amount",Pivot!$A$52,"Client Number",$C23,"Location",$A23,"Billing Attorney",$B23,"TranType","Legal Library Expense")),0)</f>
        <v>0</v>
      </c>
      <c r="AL23" s="53">
        <f>IFERROR(IF(Control!$B$7=FALSE,0,GETPIVOTDATA("Amount",Pivot!$A$52,"Client Number",$C23,"Location",$A23,"Billing Attorney",$B23,"TranType","Other SG&amp;A")),0)</f>
        <v>17777.889029435082</v>
      </c>
      <c r="AM23" s="105">
        <f t="shared" si="30"/>
        <v>204869.12050512631</v>
      </c>
      <c r="AN23" s="51">
        <f t="shared" si="2"/>
        <v>58500.047369873675</v>
      </c>
      <c r="AO23" s="156">
        <f t="shared" si="3"/>
        <v>0.22212185215863578</v>
      </c>
      <c r="AP23" s="116">
        <f t="shared" si="31"/>
        <v>5.4850277991258602</v>
      </c>
      <c r="AQ23" s="171">
        <f t="shared" si="32"/>
        <v>1.2183445338834418</v>
      </c>
      <c r="AR23" s="94">
        <f t="shared" si="33"/>
        <v>4.2666832652424187</v>
      </c>
    </row>
    <row r="24" spans="1:47" outlineLevel="1" x14ac:dyDescent="0.35">
      <c r="A24" s="40" t="s">
        <v>3</v>
      </c>
      <c r="B24" s="40" t="s">
        <v>5</v>
      </c>
      <c r="C24" s="41" t="s">
        <v>148</v>
      </c>
      <c r="D24" s="49" t="str">
        <f t="shared" si="21"/>
        <v>00004-Runolfsson Inc</v>
      </c>
      <c r="E24" s="50">
        <v>400</v>
      </c>
      <c r="F24" s="51">
        <f>IFERROR(GETPIVOTDATA("Amount",Pivot!$A$52,"Client Number",$C24,"Location",$A24,"Billing Attorney",$B24,"TranType","TTM_Hours_Worked"),0)</f>
        <v>0</v>
      </c>
      <c r="G24" s="52">
        <f>IFERROR(GETPIVOTDATA("Amount",Pivot!$A$52,"Client Number",$C24,"Location",$A24,"Billing Attorney",$B24,"TranType","TTM_Hours_wORKDAY"),0)</f>
        <v>0</v>
      </c>
      <c r="H24" s="284">
        <f t="shared" si="22"/>
        <v>0</v>
      </c>
      <c r="I24" s="51">
        <f>IFERROR(GETPIVOTDATA("Amount",Pivot!$A$52,"Client Number",$C24,"Location",$A24,"Billing Attorney",$B24,"TranType","TTM_Billed_Value"),0)</f>
        <v>0</v>
      </c>
      <c r="J24" s="52">
        <f>IFERROR(GETPIVOTDATA("Amount",Pivot!$A$52,"Client Number",$C24,"Location",$A24,"Billing Attorney",$B24,"TranType","TTM_Value_Discounted"),0)</f>
        <v>0</v>
      </c>
      <c r="K24" s="52">
        <f>IFERROR(GETPIVOTDATA("Amount",Pivot!$A$52,"Client Number",$C24,"Location",$A24,"Billing Attorney",$B24,"TranType","TTM_Value_Billed"),0)</f>
        <v>0</v>
      </c>
      <c r="L24" s="293">
        <f t="shared" si="23"/>
        <v>0</v>
      </c>
      <c r="M24" s="55">
        <f>IFERROR(GETPIVOTDATA("Amount",Pivot!$A$52,"Client Number",$C24,"Location",$A24,"Billing Attorney",$B24,"TranType","TTM_Value_Writeoff"),0)</f>
        <v>0</v>
      </c>
      <c r="N24" s="54">
        <f>IFERROR(GETPIVOTDATA("Amount",Pivot!$A$52,"Client Number",$C24,"Location",$A24,"Billing Attorney",$B24,"TranType","TTM_Value_Paid"),0)</f>
        <v>0</v>
      </c>
      <c r="O24" s="51">
        <f>IFERROR(GETPIVOTDATA("Amount",Pivot!$A$52,"Client Number",$C24,"Location",$A24,"Billing Attorney",$B24,"TranType","TTM_hard_DEnt"),0)</f>
        <v>0</v>
      </c>
      <c r="P24" s="52">
        <f>IFERROR(GETPIVOTDATA("Amount",Pivot!$A$52,"Client Number",$C24,"Location",$A24,"Billing Attorney",$B24,"TranType","TTM_hard_DVal"),0)-Q24</f>
        <v>0</v>
      </c>
      <c r="Q24" s="52">
        <f>IFERROR(GETPIVOTDATA("Amount",Pivot!$A$52,"Client Number",$C24,"Location",$A24,"Billing Attorney",$B24,"TranType","TTM_hard_DBill"),0)</f>
        <v>0</v>
      </c>
      <c r="R24" s="54">
        <f>IFERROR(IF(Control!B$9=FALSE,0,GETPIVOTDATA("Amount",Pivot!$A$52,"Client Number",$C24,"Location",$A24,"Billing Attorney",$B24,"TranType","TTM_hard_DPaid")),0)</f>
        <v>49.400999999999996</v>
      </c>
      <c r="S24" s="51">
        <f>IFERROR(GETPIVOTDATA("Amount",Pivot!$A$52,"Client Number",$C24,"Location",$A24,"Billing Attorney",$B24,"TranType","TTM_soft_DEnt"),0)</f>
        <v>0</v>
      </c>
      <c r="T24" s="52">
        <f>IFERROR(GETPIVOTDATA("Amount",Pivot!$A$52,"Client Number",$C24,"Location",$A24,"Billing Attorney",$B24,"TranType","TTM_soft_DVal"),0)-U24</f>
        <v>0</v>
      </c>
      <c r="U24" s="52">
        <f>IFERROR(GETPIVOTDATA("Amount",Pivot!$A$52,"Client Number",$C24,"Location",$A24,"Billing Attorney",$B24,"TranType","TTM_soft_DBill"),0)</f>
        <v>0</v>
      </c>
      <c r="V24" s="54">
        <f>IFERROR(IF(Control!B$10=FALSE,0,GETPIVOTDATA("Amount",Pivot!$A$52,"Client Number",$C24,"Location",$A24,"Billing Attorney",$B24,"TranType","TTM_soft_DPaid")),0)</f>
        <v>34.5807</v>
      </c>
      <c r="W24" s="55">
        <f t="shared" si="24"/>
        <v>0</v>
      </c>
      <c r="X24" s="52">
        <f t="shared" si="25"/>
        <v>0</v>
      </c>
      <c r="Y24" s="52">
        <f t="shared" si="26"/>
        <v>0</v>
      </c>
      <c r="Z24" s="53">
        <f t="shared" si="27"/>
        <v>83.981699999999989</v>
      </c>
      <c r="AA24" s="137">
        <f>IFERROR(GETPIVOTDATA("Amount",Pivot!$A$52,"Client Number",$C24,"Location",$A24,"Billing Attorney",$B24,"TranType","TTM_Avg_WipUnpaid"),0)</f>
        <v>0</v>
      </c>
      <c r="AB24" s="51">
        <f>IFERROR(IF(Control!B$9=FALSE,0,GETPIVOTDATA("Amount",Pivot!$A$52,"Client Number",$C24,"Location",$A24,"Billing Attorney",$B24,"TranType","TTM_HardDisb_Avg_WipUnpaid")),0)</f>
        <v>0</v>
      </c>
      <c r="AC24" s="54">
        <f>IFERROR(IF(Control!B$10=FALSE,0,GETPIVOTDATA("Amount",Pivot!$A$52,"Client Number",$C24,"Location",$A24,"Billing Attorney",$B24,"TranType","TTM_SoftDisb_Avg_WipUnpaid")),0)</f>
        <v>0</v>
      </c>
      <c r="AD24" s="105">
        <f t="shared" si="28"/>
        <v>0</v>
      </c>
      <c r="AE24" s="146">
        <f t="shared" si="29"/>
        <v>0</v>
      </c>
      <c r="AF24" s="55">
        <f>IFERROR(IF(Control!$B$1=FALSE,0,GETPIVOTDATA("Amount",Pivot!$A$52,"Client Number",$C24,"Location",$A24,"Billing Attorney",$B24,"TranType","Timekeeper Salaries")),0)</f>
        <v>0</v>
      </c>
      <c r="AG24" s="52">
        <f>IFERROR(IF(Control!$B$2=FALSE,0,GETPIVOTDATA("Amount",Pivot!$A$52,"Client Number",$C24,"Location",$A24,"Billing Attorney",$B24,"TranType","Secretary Salaries")),0)</f>
        <v>0</v>
      </c>
      <c r="AH24" s="52">
        <f>IFERROR(IF(Control!$B$3=FALSE,0,GETPIVOTDATA("Amount",Pivot!$A$52,"Client Number",$C24,"Location",$A24,"Billing Attorney",$B24,"TranType","Support Salaries")),0)</f>
        <v>0</v>
      </c>
      <c r="AI24" s="52">
        <f>IFERROR(IF(Control!$B$4=FALSE,0,GETPIVOTDATA("Amount",Pivot!$A$52,"Client Number",$C24,"Location",$A24,"Billing Attorney",$B24,"TranType","Employee Benefits")),0)</f>
        <v>0</v>
      </c>
      <c r="AJ24" s="52">
        <f>IFERROR(IF(Control!$B$5=FALSE,0,GETPIVOTDATA("Amount",Pivot!$A$52,"Client Number",$C24,"Location",$A24,"Billing Attorney",$B24,"TranType","Rent Office Expense")),0)</f>
        <v>0</v>
      </c>
      <c r="AK24" s="52">
        <f>IFERROR(IF(Control!$B$6=FALSE,0,GETPIVOTDATA("Amount",Pivot!$A$52,"Client Number",$C24,"Location",$A24,"Billing Attorney",$B24,"TranType","Legal Library Expense")),0)</f>
        <v>0</v>
      </c>
      <c r="AL24" s="53">
        <f>IFERROR(IF(Control!$B$7=FALSE,0,GETPIVOTDATA("Amount",Pivot!$A$52,"Client Number",$C24,"Location",$A24,"Billing Attorney",$B24,"TranType","Other SG&amp;A")),0)</f>
        <v>0</v>
      </c>
      <c r="AM24" s="105">
        <f t="shared" si="30"/>
        <v>0</v>
      </c>
      <c r="AN24" s="51">
        <f t="shared" si="2"/>
        <v>83.981699999999989</v>
      </c>
      <c r="AO24" s="156">
        <f t="shared" si="3"/>
        <v>1</v>
      </c>
      <c r="AP24" s="116">
        <f t="shared" si="31"/>
        <v>0</v>
      </c>
      <c r="AQ24" s="171">
        <f t="shared" si="32"/>
        <v>0</v>
      </c>
      <c r="AR24" s="94">
        <f t="shared" si="33"/>
        <v>0</v>
      </c>
      <c r="AT24"/>
      <c r="AU24"/>
    </row>
    <row r="25" spans="1:47" ht="15" outlineLevel="1" thickBot="1" x14ac:dyDescent="0.4">
      <c r="A25" s="40" t="s">
        <v>3</v>
      </c>
      <c r="B25" s="40" t="s">
        <v>5</v>
      </c>
      <c r="C25" s="41" t="s">
        <v>151</v>
      </c>
      <c r="D25" s="56" t="str">
        <f t="shared" si="21"/>
        <v>00005-Marvin Inc</v>
      </c>
      <c r="E25" s="57">
        <v>400</v>
      </c>
      <c r="F25" s="58">
        <f>IFERROR(GETPIVOTDATA("Amount",Pivot!$A$52,"Client Number",$C25,"Location",$A25,"Billing Attorney",$B25,"TranType","TTM_Hours_Worked"),0)</f>
        <v>0</v>
      </c>
      <c r="G25" s="59">
        <f>IFERROR(GETPIVOTDATA("Amount",Pivot!$A$52,"Client Number",$C25,"Location",$A25,"Billing Attorney",$B25,"TranType","TTM_Hours_wORKDAY"),0)</f>
        <v>0</v>
      </c>
      <c r="H25" s="285">
        <f t="shared" si="22"/>
        <v>0</v>
      </c>
      <c r="I25" s="58">
        <f>IFERROR(GETPIVOTDATA("Amount",Pivot!$A$52,"Client Number",$C25,"Location",$A25,"Billing Attorney",$B25,"TranType","TTM_Billed_Value"),0)</f>
        <v>0</v>
      </c>
      <c r="J25" s="59">
        <f>IFERROR(GETPIVOTDATA("Amount",Pivot!$A$52,"Client Number",$C25,"Location",$A25,"Billing Attorney",$B25,"TranType","TTM_Value_Discounted"),0)</f>
        <v>0</v>
      </c>
      <c r="K25" s="59">
        <f>IFERROR(GETPIVOTDATA("Amount",Pivot!$A$52,"Client Number",$C25,"Location",$A25,"Billing Attorney",$B25,"TranType","TTM_Value_Billed"),0)</f>
        <v>0</v>
      </c>
      <c r="L25" s="294">
        <f t="shared" si="23"/>
        <v>0</v>
      </c>
      <c r="M25" s="62">
        <f>IFERROR(GETPIVOTDATA("Amount",Pivot!$A$52,"Client Number",$C25,"Location",$A25,"Billing Attorney",$B25,"TranType","TTM_Value_Writeoff"),0)</f>
        <v>0</v>
      </c>
      <c r="N25" s="61">
        <f>IFERROR(GETPIVOTDATA("Amount",Pivot!$A$52,"Client Number",$C25,"Location",$A25,"Billing Attorney",$B25,"TranType","TTM_Value_Paid"),0)</f>
        <v>0</v>
      </c>
      <c r="O25" s="58">
        <f>IFERROR(GETPIVOTDATA("Amount",Pivot!$A$52,"Client Number",$C25,"Location",$A25,"Billing Attorney",$B25,"TranType","TTM_hard_DEnt"),0)</f>
        <v>0</v>
      </c>
      <c r="P25" s="59">
        <f>IFERROR(GETPIVOTDATA("Amount",Pivot!$A$52,"Client Number",$C25,"Location",$A25,"Billing Attorney",$B25,"TranType","TTM_hard_DVal"),0)-Q25</f>
        <v>0</v>
      </c>
      <c r="Q25" s="59">
        <f>IFERROR(GETPIVOTDATA("Amount",Pivot!$A$52,"Client Number",$C25,"Location",$A25,"Billing Attorney",$B25,"TranType","TTM_hard_DBill"),0)</f>
        <v>0</v>
      </c>
      <c r="R25" s="61">
        <f>IFERROR(IF(Control!B$9=FALSE,0,GETPIVOTDATA("Amount",Pivot!$A$52,"Client Number",$C25,"Location",$A25,"Billing Attorney",$B25,"TranType","TTM_hard_DPaid")),0)</f>
        <v>98.504999999999995</v>
      </c>
      <c r="S25" s="58">
        <f>IFERROR(GETPIVOTDATA("Amount",Pivot!$A$52,"Client Number",$C25,"Location",$A25,"Billing Attorney",$B25,"TranType","TTM_soft_DEnt"),0)</f>
        <v>0</v>
      </c>
      <c r="T25" s="59">
        <f>IFERROR(GETPIVOTDATA("Amount",Pivot!$A$52,"Client Number",$C25,"Location",$A25,"Billing Attorney",$B25,"TranType","TTM_soft_DVal"),0)-U25</f>
        <v>0</v>
      </c>
      <c r="U25" s="59">
        <f>IFERROR(GETPIVOTDATA("Amount",Pivot!$A$52,"Client Number",$C25,"Location",$A25,"Billing Attorney",$B25,"TranType","TTM_soft_DBill"),0)</f>
        <v>0</v>
      </c>
      <c r="V25" s="61">
        <f>IFERROR(IF(Control!B$10=FALSE,0,GETPIVOTDATA("Amount",Pivot!$A$52,"Client Number",$C25,"Location",$A25,"Billing Attorney",$B25,"TranType","TTM_soft_DPaid")),0)</f>
        <v>68.953500000000005</v>
      </c>
      <c r="W25" s="62">
        <f t="shared" si="24"/>
        <v>0</v>
      </c>
      <c r="X25" s="59">
        <f t="shared" si="25"/>
        <v>0</v>
      </c>
      <c r="Y25" s="59">
        <f t="shared" si="26"/>
        <v>0</v>
      </c>
      <c r="Z25" s="60">
        <f t="shared" si="27"/>
        <v>167.45850000000002</v>
      </c>
      <c r="AA25" s="138">
        <f>IFERROR(GETPIVOTDATA("Amount",Pivot!$A$52,"Client Number",$C25,"Location",$A25,"Billing Attorney",$B25,"TranType","TTM_Avg_WipUnpaid"),0)</f>
        <v>0</v>
      </c>
      <c r="AB25" s="58">
        <f>IFERROR(IF(Control!B$9=FALSE,0,GETPIVOTDATA("Amount",Pivot!$A$52,"Client Number",$C25,"Location",$A25,"Billing Attorney",$B25,"TranType","TTM_HardDisb_Avg_WipUnpaid")),0)</f>
        <v>0</v>
      </c>
      <c r="AC25" s="61">
        <f>IFERROR(IF(Control!B$10=FALSE,0,GETPIVOTDATA("Amount",Pivot!$A$52,"Client Number",$C25,"Location",$A25,"Billing Attorney",$B25,"TranType","TTM_SoftDisb_Avg_WipUnpaid")),0)</f>
        <v>0</v>
      </c>
      <c r="AD25" s="106">
        <f t="shared" si="28"/>
        <v>0</v>
      </c>
      <c r="AE25" s="147">
        <f t="shared" si="29"/>
        <v>0</v>
      </c>
      <c r="AF25" s="62">
        <f>IFERROR(IF(Control!$B$1=FALSE,0,GETPIVOTDATA("Amount",Pivot!$A$52,"Client Number",$C25,"Location",$A25,"Billing Attorney",$B25,"TranType","Timekeeper Salaries")),0)</f>
        <v>0</v>
      </c>
      <c r="AG25" s="59">
        <f>IFERROR(IF(Control!$B$2=FALSE,0,GETPIVOTDATA("Amount",Pivot!$A$52,"Client Number",$C25,"Location",$A25,"Billing Attorney",$B25,"TranType","Secretary Salaries")),0)</f>
        <v>0</v>
      </c>
      <c r="AH25" s="59">
        <f>IFERROR(IF(Control!$B$3=FALSE,0,GETPIVOTDATA("Amount",Pivot!$A$52,"Client Number",$C25,"Location",$A25,"Billing Attorney",$B25,"TranType","Support Salaries")),0)</f>
        <v>0</v>
      </c>
      <c r="AI25" s="59">
        <f>IFERROR(IF(Control!$B$4=FALSE,0,GETPIVOTDATA("Amount",Pivot!$A$52,"Client Number",$C25,"Location",$A25,"Billing Attorney",$B25,"TranType","Employee Benefits")),0)</f>
        <v>0</v>
      </c>
      <c r="AJ25" s="59">
        <f>IFERROR(IF(Control!$B$5=FALSE,0,GETPIVOTDATA("Amount",Pivot!$A$52,"Client Number",$C25,"Location",$A25,"Billing Attorney",$B25,"TranType","Rent Office Expense")),0)</f>
        <v>0</v>
      </c>
      <c r="AK25" s="59">
        <f>IFERROR(IF(Control!$B$6=FALSE,0,GETPIVOTDATA("Amount",Pivot!$A$52,"Client Number",$C25,"Location",$A25,"Billing Attorney",$B25,"TranType","Legal Library Expense")),0)</f>
        <v>0</v>
      </c>
      <c r="AL25" s="60">
        <f>IFERROR(IF(Control!$B$7=FALSE,0,GETPIVOTDATA("Amount",Pivot!$A$52,"Client Number",$C25,"Location",$A25,"Billing Attorney",$B25,"TranType","Other SG&amp;A")),0)</f>
        <v>0</v>
      </c>
      <c r="AM25" s="106">
        <f t="shared" si="30"/>
        <v>0</v>
      </c>
      <c r="AN25" s="58">
        <f t="shared" si="2"/>
        <v>167.45850000000002</v>
      </c>
      <c r="AO25" s="157">
        <f t="shared" si="3"/>
        <v>1</v>
      </c>
      <c r="AP25" s="117">
        <f t="shared" si="31"/>
        <v>0</v>
      </c>
      <c r="AQ25" s="172">
        <f t="shared" si="32"/>
        <v>0</v>
      </c>
      <c r="AR25" s="95">
        <f t="shared" si="33"/>
        <v>0</v>
      </c>
      <c r="AT25"/>
      <c r="AU25"/>
    </row>
    <row r="26" spans="1:47" ht="15" thickBot="1" x14ac:dyDescent="0.4">
      <c r="A26" s="40"/>
      <c r="B26" s="40"/>
      <c r="C26" s="41"/>
      <c r="D26" s="33" t="s">
        <v>136</v>
      </c>
      <c r="E26" s="34">
        <v>300</v>
      </c>
      <c r="F26" s="35">
        <f>SUM(F27:F36)</f>
        <v>10423.067654208526</v>
      </c>
      <c r="G26" s="36">
        <f>SUM(G27:G36)</f>
        <v>10440</v>
      </c>
      <c r="H26" s="282">
        <f>IFERROR(F26/G26,0)</f>
        <v>0.99837812779775148</v>
      </c>
      <c r="I26" s="35">
        <f>SUM(I27:I36)</f>
        <v>2083790.360875</v>
      </c>
      <c r="J26" s="36">
        <f>SUM(J27:J36)</f>
        <v>95880.120487500069</v>
      </c>
      <c r="K26" s="36">
        <f>SUM(K27:K36)</f>
        <v>1987910.2403874998</v>
      </c>
      <c r="L26" s="291">
        <f>IFERROR(K26/I26,0)</f>
        <v>0.95398763604644021</v>
      </c>
      <c r="M26" s="39">
        <f t="shared" ref="M26:AD26" si="34">SUM(M27:M36)</f>
        <v>22732.956368312502</v>
      </c>
      <c r="N26" s="37">
        <f t="shared" si="34"/>
        <v>2051733.9689</v>
      </c>
      <c r="O26" s="35">
        <f t="shared" si="34"/>
        <v>2331.0564124999996</v>
      </c>
      <c r="P26" s="36">
        <f t="shared" si="34"/>
        <v>0</v>
      </c>
      <c r="Q26" s="36">
        <f t="shared" si="34"/>
        <v>2327.1843500000004</v>
      </c>
      <c r="R26" s="38">
        <f t="shared" si="34"/>
        <v>3094.9914250000002</v>
      </c>
      <c r="S26" s="35">
        <f t="shared" si="34"/>
        <v>3027.9118624999996</v>
      </c>
      <c r="T26" s="36">
        <f t="shared" si="34"/>
        <v>3019.2147999999997</v>
      </c>
      <c r="U26" s="36">
        <f t="shared" si="34"/>
        <v>0</v>
      </c>
      <c r="V26" s="38">
        <f t="shared" si="34"/>
        <v>0</v>
      </c>
      <c r="W26" s="35">
        <f t="shared" si="34"/>
        <v>5358.9682749999993</v>
      </c>
      <c r="X26" s="36">
        <f t="shared" si="34"/>
        <v>3019.2147999999997</v>
      </c>
      <c r="Y26" s="36">
        <f t="shared" si="34"/>
        <v>2327.1843500000004</v>
      </c>
      <c r="Z26" s="37">
        <f t="shared" si="34"/>
        <v>3094.9914250000002</v>
      </c>
      <c r="AA26" s="135">
        <f t="shared" si="34"/>
        <v>174471.16864423046</v>
      </c>
      <c r="AB26" s="35">
        <f>SUM(AB27:AB36)</f>
        <v>3755.8732783846099</v>
      </c>
      <c r="AC26" s="38">
        <f>SUM(AC27:AC36)</f>
        <v>512.16453796153735</v>
      </c>
      <c r="AD26" s="103">
        <f t="shared" si="34"/>
        <v>4268.0378163461482</v>
      </c>
      <c r="AE26" s="144">
        <f t="shared" ref="AE26:AE36" si="35">AA26+AD26</f>
        <v>178739.20646057662</v>
      </c>
      <c r="AF26" s="39">
        <f t="shared" ref="AF26:AM26" si="36">SUM(AF27:AF36)</f>
        <v>696819.19700634724</v>
      </c>
      <c r="AG26" s="36">
        <f t="shared" si="36"/>
        <v>181978.93144608315</v>
      </c>
      <c r="AH26" s="36">
        <f t="shared" si="36"/>
        <v>52761.119988698338</v>
      </c>
      <c r="AI26" s="36">
        <f t="shared" si="36"/>
        <v>125571.46557310212</v>
      </c>
      <c r="AJ26" s="36">
        <f t="shared" si="36"/>
        <v>97266.646451699577</v>
      </c>
      <c r="AK26" s="36">
        <f t="shared" si="36"/>
        <v>0</v>
      </c>
      <c r="AL26" s="37">
        <f t="shared" si="36"/>
        <v>113059.54283292503</v>
      </c>
      <c r="AM26" s="103">
        <f t="shared" si="36"/>
        <v>1267456.9032988555</v>
      </c>
      <c r="AN26" s="35">
        <f t="shared" si="2"/>
        <v>787372.05702614435</v>
      </c>
      <c r="AO26" s="155">
        <f t="shared" si="3"/>
        <v>0.38318131203563066</v>
      </c>
      <c r="AP26" s="114">
        <f>IFERROR((N26+Z26)/AE26,0)</f>
        <v>11.496240813725558</v>
      </c>
      <c r="AQ26" s="169">
        <f>IFERROR((N26+Z26-AM26)/AE26,0)</f>
        <v>4.4051446384809259</v>
      </c>
      <c r="AR26" s="92">
        <f t="shared" ref="AR26:AR61" si="37">IFERROR(AM26/AE26,0)</f>
        <v>7.0910961752446324</v>
      </c>
      <c r="AT26"/>
      <c r="AU26"/>
    </row>
    <row r="27" spans="1:47" outlineLevel="1" x14ac:dyDescent="0.35">
      <c r="A27" s="40" t="s">
        <v>3</v>
      </c>
      <c r="B27" s="40" t="s">
        <v>91</v>
      </c>
      <c r="C27" s="41" t="s">
        <v>102</v>
      </c>
      <c r="D27" s="42" t="str">
        <f t="shared" ref="D27:D36" si="38">C27</f>
        <v>00058-Fadel</v>
      </c>
      <c r="E27" s="43">
        <v>400</v>
      </c>
      <c r="F27" s="44">
        <f>IFERROR(GETPIVOTDATA("Amount",Pivot!$A$52,"Client Number",$C27,"Location",$A27,"Billing Attorney",$B27,"TranType","TTM_Hours_Worked"),0)</f>
        <v>2150.6312410784135</v>
      </c>
      <c r="G27" s="45">
        <f>IFERROR(GETPIVOTDATA("Amount",Pivot!$A$52,"Client Number",$C27,"Location",$A27,"Billing Attorney",$B27,"TranType","TTM_Hours_wORKDAY"),0)</f>
        <v>2088</v>
      </c>
      <c r="H27" s="283">
        <f t="shared" ref="H27:H36" si="39">IFERROR(F27/G27,0)</f>
        <v>1.0299958051141826</v>
      </c>
      <c r="I27" s="44">
        <f>IFERROR(GETPIVOTDATA("Amount",Pivot!$A$52,"Client Number",$C27,"Location",$A27,"Billing Attorney",$B27,"TranType","TTM_Billed_Value"),0)</f>
        <v>413253.17937500001</v>
      </c>
      <c r="J27" s="45">
        <f>IFERROR(GETPIVOTDATA("Amount",Pivot!$A$52,"Client Number",$C27,"Location",$A27,"Billing Attorney",$B27,"TranType","TTM_Value_Discounted"),0)</f>
        <v>32882.470468750093</v>
      </c>
      <c r="K27" s="45">
        <f>IFERROR(GETPIVOTDATA("Amount",Pivot!$A$52,"Client Number",$C27,"Location",$A27,"Billing Attorney",$B27,"TranType","TTM_Value_Billed"),0)</f>
        <v>380370.70890624984</v>
      </c>
      <c r="L27" s="292">
        <f t="shared" ref="L27:L36" si="40">IFERROR(K27/I27,0)</f>
        <v>0.92043020571921241</v>
      </c>
      <c r="M27" s="48">
        <f>IFERROR(GETPIVOTDATA("Amount",Pivot!$A$52,"Client Number",$C27,"Location",$A27,"Billing Attorney",$B27,"TranType","TTM_Value_Writeoff"),0)</f>
        <v>4512.3472199874996</v>
      </c>
      <c r="N27" s="47">
        <f>IFERROR(GETPIVOTDATA("Amount",Pivot!$A$52,"Client Number",$C27,"Location",$A27,"Billing Attorney",$B27,"TranType","TTM_Value_Paid"),0)</f>
        <v>407021.60149999999</v>
      </c>
      <c r="O27" s="44">
        <f>IFERROR(GETPIVOTDATA("Amount",Pivot!$A$52,"Client Number",$C27,"Location",$A27,"Billing Attorney",$B27,"TranType","TTM_hard_DEnt"),0)</f>
        <v>475.26249999999999</v>
      </c>
      <c r="P27" s="45">
        <f>IFERROR(GETPIVOTDATA("Amount",Pivot!$A$52,"Client Number",$C27,"Location",$A27,"Billing Attorney",$B27,"TranType","TTM_hard_DVal"),0)-Q27</f>
        <v>0</v>
      </c>
      <c r="Q27" s="45">
        <f>IFERROR(GETPIVOTDATA("Amount",Pivot!$A$52,"Client Number",$C27,"Location",$A27,"Billing Attorney",$B27,"TranType","TTM_hard_DBill"),0)</f>
        <v>451.49937499999999</v>
      </c>
      <c r="R27" s="47">
        <f>IFERROR(IF(Control!B$9=FALSE,0,GETPIVOTDATA("Amount",Pivot!$A$52,"Client Number",$C27,"Location",$A27,"Billing Attorney",$B27,"TranType","TTM_hard_DPaid")),0)</f>
        <v>594.078125</v>
      </c>
      <c r="S27" s="44">
        <f>IFERROR(GETPIVOTDATA("Amount",Pivot!$A$52,"Client Number",$C27,"Location",$A27,"Billing Attorney",$B27,"TranType","TTM_soft_DEnt"),0)</f>
        <v>665.36749999999995</v>
      </c>
      <c r="T27" s="45">
        <f>IFERROR(GETPIVOTDATA("Amount",Pivot!$A$52,"Client Number",$C27,"Location",$A27,"Billing Attorney",$B27,"TranType","TTM_soft_DVal"),0)-U27</f>
        <v>632.09912499999996</v>
      </c>
      <c r="U27" s="45">
        <f>IFERROR(GETPIVOTDATA("Amount",Pivot!$A$52,"Client Number",$C27,"Location",$A27,"Billing Attorney",$B27,"TranType","TTM_soft_DBill"),0)</f>
        <v>0</v>
      </c>
      <c r="V27" s="47">
        <f>IFERROR(IF(Control!B$10=FALSE,0,GETPIVOTDATA("Amount",Pivot!$A$52,"Client Number",$C27,"Location",$A27,"Billing Attorney",$B27,"TranType","TTM_soft_DPaid")),0)</f>
        <v>0</v>
      </c>
      <c r="W27" s="44">
        <f t="shared" ref="W27:W36" si="41">O27+S27</f>
        <v>1140.6299999999999</v>
      </c>
      <c r="X27" s="45">
        <f t="shared" ref="X27:X36" si="42">P27+T27</f>
        <v>632.09912499999996</v>
      </c>
      <c r="Y27" s="45">
        <f t="shared" ref="Y27:Y36" si="43">Q27+U27</f>
        <v>451.49937499999999</v>
      </c>
      <c r="Z27" s="46">
        <f t="shared" ref="Z27:Z36" si="44">R27+V27</f>
        <v>594.078125</v>
      </c>
      <c r="AA27" s="136">
        <f>IFERROR(GETPIVOTDATA("Amount",Pivot!$A$52,"Client Number",$C27,"Location",$A27,"Billing Attorney",$B27,"TranType","TTM_Avg_WipUnpaid"),0)</f>
        <v>35995.859415865285</v>
      </c>
      <c r="AB27" s="44">
        <f>IFERROR(IF(Control!B$9=FALSE,0,GETPIVOTDATA("Amount",Pivot!$A$52,"Client Number",$C27,"Location",$A27,"Billing Attorney",$B27,"TranType","TTM_HardDisb_Avg_WipUnpaid")),0)</f>
        <v>742.19916692307663</v>
      </c>
      <c r="AC27" s="47">
        <f>IFERROR(IF(Control!B$10=FALSE,0,GETPIVOTDATA("Amount",Pivot!$A$52,"Client Number",$C27,"Location",$A27,"Billing Attorney",$B27,"TranType","TTM_SoftDisb_Avg_WipUnpaid")),0)</f>
        <v>101.20897730769224</v>
      </c>
      <c r="AD27" s="104">
        <f t="shared" ref="AD27:AD36" si="45">AB27+AC27</f>
        <v>843.40814423076881</v>
      </c>
      <c r="AE27" s="145">
        <f t="shared" si="35"/>
        <v>36839.26756009605</v>
      </c>
      <c r="AF27" s="48">
        <f>IFERROR(IF(Control!$B$1=FALSE,0,GETPIVOTDATA("Amount",Pivot!$A$52,"Client Number",$C27,"Location",$A27,"Billing Attorney",$B27,"TranType","Timekeeper Salaries")),0)</f>
        <v>145587.84833807626</v>
      </c>
      <c r="AG27" s="45">
        <f>IFERROR(IF(Control!$B$2=FALSE,0,GETPIVOTDATA("Amount",Pivot!$A$52,"Client Number",$C27,"Location",$A27,"Billing Attorney",$B27,"TranType","Secretary Salaries")),0)</f>
        <v>37954.033953969527</v>
      </c>
      <c r="AH27" s="45">
        <f>IFERROR(IF(Control!$B$3=FALSE,0,GETPIVOTDATA("Amount",Pivot!$A$52,"Client Number",$C27,"Location",$A27,"Billing Attorney",$B27,"TranType","Support Salaries")),0)</f>
        <v>10938.369835425792</v>
      </c>
      <c r="AI27" s="45">
        <f>IFERROR(IF(Control!$B$4=FALSE,0,GETPIVOTDATA("Amount",Pivot!$A$52,"Client Number",$C27,"Location",$A27,"Billing Attorney",$B27,"TranType","Employee Benefits")),0)</f>
        <v>26033.320208313395</v>
      </c>
      <c r="AJ27" s="45">
        <f>IFERROR(IF(Control!$B$5=FALSE,0,GETPIVOTDATA("Amount",Pivot!$A$52,"Client Number",$C27,"Location",$A27,"Billing Attorney",$B27,"TranType","Rent Office Expense")),0)</f>
        <v>20165.200279451914</v>
      </c>
      <c r="AK27" s="45">
        <f>IFERROR(IF(Control!$B$6=FALSE,0,GETPIVOTDATA("Amount",Pivot!$A$52,"Client Number",$C27,"Location",$A27,"Billing Attorney",$B27,"TranType","Legal Library Expense")),0)</f>
        <v>0</v>
      </c>
      <c r="AL27" s="46">
        <f>IFERROR(IF(Control!$B$7=FALSE,0,GETPIVOTDATA("Amount",Pivot!$A$52,"Client Number",$C27,"Location",$A27,"Billing Attorney",$B27,"TranType","Other SG&amp;A")),0)</f>
        <v>23439.363933055269</v>
      </c>
      <c r="AM27" s="104">
        <f t="shared" ref="AM27:AM36" si="46">SUM(AF27:AL27)</f>
        <v>264118.13654829212</v>
      </c>
      <c r="AN27" s="44">
        <f t="shared" si="2"/>
        <v>143497.54307670787</v>
      </c>
      <c r="AO27" s="151">
        <f t="shared" si="3"/>
        <v>0.35204127380164413</v>
      </c>
      <c r="AP27" s="115">
        <f t="shared" ref="AP27:AP36" si="47">IFERROR((N27+Z27)/AE27,0)</f>
        <v>11.064706402212119</v>
      </c>
      <c r="AQ27" s="170">
        <f t="shared" ref="AQ27:AQ36" si="48">IFERROR((N27+Z27-AM27)/AE27,0)</f>
        <v>3.895233336075961</v>
      </c>
      <c r="AR27" s="93">
        <f t="shared" si="37"/>
        <v>7.1694730661361579</v>
      </c>
      <c r="AT27"/>
      <c r="AU27"/>
    </row>
    <row r="28" spans="1:47" outlineLevel="1" x14ac:dyDescent="0.35">
      <c r="A28" s="40" t="s">
        <v>3</v>
      </c>
      <c r="B28" s="40" t="s">
        <v>91</v>
      </c>
      <c r="C28" s="41" t="s">
        <v>103</v>
      </c>
      <c r="D28" s="42" t="str">
        <f t="shared" si="38"/>
        <v>00059-D'Amore</v>
      </c>
      <c r="E28" s="43">
        <v>400</v>
      </c>
      <c r="F28" s="44">
        <f>IFERROR(GETPIVOTDATA("Amount",Pivot!$A$52,"Client Number",$C28,"Location",$A28,"Billing Attorney",$B28,"TranType","TTM_Hours_Worked"),0)</f>
        <v>2005.1005461284569</v>
      </c>
      <c r="G28" s="45">
        <f>IFERROR(GETPIVOTDATA("Amount",Pivot!$A$52,"Client Number",$C28,"Location",$A28,"Billing Attorney",$B28,"TranType","TTM_Hours_wORKDAY"),0)</f>
        <v>2088</v>
      </c>
      <c r="H28" s="283">
        <f t="shared" si="39"/>
        <v>0.96029719642167477</v>
      </c>
      <c r="I28" s="44">
        <f>IFERROR(GETPIVOTDATA("Amount",Pivot!$A$52,"Client Number",$C28,"Location",$A28,"Billing Attorney",$B28,"TranType","TTM_Billed_Value"),0)</f>
        <v>402996.45750000002</v>
      </c>
      <c r="J28" s="45">
        <f>IFERROR(GETPIVOTDATA("Amount",Pivot!$A$52,"Client Number",$C28,"Location",$A28,"Billing Attorney",$B28,"TranType","TTM_Value_Discounted"),0)</f>
        <v>13949.877374999951</v>
      </c>
      <c r="K28" s="45">
        <f>IFERROR(GETPIVOTDATA("Amount",Pivot!$A$52,"Client Number",$C28,"Location",$A28,"Billing Attorney",$B28,"TranType","TTM_Value_Billed"),0)</f>
        <v>389046.58012499998</v>
      </c>
      <c r="L28" s="292">
        <f t="shared" si="40"/>
        <v>0.96538461538461529</v>
      </c>
      <c r="M28" s="48">
        <f>IFERROR(GETPIVOTDATA("Amount",Pivot!$A$52,"Client Number",$C28,"Location",$A28,"Billing Attorney",$B28,"TranType","TTM_Value_Writeoff"),0)</f>
        <v>4399.0754303999993</v>
      </c>
      <c r="N28" s="47">
        <f>IFERROR(GETPIVOTDATA("Amount",Pivot!$A$52,"Client Number",$C28,"Location",$A28,"Billing Attorney",$B28,"TranType","TTM_Value_Paid"),0)</f>
        <v>396796.51199999999</v>
      </c>
      <c r="O28" s="44">
        <f>IFERROR(GETPIVOTDATA("Amount",Pivot!$A$52,"Client Number",$C28,"Location",$A28,"Billing Attorney",$B28,"TranType","TTM_hard_DEnt"),0)</f>
        <v>425.565</v>
      </c>
      <c r="P28" s="45">
        <f>IFERROR(GETPIVOTDATA("Amount",Pivot!$A$52,"Client Number",$C28,"Location",$A28,"Billing Attorney",$B28,"TranType","TTM_hard_DVal"),0)-Q28</f>
        <v>0</v>
      </c>
      <c r="Q28" s="45">
        <f>IFERROR(GETPIVOTDATA("Amount",Pivot!$A$52,"Client Number",$C28,"Location",$A28,"Billing Attorney",$B28,"TranType","TTM_hard_DBill"),0)</f>
        <v>425.565</v>
      </c>
      <c r="R28" s="47">
        <f>IFERROR(IF(Control!B$9=FALSE,0,GETPIVOTDATA("Amount",Pivot!$A$52,"Client Number",$C28,"Location",$A28,"Billing Attorney",$B28,"TranType","TTM_hard_DPaid")),0)</f>
        <v>567.41999999999996</v>
      </c>
      <c r="S28" s="44">
        <f>IFERROR(GETPIVOTDATA("Amount",Pivot!$A$52,"Client Number",$C28,"Location",$A28,"Billing Attorney",$B28,"TranType","TTM_soft_DEnt"),0)</f>
        <v>595.79099999999994</v>
      </c>
      <c r="T28" s="45">
        <f>IFERROR(GETPIVOTDATA("Amount",Pivot!$A$52,"Client Number",$C28,"Location",$A28,"Billing Attorney",$B28,"TranType","TTM_soft_DVal"),0)-U28</f>
        <v>595.79099999999994</v>
      </c>
      <c r="U28" s="45">
        <f>IFERROR(GETPIVOTDATA("Amount",Pivot!$A$52,"Client Number",$C28,"Location",$A28,"Billing Attorney",$B28,"TranType","TTM_soft_DBill"),0)</f>
        <v>0</v>
      </c>
      <c r="V28" s="47">
        <f>IFERROR(IF(Control!B$10=FALSE,0,GETPIVOTDATA("Amount",Pivot!$A$52,"Client Number",$C28,"Location",$A28,"Billing Attorney",$B28,"TranType","TTM_soft_DPaid")),0)</f>
        <v>0</v>
      </c>
      <c r="W28" s="44">
        <f t="shared" si="41"/>
        <v>1021.356</v>
      </c>
      <c r="X28" s="45">
        <f t="shared" si="42"/>
        <v>595.79099999999994</v>
      </c>
      <c r="Y28" s="45">
        <f t="shared" si="43"/>
        <v>425.565</v>
      </c>
      <c r="Z28" s="46">
        <f t="shared" si="44"/>
        <v>567.41999999999996</v>
      </c>
      <c r="AA28" s="136">
        <f>IFERROR(GETPIVOTDATA("Amount",Pivot!$A$52,"Client Number",$C28,"Location",$A28,"Billing Attorney",$B28,"TranType","TTM_Avg_WipUnpaid"),0)</f>
        <v>33742.011086538434</v>
      </c>
      <c r="AB28" s="44">
        <f>IFERROR(IF(Control!B$9=FALSE,0,GETPIVOTDATA("Amount",Pivot!$A$52,"Client Number",$C28,"Location",$A28,"Billing Attorney",$B28,"TranType","TTM_HardDisb_Avg_WipUnpaid")),0)</f>
        <v>734.59066153846084</v>
      </c>
      <c r="AC28" s="47">
        <f>IFERROR(IF(Control!B$10=FALSE,0,GETPIVOTDATA("Amount",Pivot!$A$52,"Client Number",$C28,"Location",$A28,"Billing Attorney",$B28,"TranType","TTM_SoftDisb_Avg_WipUnpaid")),0)</f>
        <v>100.17145384615297</v>
      </c>
      <c r="AD28" s="104">
        <f t="shared" si="45"/>
        <v>834.76211538461382</v>
      </c>
      <c r="AE28" s="145">
        <f t="shared" si="35"/>
        <v>34576.773201923046</v>
      </c>
      <c r="AF28" s="48">
        <f>IFERROR(IF(Control!$B$1=FALSE,0,GETPIVOTDATA("Amount",Pivot!$A$52,"Client Number",$C28,"Location",$A28,"Billing Attorney",$B28,"TranType","Timekeeper Salaries")),0)</f>
        <v>135929.46336953877</v>
      </c>
      <c r="AG28" s="45">
        <f>IFERROR(IF(Control!$B$2=FALSE,0,GETPIVOTDATA("Amount",Pivot!$A$52,"Client Number",$C28,"Location",$A28,"Billing Attorney",$B28,"TranType","Secretary Salaries")),0)</f>
        <v>35429.053121854537</v>
      </c>
      <c r="AH28" s="45">
        <f>IFERROR(IF(Control!$B$3=FALSE,0,GETPIVOTDATA("Amount",Pivot!$A$52,"Client Number",$C28,"Location",$A28,"Billing Attorney",$B28,"TranType","Support Salaries")),0)</f>
        <v>10203.733644574819</v>
      </c>
      <c r="AI28" s="45">
        <f>IFERROR(IF(Control!$B$4=FALSE,0,GETPIVOTDATA("Amount",Pivot!$A$52,"Client Number",$C28,"Location",$A28,"Billing Attorney",$B28,"TranType","Employee Benefits")),0)</f>
        <v>24284.886074088081</v>
      </c>
      <c r="AJ28" s="45">
        <f>IFERROR(IF(Control!$B$5=FALSE,0,GETPIVOTDATA("Amount",Pivot!$A$52,"Client Number",$C28,"Location",$A28,"Billing Attorney",$B28,"TranType","Rent Office Expense")),0)</f>
        <v>18810.877273014012</v>
      </c>
      <c r="AK28" s="45">
        <f>IFERROR(IF(Control!$B$6=FALSE,0,GETPIVOTDATA("Amount",Pivot!$A$52,"Client Number",$C28,"Location",$A28,"Billing Attorney",$B28,"TranType","Legal Library Expense")),0)</f>
        <v>0</v>
      </c>
      <c r="AL28" s="46">
        <f>IFERROR(IF(Control!$B$7=FALSE,0,GETPIVOTDATA("Amount",Pivot!$A$52,"Client Number",$C28,"Location",$A28,"Billing Attorney",$B28,"TranType","Other SG&amp;A")),0)</f>
        <v>21865.143524088908</v>
      </c>
      <c r="AM28" s="104">
        <f t="shared" si="46"/>
        <v>246523.15700715914</v>
      </c>
      <c r="AN28" s="44">
        <f t="shared" si="2"/>
        <v>150840.77499284083</v>
      </c>
      <c r="AO28" s="151">
        <f t="shared" si="3"/>
        <v>0.37960358967064189</v>
      </c>
      <c r="AP28" s="115">
        <f t="shared" si="47"/>
        <v>11.492221372985144</v>
      </c>
      <c r="AQ28" s="170">
        <f t="shared" si="48"/>
        <v>4.3624884864748328</v>
      </c>
      <c r="AR28" s="93">
        <f t="shared" si="37"/>
        <v>7.1297328865103102</v>
      </c>
      <c r="AT28"/>
      <c r="AU28"/>
    </row>
    <row r="29" spans="1:47" outlineLevel="1" x14ac:dyDescent="0.35">
      <c r="A29" s="40" t="s">
        <v>3</v>
      </c>
      <c r="B29" s="40" t="s">
        <v>91</v>
      </c>
      <c r="C29" s="41" t="s">
        <v>104</v>
      </c>
      <c r="D29" s="42" t="str">
        <f t="shared" si="38"/>
        <v>00060-Hahn</v>
      </c>
      <c r="E29" s="43">
        <v>400</v>
      </c>
      <c r="F29" s="44">
        <f>IFERROR(GETPIVOTDATA("Amount",Pivot!$A$52,"Client Number",$C29,"Location",$A29,"Billing Attorney",$B29,"TranType","TTM_Hours_Worked"),0)</f>
        <v>1082.1702058619819</v>
      </c>
      <c r="G29" s="45">
        <f>IFERROR(GETPIVOTDATA("Amount",Pivot!$A$52,"Client Number",$C29,"Location",$A29,"Billing Attorney",$B29,"TranType","TTM_Hours_wORKDAY"),0)</f>
        <v>1044</v>
      </c>
      <c r="H29" s="283">
        <f t="shared" si="39"/>
        <v>1.0365614998677988</v>
      </c>
      <c r="I29" s="44">
        <f>IFERROR(GETPIVOTDATA("Amount",Pivot!$A$52,"Client Number",$C29,"Location",$A29,"Billing Attorney",$B29,"TranType","TTM_Billed_Value"),0)</f>
        <v>211051.42499999999</v>
      </c>
      <c r="J29" s="45">
        <f>IFERROR(GETPIVOTDATA("Amount",Pivot!$A$52,"Client Number",$C29,"Location",$A29,"Billing Attorney",$B29,"TranType","TTM_Value_Discounted"),0)</f>
        <v>11931.861093749985</v>
      </c>
      <c r="K29" s="45">
        <f>IFERROR(GETPIVOTDATA("Amount",Pivot!$A$52,"Client Number",$C29,"Location",$A29,"Billing Attorney",$B29,"TranType","TTM_Value_Billed"),0)</f>
        <v>199119.56390625</v>
      </c>
      <c r="L29" s="292">
        <f t="shared" si="40"/>
        <v>0.9434646741013476</v>
      </c>
      <c r="M29" s="48">
        <f>IFERROR(GETPIVOTDATA("Amount",Pivot!$A$52,"Client Number",$C29,"Location",$A29,"Billing Attorney",$B29,"TranType","TTM_Value_Writeoff"),0)</f>
        <v>2301.5787599999999</v>
      </c>
      <c r="N29" s="47">
        <f>IFERROR(GETPIVOTDATA("Amount",Pivot!$A$52,"Client Number",$C29,"Location",$A29,"Billing Attorney",$B29,"TranType","TTM_Value_Paid"),0)</f>
        <v>207804.48000000004</v>
      </c>
      <c r="O29" s="44">
        <f>IFERROR(GETPIVOTDATA("Amount",Pivot!$A$52,"Client Number",$C29,"Location",$A29,"Billing Attorney",$B29,"TranType","TTM_hard_DEnt"),0)</f>
        <v>239.923125</v>
      </c>
      <c r="P29" s="45">
        <f>IFERROR(GETPIVOTDATA("Amount",Pivot!$A$52,"Client Number",$C29,"Location",$A29,"Billing Attorney",$B29,"TranType","TTM_hard_DVal"),0)-Q29</f>
        <v>0</v>
      </c>
      <c r="Q29" s="45">
        <f>IFERROR(GETPIVOTDATA("Amount",Pivot!$A$52,"Client Number",$C29,"Location",$A29,"Billing Attorney",$B29,"TranType","TTM_hard_DBill"),0)</f>
        <v>239.923125</v>
      </c>
      <c r="R29" s="47">
        <f>IFERROR(IF(Control!B$9=FALSE,0,GETPIVOTDATA("Amount",Pivot!$A$52,"Client Number",$C29,"Location",$A29,"Billing Attorney",$B29,"TranType","TTM_hard_DPaid")),0)</f>
        <v>319.89749999999998</v>
      </c>
      <c r="S29" s="44">
        <f>IFERROR(GETPIVOTDATA("Amount",Pivot!$A$52,"Client Number",$C29,"Location",$A29,"Billing Attorney",$B29,"TranType","TTM_soft_DEnt"),0)</f>
        <v>296.37562500000001</v>
      </c>
      <c r="T29" s="45">
        <f>IFERROR(GETPIVOTDATA("Amount",Pivot!$A$52,"Client Number",$C29,"Location",$A29,"Billing Attorney",$B29,"TranType","TTM_soft_DVal"),0)-U29</f>
        <v>296.37562500000001</v>
      </c>
      <c r="U29" s="45">
        <f>IFERROR(GETPIVOTDATA("Amount",Pivot!$A$52,"Client Number",$C29,"Location",$A29,"Billing Attorney",$B29,"TranType","TTM_soft_DBill"),0)</f>
        <v>0</v>
      </c>
      <c r="V29" s="47">
        <f>IFERROR(IF(Control!B$10=FALSE,0,GETPIVOTDATA("Amount",Pivot!$A$52,"Client Number",$C29,"Location",$A29,"Billing Attorney",$B29,"TranType","TTM_soft_DPaid")),0)</f>
        <v>0</v>
      </c>
      <c r="W29" s="44">
        <f t="shared" si="41"/>
        <v>536.29875000000004</v>
      </c>
      <c r="X29" s="45">
        <f t="shared" si="42"/>
        <v>296.37562500000001</v>
      </c>
      <c r="Y29" s="45">
        <f t="shared" si="43"/>
        <v>239.923125</v>
      </c>
      <c r="Z29" s="46">
        <f t="shared" si="44"/>
        <v>319.89749999999998</v>
      </c>
      <c r="AA29" s="136">
        <f>IFERROR(GETPIVOTDATA("Amount",Pivot!$A$52,"Client Number",$C29,"Location",$A29,"Billing Attorney",$B29,"TranType","TTM_Avg_WipUnpaid"),0)</f>
        <v>18026.737968749974</v>
      </c>
      <c r="AB29" s="44">
        <f>IFERROR(IF(Control!B$9=FALSE,0,GETPIVOTDATA("Amount",Pivot!$A$52,"Client Number",$C29,"Location",$A29,"Billing Attorney",$B29,"TranType","TTM_HardDisb_Avg_WipUnpaid")),0)</f>
        <v>387.3944249999995</v>
      </c>
      <c r="AC29" s="47">
        <f>IFERROR(IF(Control!B$10=FALSE,0,GETPIVOTDATA("Amount",Pivot!$A$52,"Client Number",$C29,"Location",$A29,"Billing Attorney",$B29,"TranType","TTM_SoftDisb_Avg_WipUnpaid")),0)</f>
        <v>52.826512499999957</v>
      </c>
      <c r="AD29" s="104">
        <f t="shared" si="45"/>
        <v>440.22093749999948</v>
      </c>
      <c r="AE29" s="145">
        <f t="shared" si="35"/>
        <v>18466.958906249973</v>
      </c>
      <c r="AF29" s="48">
        <f>IFERROR(IF(Control!$B$1=FALSE,0,GETPIVOTDATA("Amount",Pivot!$A$52,"Client Number",$C29,"Location",$A29,"Billing Attorney",$B29,"TranType","Timekeeper Salaries")),0)</f>
        <v>71738.54954712608</v>
      </c>
      <c r="AG29" s="45">
        <f>IFERROR(IF(Control!$B$2=FALSE,0,GETPIVOTDATA("Amount",Pivot!$A$52,"Client Number",$C29,"Location",$A29,"Billing Attorney",$B29,"TranType","Secretary Salaries")),0)</f>
        <v>18757.574734850619</v>
      </c>
      <c r="AH29" s="45">
        <f>IFERROR(IF(Control!$B$3=FALSE,0,GETPIVOTDATA("Amount",Pivot!$A$52,"Client Number",$C29,"Location",$A29,"Billing Attorney",$B29,"TranType","Support Salaries")),0)</f>
        <v>5460.4364172782889</v>
      </c>
      <c r="AI29" s="45">
        <f>IFERROR(IF(Control!$B$4=FALSE,0,GETPIVOTDATA("Amount",Pivot!$A$52,"Client Number",$C29,"Location",$A29,"Billing Attorney",$B29,"TranType","Employee Benefits")),0)</f>
        <v>12995.838673122358</v>
      </c>
      <c r="AJ29" s="45">
        <f>IFERROR(IF(Control!$B$5=FALSE,0,GETPIVOTDATA("Amount",Pivot!$A$52,"Client Number",$C29,"Location",$A29,"Billing Attorney",$B29,"TranType","Rent Office Expense")),0)</f>
        <v>10066.472026847805</v>
      </c>
      <c r="AK29" s="45">
        <f>IFERROR(IF(Control!$B$6=FALSE,0,GETPIVOTDATA("Amount",Pivot!$A$52,"Client Number",$C29,"Location",$A29,"Billing Attorney",$B29,"TranType","Legal Library Expense")),0)</f>
        <v>0</v>
      </c>
      <c r="AL29" s="46">
        <f>IFERROR(IF(Control!$B$7=FALSE,0,GETPIVOTDATA("Amount",Pivot!$A$52,"Client Number",$C29,"Location",$A29,"Billing Attorney",$B29,"TranType","Other SG&amp;A")),0)</f>
        <v>11700.935179882064</v>
      </c>
      <c r="AM29" s="104">
        <f t="shared" si="46"/>
        <v>130719.80657910721</v>
      </c>
      <c r="AN29" s="44">
        <f t="shared" si="2"/>
        <v>77404.570920892817</v>
      </c>
      <c r="AO29" s="151">
        <f t="shared" si="3"/>
        <v>0.37191496666887475</v>
      </c>
      <c r="AP29" s="115">
        <f t="shared" si="47"/>
        <v>11.270094797772158</v>
      </c>
      <c r="AQ29" s="170">
        <f t="shared" si="48"/>
        <v>4.1915169310684908</v>
      </c>
      <c r="AR29" s="93">
        <f t="shared" si="37"/>
        <v>7.0785778667036672</v>
      </c>
      <c r="AT29"/>
      <c r="AU29"/>
    </row>
    <row r="30" spans="1:47" outlineLevel="1" x14ac:dyDescent="0.35">
      <c r="A30" s="40" t="s">
        <v>3</v>
      </c>
      <c r="B30" s="40" t="s">
        <v>91</v>
      </c>
      <c r="C30" s="41" t="s">
        <v>100</v>
      </c>
      <c r="D30" s="42" t="str">
        <f t="shared" si="38"/>
        <v>00056-Hettinger</v>
      </c>
      <c r="E30" s="43">
        <v>400</v>
      </c>
      <c r="F30" s="44">
        <f>IFERROR(GETPIVOTDATA("Amount",Pivot!$A$52,"Client Number",$C30,"Location",$A30,"Billing Attorney",$B30,"TranType","TTM_Hours_Worked"),0)</f>
        <v>1080.9686741096104</v>
      </c>
      <c r="G30" s="45">
        <f>IFERROR(GETPIVOTDATA("Amount",Pivot!$A$52,"Client Number",$C30,"Location",$A30,"Billing Attorney",$B30,"TranType","TTM_Hours_wORKDAY"),0)</f>
        <v>1044</v>
      </c>
      <c r="H30" s="283">
        <f t="shared" si="39"/>
        <v>1.0354106073846843</v>
      </c>
      <c r="I30" s="44">
        <f>IFERROR(GETPIVOTDATA("Amount",Pivot!$A$52,"Client Number",$C30,"Location",$A30,"Billing Attorney",$B30,"TranType","TTM_Billed_Value"),0)</f>
        <v>215380.685</v>
      </c>
      <c r="J30" s="45">
        <f>IFERROR(GETPIVOTDATA("Amount",Pivot!$A$52,"Client Number",$C30,"Location",$A30,"Billing Attorney",$B30,"TranType","TTM_Value_Discounted"),0)</f>
        <v>7455.4852500000288</v>
      </c>
      <c r="K30" s="45">
        <f>IFERROR(GETPIVOTDATA("Amount",Pivot!$A$52,"Client Number",$C30,"Location",$A30,"Billing Attorney",$B30,"TranType","TTM_Value_Billed"),0)</f>
        <v>207925.19974999997</v>
      </c>
      <c r="L30" s="292">
        <f t="shared" si="40"/>
        <v>0.96538461538461529</v>
      </c>
      <c r="M30" s="48">
        <f>IFERROR(GETPIVOTDATA("Amount",Pivot!$A$52,"Client Number",$C30,"Location",$A30,"Billing Attorney",$B30,"TranType","TTM_Value_Writeoff"),0)</f>
        <v>2348.7906320000002</v>
      </c>
      <c r="N30" s="47">
        <f>IFERROR(GETPIVOTDATA("Amount",Pivot!$A$52,"Client Number",$C30,"Location",$A30,"Billing Attorney",$B30,"TranType","TTM_Value_Paid"),0)</f>
        <v>212067.136</v>
      </c>
      <c r="O30" s="44">
        <f>IFERROR(GETPIVOTDATA("Amount",Pivot!$A$52,"Client Number",$C30,"Location",$A30,"Billing Attorney",$B30,"TranType","TTM_hard_DEnt"),0)</f>
        <v>244.84462499999998</v>
      </c>
      <c r="P30" s="45">
        <f>IFERROR(GETPIVOTDATA("Amount",Pivot!$A$52,"Client Number",$C30,"Location",$A30,"Billing Attorney",$B30,"TranType","TTM_hard_DVal"),0)-Q30</f>
        <v>0</v>
      </c>
      <c r="Q30" s="45">
        <f>IFERROR(GETPIVOTDATA("Amount",Pivot!$A$52,"Client Number",$C30,"Location",$A30,"Billing Attorney",$B30,"TranType","TTM_hard_DBill"),0)</f>
        <v>244.84462499999998</v>
      </c>
      <c r="R30" s="47">
        <f>IFERROR(IF(Control!B$9=FALSE,0,GETPIVOTDATA("Amount",Pivot!$A$52,"Client Number",$C30,"Location",$A30,"Billing Attorney",$B30,"TranType","TTM_hard_DPaid")),0)</f>
        <v>326.45949999999999</v>
      </c>
      <c r="S30" s="44">
        <f>IFERROR(GETPIVOTDATA("Amount",Pivot!$A$52,"Client Number",$C30,"Location",$A30,"Billing Attorney",$B30,"TranType","TTM_soft_DEnt"),0)</f>
        <v>302.45512500000001</v>
      </c>
      <c r="T30" s="45">
        <f>IFERROR(GETPIVOTDATA("Amount",Pivot!$A$52,"Client Number",$C30,"Location",$A30,"Billing Attorney",$B30,"TranType","TTM_soft_DVal"),0)-U30</f>
        <v>302.45512500000001</v>
      </c>
      <c r="U30" s="45">
        <f>IFERROR(GETPIVOTDATA("Amount",Pivot!$A$52,"Client Number",$C30,"Location",$A30,"Billing Attorney",$B30,"TranType","TTM_soft_DBill"),0)</f>
        <v>0</v>
      </c>
      <c r="V30" s="47">
        <f>IFERROR(IF(Control!B$10=FALSE,0,GETPIVOTDATA("Amount",Pivot!$A$52,"Client Number",$C30,"Location",$A30,"Billing Attorney",$B30,"TranType","TTM_soft_DPaid")),0)</f>
        <v>0</v>
      </c>
      <c r="W30" s="44">
        <f t="shared" si="41"/>
        <v>547.29975000000002</v>
      </c>
      <c r="X30" s="45">
        <f t="shared" si="42"/>
        <v>302.45512500000001</v>
      </c>
      <c r="Y30" s="45">
        <f t="shared" si="43"/>
        <v>244.84462499999998</v>
      </c>
      <c r="Z30" s="46">
        <f t="shared" si="44"/>
        <v>326.45949999999999</v>
      </c>
      <c r="AA30" s="136">
        <f>IFERROR(GETPIVOTDATA("Amount",Pivot!$A$52,"Client Number",$C30,"Location",$A30,"Billing Attorney",$B30,"TranType","TTM_Avg_WipUnpaid"),0)</f>
        <v>18033.35321153843</v>
      </c>
      <c r="AB30" s="44">
        <f>IFERROR(IF(Control!B$9=FALSE,0,GETPIVOTDATA("Amount",Pivot!$A$52,"Client Number",$C30,"Location",$A30,"Billing Attorney",$B30,"TranType","TTM_HardDisb_Avg_WipUnpaid")),0)</f>
        <v>354.39320653846079</v>
      </c>
      <c r="AC30" s="47">
        <f>IFERROR(IF(Control!B$10=FALSE,0,GETPIVOTDATA("Amount",Pivot!$A$52,"Client Number",$C30,"Location",$A30,"Billing Attorney",$B30,"TranType","TTM_SoftDisb_Avg_WipUnpaid")),0)</f>
        <v>48.326346346153819</v>
      </c>
      <c r="AD30" s="104">
        <f t="shared" si="45"/>
        <v>402.71955288461459</v>
      </c>
      <c r="AE30" s="145">
        <f t="shared" si="35"/>
        <v>18436.072764423043</v>
      </c>
      <c r="AF30" s="48">
        <f>IFERROR(IF(Control!$B$1=FALSE,0,GETPIVOTDATA("Amount",Pivot!$A$52,"Client Number",$C30,"Location",$A30,"Billing Attorney",$B30,"TranType","Timekeeper Salaries")),0)</f>
        <v>71623.787510476686</v>
      </c>
      <c r="AG30" s="45">
        <f>IFERROR(IF(Control!$B$2=FALSE,0,GETPIVOTDATA("Amount",Pivot!$A$52,"Client Number",$C30,"Location",$A30,"Billing Attorney",$B30,"TranType","Secretary Salaries")),0)</f>
        <v>18728.881883157504</v>
      </c>
      <c r="AH30" s="45">
        <f>IFERROR(IF(Control!$B$3=FALSE,0,GETPIVOTDATA("Amount",Pivot!$A$52,"Client Number",$C30,"Location",$A30,"Billing Attorney",$B30,"TranType","Support Salaries")),0)</f>
        <v>5453.3659068853458</v>
      </c>
      <c r="AI30" s="45">
        <f>IFERROR(IF(Control!$B$4=FALSE,0,GETPIVOTDATA("Amount",Pivot!$A$52,"Client Number",$C30,"Location",$A30,"Billing Attorney",$B30,"TranType","Employee Benefits")),0)</f>
        <v>12979.010858387135</v>
      </c>
      <c r="AJ30" s="45">
        <f>IFERROR(IF(Control!$B$5=FALSE,0,GETPIVOTDATA("Amount",Pivot!$A$52,"Client Number",$C30,"Location",$A30,"Billing Attorney",$B30,"TranType","Rent Office Expense")),0)</f>
        <v>10053.43733700857</v>
      </c>
      <c r="AK30" s="45">
        <f>IFERROR(IF(Control!$B$6=FALSE,0,GETPIVOTDATA("Amount",Pivot!$A$52,"Client Number",$C30,"Location",$A30,"Billing Attorney",$B30,"TranType","Legal Library Expense")),0)</f>
        <v>0</v>
      </c>
      <c r="AL30" s="46">
        <f>IFERROR(IF(Control!$B$7=FALSE,0,GETPIVOTDATA("Amount",Pivot!$A$52,"Client Number",$C30,"Location",$A30,"Billing Attorney",$B30,"TranType","Other SG&amp;A")),0)</f>
        <v>11685.784086182881</v>
      </c>
      <c r="AM30" s="104">
        <f t="shared" si="46"/>
        <v>130524.26758209811</v>
      </c>
      <c r="AN30" s="44">
        <f t="shared" si="2"/>
        <v>81869.327917901886</v>
      </c>
      <c r="AO30" s="151">
        <f t="shared" si="3"/>
        <v>0.38546043596640317</v>
      </c>
      <c r="AP30" s="115">
        <f t="shared" si="47"/>
        <v>11.52054443557339</v>
      </c>
      <c r="AQ30" s="170">
        <f t="shared" si="48"/>
        <v>4.4407140807064387</v>
      </c>
      <c r="AR30" s="93">
        <f t="shared" si="37"/>
        <v>7.0798303548669503</v>
      </c>
      <c r="AT30"/>
      <c r="AU30"/>
    </row>
    <row r="31" spans="1:47" outlineLevel="1" x14ac:dyDescent="0.35">
      <c r="A31" s="40" t="s">
        <v>3</v>
      </c>
      <c r="B31" s="40" t="s">
        <v>91</v>
      </c>
      <c r="C31" s="41" t="s">
        <v>101</v>
      </c>
      <c r="D31" s="42" t="str">
        <f t="shared" si="38"/>
        <v>00057-Wunsch</v>
      </c>
      <c r="E31" s="43">
        <v>400</v>
      </c>
      <c r="F31" s="44">
        <f>IFERROR(GETPIVOTDATA("Amount",Pivot!$A$52,"Client Number",$C31,"Location",$A31,"Billing Attorney",$B31,"TranType","TTM_Hours_Worked"),0)</f>
        <v>1075.5366707221249</v>
      </c>
      <c r="G31" s="45">
        <f>IFERROR(GETPIVOTDATA("Amount",Pivot!$A$52,"Client Number",$C31,"Location",$A31,"Billing Attorney",$B31,"TranType","TTM_Hours_wORKDAY"),0)</f>
        <v>1044</v>
      </c>
      <c r="H31" s="283">
        <f t="shared" si="39"/>
        <v>1.0302075390058667</v>
      </c>
      <c r="I31" s="44">
        <f>IFERROR(GETPIVOTDATA("Amount",Pivot!$A$52,"Client Number",$C31,"Location",$A31,"Billing Attorney",$B31,"TranType","TTM_Billed_Value"),0)</f>
        <v>214298.36999999997</v>
      </c>
      <c r="J31" s="45">
        <f>IFERROR(GETPIVOTDATA("Amount",Pivot!$A$52,"Client Number",$C31,"Location",$A31,"Billing Attorney",$B31,"TranType","TTM_Value_Discounted"),0)</f>
        <v>7418.0204999999969</v>
      </c>
      <c r="K31" s="45">
        <f>IFERROR(GETPIVOTDATA("Amount",Pivot!$A$52,"Client Number",$C31,"Location",$A31,"Billing Attorney",$B31,"TranType","TTM_Value_Billed"),0)</f>
        <v>206880.34949999998</v>
      </c>
      <c r="L31" s="292">
        <f t="shared" si="40"/>
        <v>0.96538461538461551</v>
      </c>
      <c r="M31" s="48">
        <f>IFERROR(GETPIVOTDATA("Amount",Pivot!$A$52,"Client Number",$C31,"Location",$A31,"Billing Attorney",$B31,"TranType","TTM_Value_Writeoff"),0)</f>
        <v>2336.9876640000002</v>
      </c>
      <c r="N31" s="47">
        <f>IFERROR(GETPIVOTDATA("Amount",Pivot!$A$52,"Client Number",$C31,"Location",$A31,"Billing Attorney",$B31,"TranType","TTM_Value_Paid"),0)</f>
        <v>211001.47199999998</v>
      </c>
      <c r="O31" s="44">
        <f>IFERROR(GETPIVOTDATA("Amount",Pivot!$A$52,"Client Number",$C31,"Location",$A31,"Billing Attorney",$B31,"TranType","TTM_hard_DEnt"),0)</f>
        <v>243.61424999999997</v>
      </c>
      <c r="P31" s="45">
        <f>IFERROR(GETPIVOTDATA("Amount",Pivot!$A$52,"Client Number",$C31,"Location",$A31,"Billing Attorney",$B31,"TranType","TTM_hard_DVal"),0)-Q31</f>
        <v>0</v>
      </c>
      <c r="Q31" s="45">
        <f>IFERROR(GETPIVOTDATA("Amount",Pivot!$A$52,"Client Number",$C31,"Location",$A31,"Billing Attorney",$B31,"TranType","TTM_hard_DBill"),0)</f>
        <v>243.61424999999997</v>
      </c>
      <c r="R31" s="47">
        <f>IFERROR(IF(Control!B$9=FALSE,0,GETPIVOTDATA("Amount",Pivot!$A$52,"Client Number",$C31,"Location",$A31,"Billing Attorney",$B31,"TranType","TTM_hard_DPaid")),0)</f>
        <v>324.81900000000002</v>
      </c>
      <c r="S31" s="44">
        <f>IFERROR(GETPIVOTDATA("Amount",Pivot!$A$52,"Client Number",$C31,"Location",$A31,"Billing Attorney",$B31,"TranType","TTM_soft_DEnt"),0)</f>
        <v>300.93525</v>
      </c>
      <c r="T31" s="45">
        <f>IFERROR(GETPIVOTDATA("Amount",Pivot!$A$52,"Client Number",$C31,"Location",$A31,"Billing Attorney",$B31,"TranType","TTM_soft_DVal"),0)-U31</f>
        <v>300.93525</v>
      </c>
      <c r="U31" s="45">
        <f>IFERROR(GETPIVOTDATA("Amount",Pivot!$A$52,"Client Number",$C31,"Location",$A31,"Billing Attorney",$B31,"TranType","TTM_soft_DBill"),0)</f>
        <v>0</v>
      </c>
      <c r="V31" s="47">
        <f>IFERROR(IF(Control!B$10=FALSE,0,GETPIVOTDATA("Amount",Pivot!$A$52,"Client Number",$C31,"Location",$A31,"Billing Attorney",$B31,"TranType","TTM_soft_DPaid")),0)</f>
        <v>0</v>
      </c>
      <c r="W31" s="44">
        <f t="shared" si="41"/>
        <v>544.54949999999997</v>
      </c>
      <c r="X31" s="45">
        <f t="shared" si="42"/>
        <v>300.93525</v>
      </c>
      <c r="Y31" s="45">
        <f t="shared" si="43"/>
        <v>243.61424999999997</v>
      </c>
      <c r="Z31" s="46">
        <f t="shared" si="44"/>
        <v>324.81900000000002</v>
      </c>
      <c r="AA31" s="136">
        <f>IFERROR(GETPIVOTDATA("Amount",Pivot!$A$52,"Client Number",$C31,"Location",$A31,"Billing Attorney",$B31,"TranType","TTM_Avg_WipUnpaid"),0)</f>
        <v>17942.733346153815</v>
      </c>
      <c r="AB31" s="44">
        <f>IFERROR(IF(Control!B$9=FALSE,0,GETPIVOTDATA("Amount",Pivot!$A$52,"Client Number",$C31,"Location",$A31,"Billing Attorney",$B31,"TranType","TTM_HardDisb_Avg_WipUnpaid")),0)</f>
        <v>332.24133461538389</v>
      </c>
      <c r="AC31" s="47">
        <f>IFERROR(IF(Control!B$10=FALSE,0,GETPIVOTDATA("Amount",Pivot!$A$52,"Client Number",$C31,"Location",$A31,"Billing Attorney",$B31,"TranType","TTM_SoftDisb_Avg_WipUnpaid")),0)</f>
        <v>45.305636538461513</v>
      </c>
      <c r="AD31" s="104">
        <f t="shared" si="45"/>
        <v>377.54697115384539</v>
      </c>
      <c r="AE31" s="145">
        <f t="shared" si="35"/>
        <v>18320.280317307661</v>
      </c>
      <c r="AF31" s="48">
        <f>IFERROR(IF(Control!$B$1=FALSE,0,GETPIVOTDATA("Amount",Pivot!$A$52,"Client Number",$C31,"Location",$A31,"Billing Attorney",$B31,"TranType","Timekeeper Salaries")),0)</f>
        <v>71263.868980273284</v>
      </c>
      <c r="AG31" s="45">
        <f>IFERROR(IF(Control!$B$2=FALSE,0,GETPIVOTDATA("Amount",Pivot!$A$52,"Client Number",$C31,"Location",$A31,"Billing Attorney",$B31,"TranType","Secretary Salaries")),0)</f>
        <v>18634.766898820031</v>
      </c>
      <c r="AH31" s="45">
        <f>IFERROR(IF(Control!$B$3=FALSE,0,GETPIVOTDATA("Amount",Pivot!$A$52,"Client Number",$C31,"Location",$A31,"Billing Attorney",$B31,"TranType","Support Salaries")),0)</f>
        <v>5425.9620581070276</v>
      </c>
      <c r="AI31" s="45">
        <f>IFERROR(IF(Control!$B$4=FALSE,0,GETPIVOTDATA("Amount",Pivot!$A$52,"Client Number",$C31,"Location",$A31,"Billing Attorney",$B31,"TranType","Employee Benefits")),0)</f>
        <v>12913.789698294737</v>
      </c>
      <c r="AJ31" s="45">
        <f>IFERROR(IF(Control!$B$5=FALSE,0,GETPIVOTDATA("Amount",Pivot!$A$52,"Client Number",$C31,"Location",$A31,"Billing Attorney",$B31,"TranType","Rent Office Expense")),0)</f>
        <v>10002.917551395461</v>
      </c>
      <c r="AK31" s="45">
        <f>IFERROR(IF(Control!$B$6=FALSE,0,GETPIVOTDATA("Amount",Pivot!$A$52,"Client Number",$C31,"Location",$A31,"Billing Attorney",$B31,"TranType","Legal Library Expense")),0)</f>
        <v>0</v>
      </c>
      <c r="AL31" s="46">
        <f>IFERROR(IF(Control!$B$7=FALSE,0,GETPIVOTDATA("Amount",Pivot!$A$52,"Client Number",$C31,"Location",$A31,"Billing Attorney",$B31,"TranType","Other SG&amp;A")),0)</f>
        <v>11627.061553086485</v>
      </c>
      <c r="AM31" s="104">
        <f t="shared" si="46"/>
        <v>129868.36673997705</v>
      </c>
      <c r="AN31" s="44">
        <f t="shared" si="2"/>
        <v>81457.924260022919</v>
      </c>
      <c r="AO31" s="151">
        <f t="shared" si="3"/>
        <v>0.38546043596640295</v>
      </c>
      <c r="AP31" s="115">
        <f t="shared" si="47"/>
        <v>11.535101392545524</v>
      </c>
      <c r="AQ31" s="170">
        <f t="shared" si="48"/>
        <v>4.4463252116872596</v>
      </c>
      <c r="AR31" s="93">
        <f t="shared" si="37"/>
        <v>7.0887761808582654</v>
      </c>
    </row>
    <row r="32" spans="1:47" outlineLevel="1" x14ac:dyDescent="0.35">
      <c r="A32" s="40" t="s">
        <v>3</v>
      </c>
      <c r="B32" s="40" t="s">
        <v>91</v>
      </c>
      <c r="C32" s="41" t="s">
        <v>98</v>
      </c>
      <c r="D32" s="42" t="str">
        <f t="shared" si="38"/>
        <v>00054-Powlowski</v>
      </c>
      <c r="E32" s="43">
        <v>400</v>
      </c>
      <c r="F32" s="44">
        <f>IFERROR(GETPIVOTDATA("Amount",Pivot!$A$52,"Client Number",$C32,"Location",$A32,"Billing Attorney",$B32,"TranType","TTM_Hours_Worked"),0)</f>
        <v>1036.3263474193561</v>
      </c>
      <c r="G32" s="45">
        <f>IFERROR(GETPIVOTDATA("Amount",Pivot!$A$52,"Client Number",$C32,"Location",$A32,"Billing Attorney",$B32,"TranType","TTM_Hours_wORKDAY"),0)</f>
        <v>1044</v>
      </c>
      <c r="H32" s="283">
        <f t="shared" si="39"/>
        <v>0.99264975806451738</v>
      </c>
      <c r="I32" s="44">
        <f>IFERROR(GETPIVOTDATA("Amount",Pivot!$A$52,"Client Number",$C32,"Location",$A32,"Billing Attorney",$B32,"TranType","TTM_Billed_Value"),0)</f>
        <v>208886.79499999998</v>
      </c>
      <c r="J32" s="45">
        <f>IFERROR(GETPIVOTDATA("Amount",Pivot!$A$52,"Client Number",$C32,"Location",$A32,"Billing Attorney",$B32,"TranType","TTM_Value_Discounted"),0)</f>
        <v>4820.4644999999618</v>
      </c>
      <c r="K32" s="45">
        <f>IFERROR(GETPIVOTDATA("Amount",Pivot!$A$52,"Client Number",$C32,"Location",$A32,"Billing Attorney",$B32,"TranType","TTM_Value_Billed"),0)</f>
        <v>204066.33050000004</v>
      </c>
      <c r="L32" s="292">
        <f t="shared" si="40"/>
        <v>0.97692307692307723</v>
      </c>
      <c r="M32" s="48">
        <f>IFERROR(GETPIVOTDATA("Amount",Pivot!$A$52,"Client Number",$C32,"Location",$A32,"Billing Attorney",$B32,"TranType","TTM_Value_Writeoff"),0)</f>
        <v>2277.9728239999999</v>
      </c>
      <c r="N32" s="47">
        <f>IFERROR(GETPIVOTDATA("Amount",Pivot!$A$52,"Client Number",$C32,"Location",$A32,"Billing Attorney",$B32,"TranType","TTM_Value_Paid"),0)</f>
        <v>205673.152</v>
      </c>
      <c r="O32" s="44">
        <f>IFERROR(GETPIVOTDATA("Amount",Pivot!$A$52,"Client Number",$C32,"Location",$A32,"Billing Attorney",$B32,"TranType","TTM_hard_DEnt"),0)</f>
        <v>237.46237499999998</v>
      </c>
      <c r="P32" s="45">
        <f>IFERROR(GETPIVOTDATA("Amount",Pivot!$A$52,"Client Number",$C32,"Location",$A32,"Billing Attorney",$B32,"TranType","TTM_hard_DVal"),0)-Q32</f>
        <v>0</v>
      </c>
      <c r="Q32" s="45">
        <f>IFERROR(GETPIVOTDATA("Amount",Pivot!$A$52,"Client Number",$C32,"Location",$A32,"Billing Attorney",$B32,"TranType","TTM_hard_DBill"),0)</f>
        <v>237.46237499999998</v>
      </c>
      <c r="R32" s="47">
        <f>IFERROR(IF(Control!B$9=FALSE,0,GETPIVOTDATA("Amount",Pivot!$A$52,"Client Number",$C32,"Location",$A32,"Billing Attorney",$B32,"TranType","TTM_hard_DPaid")),0)</f>
        <v>316.61649999999997</v>
      </c>
      <c r="S32" s="44">
        <f>IFERROR(GETPIVOTDATA("Amount",Pivot!$A$52,"Client Number",$C32,"Location",$A32,"Billing Attorney",$B32,"TranType","TTM_soft_DEnt"),0)</f>
        <v>293.33587499999993</v>
      </c>
      <c r="T32" s="45">
        <f>IFERROR(GETPIVOTDATA("Amount",Pivot!$A$52,"Client Number",$C32,"Location",$A32,"Billing Attorney",$B32,"TranType","TTM_soft_DVal"),0)-U32</f>
        <v>293.33587499999993</v>
      </c>
      <c r="U32" s="45">
        <f>IFERROR(GETPIVOTDATA("Amount",Pivot!$A$52,"Client Number",$C32,"Location",$A32,"Billing Attorney",$B32,"TranType","TTM_soft_DBill"),0)</f>
        <v>0</v>
      </c>
      <c r="V32" s="47">
        <f>IFERROR(IF(Control!B$10=FALSE,0,GETPIVOTDATA("Amount",Pivot!$A$52,"Client Number",$C32,"Location",$A32,"Billing Attorney",$B32,"TranType","TTM_soft_DPaid")),0)</f>
        <v>0</v>
      </c>
      <c r="W32" s="44">
        <f t="shared" si="41"/>
        <v>530.79824999999994</v>
      </c>
      <c r="X32" s="45">
        <f t="shared" si="42"/>
        <v>293.33587499999993</v>
      </c>
      <c r="Y32" s="45">
        <f t="shared" si="43"/>
        <v>237.46237499999998</v>
      </c>
      <c r="Z32" s="46">
        <f t="shared" si="44"/>
        <v>316.61649999999997</v>
      </c>
      <c r="AA32" s="136">
        <f>IFERROR(GETPIVOTDATA("Amount",Pivot!$A$52,"Client Number",$C32,"Location",$A32,"Billing Attorney",$B32,"TranType","TTM_Avg_WipUnpaid"),0)</f>
        <v>17304.231538461507</v>
      </c>
      <c r="AB32" s="44">
        <f>IFERROR(IF(Control!B$9=FALSE,0,GETPIVOTDATA("Amount",Pivot!$A$52,"Client Number",$C32,"Location",$A32,"Billing Attorney",$B32,"TranType","TTM_HardDisb_Avg_WipUnpaid")),0)</f>
        <v>363.56456653846101</v>
      </c>
      <c r="AC32" s="47">
        <f>IFERROR(IF(Control!B$10=FALSE,0,GETPIVOTDATA("Amount",Pivot!$A$52,"Client Number",$C32,"Location",$A32,"Billing Attorney",$B32,"TranType","TTM_SoftDisb_Avg_WipUnpaid")),0)</f>
        <v>49.576986346153809</v>
      </c>
      <c r="AD32" s="104">
        <f t="shared" si="45"/>
        <v>413.14155288461484</v>
      </c>
      <c r="AE32" s="145">
        <f t="shared" si="35"/>
        <v>17717.373091346122</v>
      </c>
      <c r="AF32" s="48">
        <f>IFERROR(IF(Control!$B$1=FALSE,0,GETPIVOTDATA("Amount",Pivot!$A$52,"Client Number",$C32,"Location",$A32,"Billing Attorney",$B32,"TranType","Timekeeper Salaries")),0)</f>
        <v>68665.836371448822</v>
      </c>
      <c r="AG32" s="45">
        <f>IFERROR(IF(Control!$B$2=FALSE,0,GETPIVOTDATA("Amount",Pivot!$A$52,"Client Number",$C32,"Location",$A32,"Billing Attorney",$B32,"TranType","Secretary Salaries")),0)</f>
        <v>17955.408161303531</v>
      </c>
      <c r="AH32" s="45">
        <f>IFERROR(IF(Control!$B$3=FALSE,0,GETPIVOTDATA("Amount",Pivot!$A$52,"Client Number",$C32,"Location",$A32,"Billing Attorney",$B32,"TranType","Support Salaries")),0)</f>
        <v>5228.1503680750347</v>
      </c>
      <c r="AI32" s="45">
        <f>IFERROR(IF(Control!$B$4=FALSE,0,GETPIVOTDATA("Amount",Pivot!$A$52,"Client Number",$C32,"Location",$A32,"Billing Attorney",$B32,"TranType","Employee Benefits")),0)</f>
        <v>12442.997876018577</v>
      </c>
      <c r="AJ32" s="45">
        <f>IFERROR(IF(Control!$B$5=FALSE,0,GETPIVOTDATA("Amount",Pivot!$A$52,"Client Number",$C32,"Location",$A32,"Billing Attorney",$B32,"TranType","Rent Office Expense")),0)</f>
        <v>9638.2459954755577</v>
      </c>
      <c r="AK32" s="45">
        <f>IFERROR(IF(Control!$B$6=FALSE,0,GETPIVOTDATA("Amount",Pivot!$A$52,"Client Number",$C32,"Location",$A32,"Billing Attorney",$B32,"TranType","Legal Library Expense")),0)</f>
        <v>0</v>
      </c>
      <c r="AL32" s="46">
        <f>IFERROR(IF(Control!$B$7=FALSE,0,GETPIVOTDATA("Amount",Pivot!$A$52,"Client Number",$C32,"Location",$A32,"Billing Attorney",$B32,"TranType","Other SG&amp;A")),0)</f>
        <v>11203.179360160775</v>
      </c>
      <c r="AM32" s="104">
        <f t="shared" si="46"/>
        <v>125133.81813248229</v>
      </c>
      <c r="AN32" s="44">
        <f t="shared" si="2"/>
        <v>80855.950367517711</v>
      </c>
      <c r="AO32" s="151">
        <f t="shared" si="3"/>
        <v>0.39252410911621421</v>
      </c>
      <c r="AP32" s="115">
        <f t="shared" si="47"/>
        <v>11.626428333250695</v>
      </c>
      <c r="AQ32" s="170">
        <f t="shared" si="48"/>
        <v>4.5636534237127409</v>
      </c>
      <c r="AR32" s="93">
        <f t="shared" si="37"/>
        <v>7.0627749095379544</v>
      </c>
    </row>
    <row r="33" spans="1:44" outlineLevel="1" x14ac:dyDescent="0.35">
      <c r="A33" s="40" t="s">
        <v>3</v>
      </c>
      <c r="B33" s="40" t="s">
        <v>91</v>
      </c>
      <c r="C33" s="41" t="s">
        <v>99</v>
      </c>
      <c r="D33" s="42" t="str">
        <f t="shared" si="38"/>
        <v>00055-Beier</v>
      </c>
      <c r="E33" s="43">
        <v>400</v>
      </c>
      <c r="F33" s="44">
        <f>IFERROR(GETPIVOTDATA("Amount",Pivot!$A$52,"Client Number",$C33,"Location",$A33,"Billing Attorney",$B33,"TranType","TTM_Hours_Worked"),0)</f>
        <v>1071.7654867611577</v>
      </c>
      <c r="G33" s="45">
        <f>IFERROR(GETPIVOTDATA("Amount",Pivot!$A$52,"Client Number",$C33,"Location",$A33,"Billing Attorney",$B33,"TranType","TTM_Hours_wORKDAY"),0)</f>
        <v>1044</v>
      </c>
      <c r="H33" s="283">
        <f t="shared" si="39"/>
        <v>1.0265952938325265</v>
      </c>
      <c r="I33" s="44">
        <f>IFERROR(GETPIVOTDATA("Amount",Pivot!$A$52,"Client Number",$C33,"Location",$A33,"Billing Attorney",$B33,"TranType","TTM_Billed_Value"),0)</f>
        <v>216030.07400000002</v>
      </c>
      <c r="J33" s="45">
        <f>IFERROR(GETPIVOTDATA("Amount",Pivot!$A$52,"Client Number",$C33,"Location",$A33,"Billing Attorney",$B33,"TranType","TTM_Value_Discounted"),0)</f>
        <v>4985.3094000000374</v>
      </c>
      <c r="K33" s="45">
        <f>IFERROR(GETPIVOTDATA("Amount",Pivot!$A$52,"Client Number",$C33,"Location",$A33,"Billing Attorney",$B33,"TranType","TTM_Value_Billed"),0)</f>
        <v>211044.76459999997</v>
      </c>
      <c r="L33" s="292">
        <f t="shared" si="40"/>
        <v>0.97692307692307667</v>
      </c>
      <c r="M33" s="48">
        <f>IFERROR(GETPIVOTDATA("Amount",Pivot!$A$52,"Client Number",$C33,"Location",$A33,"Billing Attorney",$B33,"TranType","TTM_Value_Writeoff"),0)</f>
        <v>2355.8724127999999</v>
      </c>
      <c r="N33" s="47">
        <f>IFERROR(GETPIVOTDATA("Amount",Pivot!$A$52,"Client Number",$C33,"Location",$A33,"Billing Attorney",$B33,"TranType","TTM_Value_Paid"),0)</f>
        <v>212706.5344</v>
      </c>
      <c r="O33" s="44">
        <f>IFERROR(GETPIVOTDATA("Amount",Pivot!$A$52,"Client Number",$C33,"Location",$A33,"Billing Attorney",$B33,"TranType","TTM_hard_DEnt"),0)</f>
        <v>245.58285000000001</v>
      </c>
      <c r="P33" s="45">
        <f>IFERROR(GETPIVOTDATA("Amount",Pivot!$A$52,"Client Number",$C33,"Location",$A33,"Billing Attorney",$B33,"TranType","TTM_hard_DVal"),0)-Q33</f>
        <v>0</v>
      </c>
      <c r="Q33" s="45">
        <f>IFERROR(GETPIVOTDATA("Amount",Pivot!$A$52,"Client Number",$C33,"Location",$A33,"Billing Attorney",$B33,"TranType","TTM_hard_DBill"),0)</f>
        <v>245.58285000000001</v>
      </c>
      <c r="R33" s="47">
        <f>IFERROR(IF(Control!B$9=FALSE,0,GETPIVOTDATA("Amount",Pivot!$A$52,"Client Number",$C33,"Location",$A33,"Billing Attorney",$B33,"TranType","TTM_hard_DPaid")),0)</f>
        <v>327.44380000000001</v>
      </c>
      <c r="S33" s="44">
        <f>IFERROR(GETPIVOTDATA("Amount",Pivot!$A$52,"Client Number",$C33,"Location",$A33,"Billing Attorney",$B33,"TranType","TTM_soft_DEnt"),0)</f>
        <v>303.36705000000001</v>
      </c>
      <c r="T33" s="45">
        <f>IFERROR(GETPIVOTDATA("Amount",Pivot!$A$52,"Client Number",$C33,"Location",$A33,"Billing Attorney",$B33,"TranType","TTM_soft_DVal"),0)-U33</f>
        <v>303.36705000000001</v>
      </c>
      <c r="U33" s="45">
        <f>IFERROR(GETPIVOTDATA("Amount",Pivot!$A$52,"Client Number",$C33,"Location",$A33,"Billing Attorney",$B33,"TranType","TTM_soft_DBill"),0)</f>
        <v>0</v>
      </c>
      <c r="V33" s="47">
        <f>IFERROR(IF(Control!B$10=FALSE,0,GETPIVOTDATA("Amount",Pivot!$A$52,"Client Number",$C33,"Location",$A33,"Billing Attorney",$B33,"TranType","TTM_soft_DPaid")),0)</f>
        <v>0</v>
      </c>
      <c r="W33" s="44">
        <f t="shared" si="41"/>
        <v>548.94990000000007</v>
      </c>
      <c r="X33" s="45">
        <f t="shared" si="42"/>
        <v>303.36705000000001</v>
      </c>
      <c r="Y33" s="45">
        <f t="shared" si="43"/>
        <v>245.58285000000001</v>
      </c>
      <c r="Z33" s="46">
        <f t="shared" si="44"/>
        <v>327.44380000000001</v>
      </c>
      <c r="AA33" s="136">
        <f>IFERROR(GETPIVOTDATA("Amount",Pivot!$A$52,"Client Number",$C33,"Location",$A33,"Billing Attorney",$B33,"TranType","TTM_Avg_WipUnpaid"),0)</f>
        <v>17895.982461538431</v>
      </c>
      <c r="AB33" s="44">
        <f>IFERROR(IF(Control!B$9=FALSE,0,GETPIVOTDATA("Amount",Pivot!$A$52,"Client Number",$C33,"Location",$A33,"Billing Attorney",$B33,"TranType","TTM_HardDisb_Avg_WipUnpaid")),0)</f>
        <v>355.46172876923004</v>
      </c>
      <c r="AC33" s="47">
        <f>IFERROR(IF(Control!B$10=FALSE,0,GETPIVOTDATA("Amount",Pivot!$A$52,"Client Number",$C33,"Location",$A33,"Billing Attorney",$B33,"TranType","TTM_SoftDisb_Avg_WipUnpaid")),0)</f>
        <v>48.472053923076892</v>
      </c>
      <c r="AD33" s="104">
        <f t="shared" si="45"/>
        <v>403.93378269230692</v>
      </c>
      <c r="AE33" s="145">
        <f t="shared" si="35"/>
        <v>18299.916244230739</v>
      </c>
      <c r="AF33" s="48">
        <f>IFERROR(IF(Control!$B$1=FALSE,0,GETPIVOTDATA("Amount",Pivot!$A$52,"Client Number",$C33,"Location",$A33,"Billing Attorney",$B33,"TranType","Timekeeper Salaries")),0)</f>
        <v>71013.994506431016</v>
      </c>
      <c r="AG33" s="45">
        <f>IFERROR(IF(Control!$B$2=FALSE,0,GETPIVOTDATA("Amount",Pivot!$A$52,"Client Number",$C33,"Location",$A33,"Billing Attorney",$B33,"TranType","Secretary Salaries")),0)</f>
        <v>18569.42730049837</v>
      </c>
      <c r="AH33" s="45">
        <f>IFERROR(IF(Control!$B$3=FALSE,0,GETPIVOTDATA("Amount",Pivot!$A$52,"Client Number",$C33,"Location",$A33,"Billing Attorney",$B33,"TranType","Support Salaries")),0)</f>
        <v>5406.9368573459951</v>
      </c>
      <c r="AI33" s="45">
        <f>IFERROR(IF(Control!$B$4=FALSE,0,GETPIVOTDATA("Amount",Pivot!$A$52,"Client Number",$C33,"Location",$A33,"Billing Attorney",$B33,"TranType","Employee Benefits")),0)</f>
        <v>12868.50972048346</v>
      </c>
      <c r="AJ33" s="45">
        <f>IFERROR(IF(Control!$B$5=FALSE,0,GETPIVOTDATA("Amount",Pivot!$A$52,"Client Number",$C33,"Location",$A33,"Billing Attorney",$B33,"TranType","Rent Office Expense")),0)</f>
        <v>9967.8440450617672</v>
      </c>
      <c r="AK33" s="45">
        <f>IFERROR(IF(Control!$B$6=FALSE,0,GETPIVOTDATA("Amount",Pivot!$A$52,"Client Number",$C33,"Location",$A33,"Billing Attorney",$B33,"TranType","Legal Library Expense")),0)</f>
        <v>0</v>
      </c>
      <c r="AL33" s="46">
        <f>IFERROR(IF(Control!$B$7=FALSE,0,GETPIVOTDATA("Amount",Pivot!$A$52,"Client Number",$C33,"Location",$A33,"Billing Attorney",$B33,"TranType","Other SG&amp;A")),0)</f>
        <v>11586.293265741404</v>
      </c>
      <c r="AM33" s="104">
        <f t="shared" si="46"/>
        <v>129413.00569556201</v>
      </c>
      <c r="AN33" s="44">
        <f t="shared" si="2"/>
        <v>83620.972504438003</v>
      </c>
      <c r="AO33" s="151">
        <f t="shared" si="3"/>
        <v>0.39252410911621421</v>
      </c>
      <c r="AP33" s="115">
        <f t="shared" si="47"/>
        <v>11.641254274437538</v>
      </c>
      <c r="AQ33" s="170">
        <f t="shared" si="48"/>
        <v>4.5694729630689146</v>
      </c>
      <c r="AR33" s="93">
        <f t="shared" si="37"/>
        <v>7.0717813113686221</v>
      </c>
    </row>
    <row r="34" spans="1:44" outlineLevel="1" x14ac:dyDescent="0.35">
      <c r="A34" s="40" t="s">
        <v>3</v>
      </c>
      <c r="B34" s="40" t="s">
        <v>91</v>
      </c>
      <c r="C34" s="41" t="s">
        <v>93</v>
      </c>
      <c r="D34" s="42" t="str">
        <f t="shared" si="38"/>
        <v>00053-Reynolds</v>
      </c>
      <c r="E34" s="43">
        <v>400</v>
      </c>
      <c r="F34" s="44">
        <f>IFERROR(GETPIVOTDATA("Amount",Pivot!$A$52,"Client Number",$C34,"Location",$A34,"Billing Attorney",$B34,"TranType","TTM_Hours_Worked"),0)</f>
        <v>920.5684821274242</v>
      </c>
      <c r="G34" s="45">
        <f>IFERROR(GETPIVOTDATA("Amount",Pivot!$A$52,"Client Number",$C34,"Location",$A34,"Billing Attorney",$B34,"TranType","TTM_Hours_wORKDAY"),0)</f>
        <v>1044</v>
      </c>
      <c r="H34" s="283">
        <f t="shared" si="39"/>
        <v>0.88177057675040638</v>
      </c>
      <c r="I34" s="44">
        <f>IFERROR(GETPIVOTDATA("Amount",Pivot!$A$52,"Client Number",$C34,"Location",$A34,"Billing Attorney",$B34,"TranType","TTM_Billed_Value"),0)</f>
        <v>201893.375</v>
      </c>
      <c r="J34" s="45">
        <f>IFERROR(GETPIVOTDATA("Amount",Pivot!$A$52,"Client Number",$C34,"Location",$A34,"Billing Attorney",$B34,"TranType","TTM_Value_Discounted"),0)</f>
        <v>12436.6319</v>
      </c>
      <c r="K34" s="45">
        <f>IFERROR(GETPIVOTDATA("Amount",Pivot!$A$52,"Client Number",$C34,"Location",$A34,"Billing Attorney",$B34,"TranType","TTM_Value_Billed"),0)</f>
        <v>189456.74310000002</v>
      </c>
      <c r="L34" s="292">
        <f t="shared" si="40"/>
        <v>0.93840000000000012</v>
      </c>
      <c r="M34" s="48">
        <f>IFERROR(GETPIVOTDATA("Amount",Pivot!$A$52,"Client Number",$C34,"Location",$A34,"Billing Attorney",$B34,"TranType","TTM_Value_Writeoff"),0)</f>
        <v>2200.3314251249999</v>
      </c>
      <c r="N34" s="47">
        <f>IFERROR(GETPIVOTDATA("Amount",Pivot!$A$52,"Client Number",$C34,"Location",$A34,"Billing Attorney",$B34,"TranType","TTM_Value_Paid"),0)</f>
        <v>198663.08100000001</v>
      </c>
      <c r="O34" s="44">
        <f>IFERROR(GETPIVOTDATA("Amount",Pivot!$A$52,"Client Number",$C34,"Location",$A34,"Billing Attorney",$B34,"TranType","TTM_hard_DEnt"),0)</f>
        <v>218.80168749999999</v>
      </c>
      <c r="P34" s="45">
        <f>IFERROR(GETPIVOTDATA("Amount",Pivot!$A$52,"Client Number",$C34,"Location",$A34,"Billing Attorney",$B34,"TranType","TTM_hard_DVal"),0)-Q34</f>
        <v>0</v>
      </c>
      <c r="Q34" s="45">
        <f>IFERROR(GETPIVOTDATA("Amount",Pivot!$A$52,"Client Number",$C34,"Location",$A34,"Billing Attorney",$B34,"TranType","TTM_hard_DBill"),0)</f>
        <v>238.69274999999999</v>
      </c>
      <c r="R34" s="47">
        <f>IFERROR(IF(Control!B$9=FALSE,0,GETPIVOTDATA("Amount",Pivot!$A$52,"Client Number",$C34,"Location",$A34,"Billing Attorney",$B34,"TranType","TTM_hard_DPaid")),0)</f>
        <v>318.25700000000001</v>
      </c>
      <c r="S34" s="44">
        <f>IFERROR(GETPIVOTDATA("Amount",Pivot!$A$52,"Client Number",$C34,"Location",$A34,"Billing Attorney",$B34,"TranType","TTM_soft_DEnt"),0)</f>
        <v>270.28443749999997</v>
      </c>
      <c r="T34" s="45">
        <f>IFERROR(GETPIVOTDATA("Amount",Pivot!$A$52,"Client Number",$C34,"Location",$A34,"Billing Attorney",$B34,"TranType","TTM_soft_DVal"),0)-U34</f>
        <v>294.85575</v>
      </c>
      <c r="U34" s="45">
        <f>IFERROR(GETPIVOTDATA("Amount",Pivot!$A$52,"Client Number",$C34,"Location",$A34,"Billing Attorney",$B34,"TranType","TTM_soft_DBill"),0)</f>
        <v>0</v>
      </c>
      <c r="V34" s="47">
        <f>IFERROR(IF(Control!B$10=FALSE,0,GETPIVOTDATA("Amount",Pivot!$A$52,"Client Number",$C34,"Location",$A34,"Billing Attorney",$B34,"TranType","TTM_soft_DPaid")),0)</f>
        <v>0</v>
      </c>
      <c r="W34" s="44">
        <f t="shared" si="41"/>
        <v>489.08612499999992</v>
      </c>
      <c r="X34" s="45">
        <f t="shared" si="42"/>
        <v>294.85575</v>
      </c>
      <c r="Y34" s="45">
        <f t="shared" si="43"/>
        <v>238.69274999999999</v>
      </c>
      <c r="Z34" s="46">
        <f t="shared" si="44"/>
        <v>318.25700000000001</v>
      </c>
      <c r="AA34" s="136">
        <f>IFERROR(GETPIVOTDATA("Amount",Pivot!$A$52,"Client Number",$C34,"Location",$A34,"Billing Attorney",$B34,"TranType","TTM_Avg_WipUnpaid"),0)</f>
        <v>15530.259615384586</v>
      </c>
      <c r="AB34" s="44">
        <f>IFERROR(IF(Control!B$9=FALSE,0,GETPIVOTDATA("Amount",Pivot!$A$52,"Client Number",$C34,"Location",$A34,"Billing Attorney",$B34,"TranType","TTM_HardDisb_Avg_WipUnpaid")),0)</f>
        <v>365.44832076923018</v>
      </c>
      <c r="AC34" s="47">
        <f>IFERROR(IF(Control!B$10=FALSE,0,GETPIVOTDATA("Amount",Pivot!$A$52,"Client Number",$C34,"Location",$A34,"Billing Attorney",$B34,"TranType","TTM_SoftDisb_Avg_WipUnpaid")),0)</f>
        <v>49.833861923076888</v>
      </c>
      <c r="AD34" s="104">
        <f t="shared" si="45"/>
        <v>415.28218269230706</v>
      </c>
      <c r="AE34" s="145">
        <f t="shared" si="35"/>
        <v>15945.541798076893</v>
      </c>
      <c r="AF34" s="48">
        <f>IFERROR(IF(Control!$B$1=FALSE,0,GETPIVOTDATA("Amount",Pivot!$A$52,"Client Number",$C34,"Location",$A34,"Billing Attorney",$B34,"TranType","Timekeeper Salaries")),0)</f>
        <v>60995.848382976379</v>
      </c>
      <c r="AG34" s="45">
        <f>IFERROR(IF(Control!$B$2=FALSE,0,GETPIVOTDATA("Amount",Pivot!$A$52,"Client Number",$C34,"Location",$A34,"Billing Attorney",$B34,"TranType","Secretary Salaries")),0)</f>
        <v>15949.78539162907</v>
      </c>
      <c r="AH34" s="45">
        <f>IFERROR(IF(Control!$B$3=FALSE,0,GETPIVOTDATA("Amount",Pivot!$A$52,"Client Number",$C34,"Location",$A34,"Billing Attorney",$B34,"TranType","Support Salaries")),0)</f>
        <v>4644.1649010060401</v>
      </c>
      <c r="AI34" s="45">
        <f>IFERROR(IF(Control!$B$4=FALSE,0,GETPIVOTDATA("Amount",Pivot!$A$52,"Client Number",$C34,"Location",$A34,"Billing Attorney",$B34,"TranType","Employee Benefits")),0)</f>
        <v>11053.112464394369</v>
      </c>
      <c r="AJ34" s="45">
        <f>IFERROR(IF(Control!$B$5=FALSE,0,GETPIVOTDATA("Amount",Pivot!$A$52,"Client Number",$C34,"Location",$A34,"Billing Attorney",$B34,"TranType","Rent Office Expense")),0)</f>
        <v>8561.6519434444817</v>
      </c>
      <c r="AK34" s="45">
        <f>IFERROR(IF(Control!$B$6=FALSE,0,GETPIVOTDATA("Amount",Pivot!$A$52,"Client Number",$C34,"Location",$A34,"Billing Attorney",$B34,"TranType","Legal Library Expense")),0)</f>
        <v>0</v>
      </c>
      <c r="AL34" s="46">
        <f>IFERROR(IF(Control!$B$7=FALSE,0,GETPIVOTDATA("Amount",Pivot!$A$52,"Client Number",$C34,"Location",$A34,"Billing Attorney",$B34,"TranType","Other SG&amp;A")),0)</f>
        <v>9951.7819307272257</v>
      </c>
      <c r="AM34" s="104">
        <f t="shared" si="46"/>
        <v>111156.34501417757</v>
      </c>
      <c r="AN34" s="44">
        <f t="shared" si="2"/>
        <v>87824.99298582245</v>
      </c>
      <c r="AO34" s="151">
        <f t="shared" si="3"/>
        <v>0.44137301451768529</v>
      </c>
      <c r="AP34" s="115">
        <f t="shared" si="47"/>
        <v>12.478806961830429</v>
      </c>
      <c r="AQ34" s="170">
        <f t="shared" si="48"/>
        <v>5.5078086463273737</v>
      </c>
      <c r="AR34" s="93">
        <f t="shared" si="37"/>
        <v>6.9709983155030546</v>
      </c>
    </row>
    <row r="35" spans="1:44" outlineLevel="1" x14ac:dyDescent="0.35">
      <c r="A35" s="40" t="s">
        <v>3</v>
      </c>
      <c r="B35" s="40" t="s">
        <v>91</v>
      </c>
      <c r="C35" s="41" t="s">
        <v>90</v>
      </c>
      <c r="D35" s="42" t="str">
        <f t="shared" si="38"/>
        <v>00051-Davis</v>
      </c>
      <c r="E35" s="43">
        <v>400</v>
      </c>
      <c r="F35" s="44">
        <f>IFERROR(GETPIVOTDATA("Amount",Pivot!$A$52,"Client Number",$C35,"Location",$A35,"Billing Attorney",$B35,"TranType","TTM_Hours_Worked"),0)</f>
        <v>0</v>
      </c>
      <c r="G35" s="45">
        <f>IFERROR(GETPIVOTDATA("Amount",Pivot!$A$52,"Client Number",$C35,"Location",$A35,"Billing Attorney",$B35,"TranType","TTM_Hours_wORKDAY"),0)</f>
        <v>0</v>
      </c>
      <c r="H35" s="283">
        <f t="shared" si="39"/>
        <v>0</v>
      </c>
      <c r="I35" s="44">
        <f>IFERROR(GETPIVOTDATA("Amount",Pivot!$A$52,"Client Number",$C35,"Location",$A35,"Billing Attorney",$B35,"TranType","TTM_Billed_Value"),0)</f>
        <v>0</v>
      </c>
      <c r="J35" s="45">
        <f>IFERROR(GETPIVOTDATA("Amount",Pivot!$A$52,"Client Number",$C35,"Location",$A35,"Billing Attorney",$B35,"TranType","TTM_Value_Discounted"),0)</f>
        <v>0</v>
      </c>
      <c r="K35" s="45">
        <f>IFERROR(GETPIVOTDATA("Amount",Pivot!$A$52,"Client Number",$C35,"Location",$A35,"Billing Attorney",$B35,"TranType","TTM_Value_Billed"),0)</f>
        <v>0</v>
      </c>
      <c r="L35" s="292">
        <f t="shared" si="40"/>
        <v>0</v>
      </c>
      <c r="M35" s="48">
        <f>IFERROR(GETPIVOTDATA("Amount",Pivot!$A$52,"Client Number",$C35,"Location",$A35,"Billing Attorney",$B35,"TranType","TTM_Value_Writeoff"),0)</f>
        <v>0</v>
      </c>
      <c r="N35" s="47">
        <f>IFERROR(GETPIVOTDATA("Amount",Pivot!$A$52,"Client Number",$C35,"Location",$A35,"Billing Attorney",$B35,"TranType","TTM_Value_Paid"),0)</f>
        <v>0</v>
      </c>
      <c r="O35" s="44">
        <f>IFERROR(GETPIVOTDATA("Amount",Pivot!$A$52,"Client Number",$C35,"Location",$A35,"Billing Attorney",$B35,"TranType","TTM_hard_DEnt"),0)</f>
        <v>0</v>
      </c>
      <c r="P35" s="45">
        <f>IFERROR(GETPIVOTDATA("Amount",Pivot!$A$52,"Client Number",$C35,"Location",$A35,"Billing Attorney",$B35,"TranType","TTM_hard_DVal"),0)-Q35</f>
        <v>0</v>
      </c>
      <c r="Q35" s="45">
        <f>IFERROR(GETPIVOTDATA("Amount",Pivot!$A$52,"Client Number",$C35,"Location",$A35,"Billing Attorney",$B35,"TranType","TTM_hard_DBill"),0)</f>
        <v>0</v>
      </c>
      <c r="R35" s="47">
        <f>IFERROR(IF(Control!B$9=FALSE,0,GETPIVOTDATA("Amount",Pivot!$A$52,"Client Number",$C35,"Location",$A35,"Billing Attorney",$B35,"TranType","TTM_hard_DPaid")),0)</f>
        <v>0</v>
      </c>
      <c r="S35" s="44">
        <f>IFERROR(GETPIVOTDATA("Amount",Pivot!$A$52,"Client Number",$C35,"Location",$A35,"Billing Attorney",$B35,"TranType","TTM_soft_DEnt"),0)</f>
        <v>0</v>
      </c>
      <c r="T35" s="45">
        <f>IFERROR(GETPIVOTDATA("Amount",Pivot!$A$52,"Client Number",$C35,"Location",$A35,"Billing Attorney",$B35,"TranType","TTM_soft_DVal"),0)-U35</f>
        <v>0</v>
      </c>
      <c r="U35" s="45">
        <f>IFERROR(GETPIVOTDATA("Amount",Pivot!$A$52,"Client Number",$C35,"Location",$A35,"Billing Attorney",$B35,"TranType","TTM_soft_DBill"),0)</f>
        <v>0</v>
      </c>
      <c r="V35" s="47">
        <f>IFERROR(IF(Control!B$10=FALSE,0,GETPIVOTDATA("Amount",Pivot!$A$52,"Client Number",$C35,"Location",$A35,"Billing Attorney",$B35,"TranType","TTM_soft_DPaid")),0)</f>
        <v>0</v>
      </c>
      <c r="W35" s="44">
        <f t="shared" si="41"/>
        <v>0</v>
      </c>
      <c r="X35" s="45">
        <f t="shared" si="42"/>
        <v>0</v>
      </c>
      <c r="Y35" s="45">
        <f t="shared" si="43"/>
        <v>0</v>
      </c>
      <c r="Z35" s="46">
        <f t="shared" si="44"/>
        <v>0</v>
      </c>
      <c r="AA35" s="136">
        <f>IFERROR(GETPIVOTDATA("Amount",Pivot!$A$52,"Client Number",$C35,"Location",$A35,"Billing Attorney",$B35,"TranType","TTM_Avg_WipUnpaid"),0)</f>
        <v>0</v>
      </c>
      <c r="AB35" s="44">
        <f>IFERROR(IF(Control!B$9=FALSE,0,GETPIVOTDATA("Amount",Pivot!$A$52,"Client Number",$C35,"Location",$A35,"Billing Attorney",$B35,"TranType","TTM_HardDisb_Avg_WipUnpaid")),0)</f>
        <v>40.33046769230765</v>
      </c>
      <c r="AC35" s="47">
        <f>IFERROR(IF(Control!B$10=FALSE,0,GETPIVOTDATA("Amount",Pivot!$A$52,"Client Number",$C35,"Location",$A35,"Billing Attorney",$B35,"TranType","TTM_SoftDisb_Avg_WipUnpaid")),0)</f>
        <v>5.4996092307692255</v>
      </c>
      <c r="AD35" s="104">
        <f t="shared" si="45"/>
        <v>45.830076923076874</v>
      </c>
      <c r="AE35" s="145">
        <f t="shared" si="35"/>
        <v>45.830076923076874</v>
      </c>
      <c r="AF35" s="48">
        <f>IFERROR(IF(Control!$B$1=FALSE,0,GETPIVOTDATA("Amount",Pivot!$A$52,"Client Number",$C35,"Location",$A35,"Billing Attorney",$B35,"TranType","Timekeeper Salaries")),0)</f>
        <v>0</v>
      </c>
      <c r="AG35" s="45">
        <f>IFERROR(IF(Control!$B$2=FALSE,0,GETPIVOTDATA("Amount",Pivot!$A$52,"Client Number",$C35,"Location",$A35,"Billing Attorney",$B35,"TranType","Secretary Salaries")),0)</f>
        <v>0</v>
      </c>
      <c r="AH35" s="45">
        <f>IFERROR(IF(Control!$B$3=FALSE,0,GETPIVOTDATA("Amount",Pivot!$A$52,"Client Number",$C35,"Location",$A35,"Billing Attorney",$B35,"TranType","Support Salaries")),0)</f>
        <v>0</v>
      </c>
      <c r="AI35" s="45">
        <f>IFERROR(IF(Control!$B$4=FALSE,0,GETPIVOTDATA("Amount",Pivot!$A$52,"Client Number",$C35,"Location",$A35,"Billing Attorney",$B35,"TranType","Employee Benefits")),0)</f>
        <v>0</v>
      </c>
      <c r="AJ35" s="45">
        <f>IFERROR(IF(Control!$B$5=FALSE,0,GETPIVOTDATA("Amount",Pivot!$A$52,"Client Number",$C35,"Location",$A35,"Billing Attorney",$B35,"TranType","Rent Office Expense")),0)</f>
        <v>0</v>
      </c>
      <c r="AK35" s="45">
        <f>IFERROR(IF(Control!$B$6=FALSE,0,GETPIVOTDATA("Amount",Pivot!$A$52,"Client Number",$C35,"Location",$A35,"Billing Attorney",$B35,"TranType","Legal Library Expense")),0)</f>
        <v>0</v>
      </c>
      <c r="AL35" s="46">
        <f>IFERROR(IF(Control!$B$7=FALSE,0,GETPIVOTDATA("Amount",Pivot!$A$52,"Client Number",$C35,"Location",$A35,"Billing Attorney",$B35,"TranType","Other SG&amp;A")),0)</f>
        <v>0</v>
      </c>
      <c r="AM35" s="104">
        <f t="shared" si="46"/>
        <v>0</v>
      </c>
      <c r="AN35" s="44">
        <f t="shared" si="2"/>
        <v>0</v>
      </c>
      <c r="AO35" s="151">
        <f t="shared" si="3"/>
        <v>0</v>
      </c>
      <c r="AP35" s="115">
        <f t="shared" si="47"/>
        <v>0</v>
      </c>
      <c r="AQ35" s="170">
        <f t="shared" si="48"/>
        <v>0</v>
      </c>
      <c r="AR35" s="93">
        <f t="shared" si="37"/>
        <v>0</v>
      </c>
    </row>
    <row r="36" spans="1:44" outlineLevel="1" x14ac:dyDescent="0.35">
      <c r="A36" s="63" t="s">
        <v>3</v>
      </c>
      <c r="B36" s="40" t="s">
        <v>91</v>
      </c>
      <c r="C36" s="41" t="s">
        <v>92</v>
      </c>
      <c r="D36" s="42" t="str">
        <f t="shared" si="38"/>
        <v>00052-Robel</v>
      </c>
      <c r="E36" s="43">
        <v>400</v>
      </c>
      <c r="F36" s="44">
        <f>IFERROR(GETPIVOTDATA("Amount",Pivot!$A$52,"Client Number",$C36,"Location",$A36,"Billing Attorney",$B36,"TranType","TTM_Hours_Worked"),0)</f>
        <v>0</v>
      </c>
      <c r="G36" s="45">
        <f>IFERROR(GETPIVOTDATA("Amount",Pivot!$A$52,"Client Number",$C36,"Location",$A36,"Billing Attorney",$B36,"TranType","TTM_Hours_wORKDAY"),0)</f>
        <v>0</v>
      </c>
      <c r="H36" s="283">
        <f t="shared" si="39"/>
        <v>0</v>
      </c>
      <c r="I36" s="44">
        <f>IFERROR(GETPIVOTDATA("Amount",Pivot!$A$52,"Client Number",$C36,"Location",$A36,"Billing Attorney",$B36,"TranType","TTM_Billed_Value"),0)</f>
        <v>0</v>
      </c>
      <c r="J36" s="45">
        <f>IFERROR(GETPIVOTDATA("Amount",Pivot!$A$52,"Client Number",$C36,"Location",$A36,"Billing Attorney",$B36,"TranType","TTM_Value_Discounted"),0)</f>
        <v>0</v>
      </c>
      <c r="K36" s="45">
        <f>IFERROR(GETPIVOTDATA("Amount",Pivot!$A$52,"Client Number",$C36,"Location",$A36,"Billing Attorney",$B36,"TranType","TTM_Value_Billed"),0)</f>
        <v>0</v>
      </c>
      <c r="L36" s="292">
        <f t="shared" si="40"/>
        <v>0</v>
      </c>
      <c r="M36" s="48">
        <f>IFERROR(GETPIVOTDATA("Amount",Pivot!$A$52,"Client Number",$C36,"Location",$A36,"Billing Attorney",$B36,"TranType","TTM_Value_Writeoff"),0)</f>
        <v>0</v>
      </c>
      <c r="N36" s="47">
        <f>IFERROR(GETPIVOTDATA("Amount",Pivot!$A$52,"Client Number",$C36,"Location",$A36,"Billing Attorney",$B36,"TranType","TTM_Value_Paid"),0)</f>
        <v>0</v>
      </c>
      <c r="O36" s="44">
        <f>IFERROR(GETPIVOTDATA("Amount",Pivot!$A$52,"Client Number",$C36,"Location",$A36,"Billing Attorney",$B36,"TranType","TTM_hard_DEnt"),0)</f>
        <v>0</v>
      </c>
      <c r="P36" s="45">
        <f>IFERROR(GETPIVOTDATA("Amount",Pivot!$A$52,"Client Number",$C36,"Location",$A36,"Billing Attorney",$B36,"TranType","TTM_hard_DVal"),0)-Q36</f>
        <v>0</v>
      </c>
      <c r="Q36" s="45">
        <f>IFERROR(GETPIVOTDATA("Amount",Pivot!$A$52,"Client Number",$C36,"Location",$A36,"Billing Attorney",$B36,"TranType","TTM_hard_DBill"),0)</f>
        <v>0</v>
      </c>
      <c r="R36" s="47">
        <f>IFERROR(IF(Control!B$9=FALSE,0,GETPIVOTDATA("Amount",Pivot!$A$52,"Client Number",$C36,"Location",$A36,"Billing Attorney",$B36,"TranType","TTM_hard_DPaid")),0)</f>
        <v>0</v>
      </c>
      <c r="S36" s="44">
        <f>IFERROR(GETPIVOTDATA("Amount",Pivot!$A$52,"Client Number",$C36,"Location",$A36,"Billing Attorney",$B36,"TranType","TTM_soft_DEnt"),0)</f>
        <v>0</v>
      </c>
      <c r="T36" s="45">
        <f>IFERROR(GETPIVOTDATA("Amount",Pivot!$A$52,"Client Number",$C36,"Location",$A36,"Billing Attorney",$B36,"TranType","TTM_soft_DVal"),0)-U36</f>
        <v>0</v>
      </c>
      <c r="U36" s="45">
        <f>IFERROR(GETPIVOTDATA("Amount",Pivot!$A$52,"Client Number",$C36,"Location",$A36,"Billing Attorney",$B36,"TranType","TTM_soft_DBill"),0)</f>
        <v>0</v>
      </c>
      <c r="V36" s="47">
        <f>IFERROR(IF(Control!B$10=FALSE,0,GETPIVOTDATA("Amount",Pivot!$A$52,"Client Number",$C36,"Location",$A36,"Billing Attorney",$B36,"TranType","TTM_soft_DPaid")),0)</f>
        <v>0</v>
      </c>
      <c r="W36" s="44">
        <f t="shared" si="41"/>
        <v>0</v>
      </c>
      <c r="X36" s="45">
        <f t="shared" si="42"/>
        <v>0</v>
      </c>
      <c r="Y36" s="45">
        <f t="shared" si="43"/>
        <v>0</v>
      </c>
      <c r="Z36" s="46">
        <f t="shared" si="44"/>
        <v>0</v>
      </c>
      <c r="AA36" s="136">
        <f>IFERROR(GETPIVOTDATA("Amount",Pivot!$A$52,"Client Number",$C36,"Location",$A36,"Billing Attorney",$B36,"TranType","TTM_Avg_WipUnpaid"),0)</f>
        <v>0</v>
      </c>
      <c r="AB36" s="44">
        <f>IFERROR(IF(Control!B$9=FALSE,0,GETPIVOTDATA("Amount",Pivot!$A$52,"Client Number",$C36,"Location",$A36,"Billing Attorney",$B36,"TranType","TTM_HardDisb_Avg_WipUnpaid")),0)</f>
        <v>80.249399999999909</v>
      </c>
      <c r="AC36" s="47">
        <f>IFERROR(IF(Control!B$10=FALSE,0,GETPIVOTDATA("Amount",Pivot!$A$52,"Client Number",$C36,"Location",$A36,"Billing Attorney",$B36,"TranType","TTM_SoftDisb_Avg_WipUnpaid")),0)</f>
        <v>10.943099999999971</v>
      </c>
      <c r="AD36" s="104">
        <f t="shared" si="45"/>
        <v>91.192499999999882</v>
      </c>
      <c r="AE36" s="145">
        <f t="shared" si="35"/>
        <v>91.192499999999882</v>
      </c>
      <c r="AF36" s="48">
        <f>IFERROR(IF(Control!$B$1=FALSE,0,GETPIVOTDATA("Amount",Pivot!$A$52,"Client Number",$C36,"Location",$A36,"Billing Attorney",$B36,"TranType","Timekeeper Salaries")),0)</f>
        <v>0</v>
      </c>
      <c r="AG36" s="45">
        <f>IFERROR(IF(Control!$B$2=FALSE,0,GETPIVOTDATA("Amount",Pivot!$A$52,"Client Number",$C36,"Location",$A36,"Billing Attorney",$B36,"TranType","Secretary Salaries")),0)</f>
        <v>0</v>
      </c>
      <c r="AH36" s="45">
        <f>IFERROR(IF(Control!$B$3=FALSE,0,GETPIVOTDATA("Amount",Pivot!$A$52,"Client Number",$C36,"Location",$A36,"Billing Attorney",$B36,"TranType","Support Salaries")),0)</f>
        <v>0</v>
      </c>
      <c r="AI36" s="45">
        <f>IFERROR(IF(Control!$B$4=FALSE,0,GETPIVOTDATA("Amount",Pivot!$A$52,"Client Number",$C36,"Location",$A36,"Billing Attorney",$B36,"TranType","Employee Benefits")),0)</f>
        <v>0</v>
      </c>
      <c r="AJ36" s="45">
        <f>IFERROR(IF(Control!$B$5=FALSE,0,GETPIVOTDATA("Amount",Pivot!$A$52,"Client Number",$C36,"Location",$A36,"Billing Attorney",$B36,"TranType","Rent Office Expense")),0)</f>
        <v>0</v>
      </c>
      <c r="AK36" s="45">
        <f>IFERROR(IF(Control!$B$6=FALSE,0,GETPIVOTDATA("Amount",Pivot!$A$52,"Client Number",$C36,"Location",$A36,"Billing Attorney",$B36,"TranType","Legal Library Expense")),0)</f>
        <v>0</v>
      </c>
      <c r="AL36" s="46">
        <f>IFERROR(IF(Control!$B$7=FALSE,0,GETPIVOTDATA("Amount",Pivot!$A$52,"Client Number",$C36,"Location",$A36,"Billing Attorney",$B36,"TranType","Other SG&amp;A")),0)</f>
        <v>0</v>
      </c>
      <c r="AM36" s="104">
        <f t="shared" si="46"/>
        <v>0</v>
      </c>
      <c r="AN36" s="44">
        <f t="shared" si="2"/>
        <v>0</v>
      </c>
      <c r="AO36" s="151">
        <f t="shared" si="3"/>
        <v>0</v>
      </c>
      <c r="AP36" s="115">
        <f t="shared" si="47"/>
        <v>0</v>
      </c>
      <c r="AQ36" s="170">
        <f t="shared" si="48"/>
        <v>0</v>
      </c>
      <c r="AR36" s="93">
        <f t="shared" si="37"/>
        <v>0</v>
      </c>
    </row>
    <row r="37" spans="1:44" ht="4.5" customHeight="1" thickBot="1" x14ac:dyDescent="0.4">
      <c r="A37" s="40"/>
      <c r="B37" s="40"/>
      <c r="C37" s="41"/>
      <c r="D37" s="71"/>
      <c r="E37" s="72"/>
      <c r="F37" s="73"/>
      <c r="G37" s="73"/>
      <c r="H37" s="72"/>
      <c r="I37" s="130"/>
      <c r="J37" s="295"/>
      <c r="K37" s="295"/>
      <c r="L37" s="142"/>
      <c r="M37" s="73"/>
      <c r="N37" s="73"/>
      <c r="O37" s="73"/>
      <c r="P37" s="73"/>
      <c r="Q37" s="73"/>
      <c r="R37" s="73"/>
      <c r="S37" s="73"/>
      <c r="T37" s="73"/>
      <c r="U37" s="73"/>
      <c r="V37" s="73"/>
      <c r="W37" s="73"/>
      <c r="X37" s="73"/>
      <c r="Y37" s="73"/>
      <c r="Z37" s="73"/>
      <c r="AA37" s="130"/>
      <c r="AB37" s="130"/>
      <c r="AC37" s="142"/>
      <c r="AD37" s="108"/>
      <c r="AE37" s="131"/>
      <c r="AF37" s="73"/>
      <c r="AG37" s="73"/>
      <c r="AH37" s="73"/>
      <c r="AI37" s="73"/>
      <c r="AJ37" s="73"/>
      <c r="AK37" s="73"/>
      <c r="AL37" s="73"/>
      <c r="AM37" s="108"/>
      <c r="AN37" s="108"/>
      <c r="AO37" s="159"/>
      <c r="AP37" s="119"/>
      <c r="AQ37" s="173"/>
      <c r="AR37" s="74"/>
    </row>
    <row r="38" spans="1:44" s="13" customFormat="1" ht="13.5" thickBot="1" x14ac:dyDescent="0.35">
      <c r="A38" s="40"/>
      <c r="B38" s="40"/>
      <c r="C38" s="40"/>
      <c r="D38" s="75" t="s">
        <v>182</v>
      </c>
      <c r="E38" s="76">
        <v>200</v>
      </c>
      <c r="F38" s="77">
        <f>F39+F55+F62</f>
        <v>31902.932082388197</v>
      </c>
      <c r="G38" s="78">
        <f>G39+G55+G62</f>
        <v>33407.999999999578</v>
      </c>
      <c r="H38" s="286">
        <f t="shared" ref="H38:H71" si="49">IFERROR(F38/G38,0)</f>
        <v>0.95494887698720665</v>
      </c>
      <c r="I38" s="77">
        <f>I39+I55+I62</f>
        <v>6856617.0823625</v>
      </c>
      <c r="J38" s="78">
        <f>J39+J55+J62</f>
        <v>224109.77377343757</v>
      </c>
      <c r="K38" s="78">
        <f>K39+K55+K62</f>
        <v>5637421.3141015619</v>
      </c>
      <c r="L38" s="296">
        <f t="shared" ref="L38:L71" si="50">IFERROR(K38/I38,0)</f>
        <v>0.82218698322863693</v>
      </c>
      <c r="M38" s="80">
        <f t="shared" ref="M38:AL38" si="51">M39+M55+M62</f>
        <v>40657.021092472496</v>
      </c>
      <c r="N38" s="79">
        <f t="shared" si="51"/>
        <v>5636059.9173317011</v>
      </c>
      <c r="O38" s="77">
        <f t="shared" si="51"/>
        <v>142434.09714999999</v>
      </c>
      <c r="P38" s="78">
        <f t="shared" si="51"/>
        <v>0</v>
      </c>
      <c r="Q38" s="78">
        <f t="shared" si="51"/>
        <v>343358.82347499992</v>
      </c>
      <c r="R38" s="79">
        <f t="shared" si="51"/>
        <v>402199.14244999993</v>
      </c>
      <c r="S38" s="77">
        <f t="shared" si="51"/>
        <v>14489.608375</v>
      </c>
      <c r="T38" s="78">
        <f t="shared" si="51"/>
        <v>0</v>
      </c>
      <c r="U38" s="78">
        <f t="shared" si="51"/>
        <v>44825.362899999993</v>
      </c>
      <c r="V38" s="79">
        <f t="shared" si="51"/>
        <v>16557.755724999999</v>
      </c>
      <c r="W38" s="77">
        <f t="shared" si="51"/>
        <v>156923.705525</v>
      </c>
      <c r="X38" s="78">
        <f t="shared" si="51"/>
        <v>0</v>
      </c>
      <c r="Y38" s="78">
        <f t="shared" si="51"/>
        <v>388184.18637499993</v>
      </c>
      <c r="Z38" s="89">
        <f t="shared" si="51"/>
        <v>418756.89817499998</v>
      </c>
      <c r="AA38" s="140">
        <f t="shared" si="51"/>
        <v>1921822.8124094908</v>
      </c>
      <c r="AB38" s="77">
        <f t="shared" si="51"/>
        <v>67871.059588538235</v>
      </c>
      <c r="AC38" s="79">
        <f t="shared" si="51"/>
        <v>9255.1444893461339</v>
      </c>
      <c r="AD38" s="109">
        <f t="shared" si="51"/>
        <v>77126.20407788438</v>
      </c>
      <c r="AE38" s="149">
        <f t="shared" si="51"/>
        <v>1998949.0164873749</v>
      </c>
      <c r="AF38" s="80">
        <f t="shared" si="51"/>
        <v>2479740.992425797</v>
      </c>
      <c r="AG38" s="78">
        <f t="shared" si="51"/>
        <v>581516.46125981095</v>
      </c>
      <c r="AH38" s="78">
        <f t="shared" si="51"/>
        <v>173202.6463725816</v>
      </c>
      <c r="AI38" s="78">
        <f t="shared" si="51"/>
        <v>412222.29836674465</v>
      </c>
      <c r="AJ38" s="78">
        <f t="shared" si="51"/>
        <v>407331.15411653765</v>
      </c>
      <c r="AK38" s="78">
        <f t="shared" si="51"/>
        <v>138524.27619360591</v>
      </c>
      <c r="AL38" s="89">
        <f t="shared" si="51"/>
        <v>371148.52794124663</v>
      </c>
      <c r="AM38" s="109">
        <f>AM39+AM55+AM62</f>
        <v>4563686.3566763243</v>
      </c>
      <c r="AN38" s="77">
        <f t="shared" ref="AN38:AN71" si="52">IFERROR((N38+Z38-AM38),0)</f>
        <v>1491130.4588303771</v>
      </c>
      <c r="AO38" s="160">
        <f t="shared" ref="AO38:AO71" si="53">IFERROR((N38+Z38-AM38)/(N38+Z38),0)</f>
        <v>0.24627177076794698</v>
      </c>
      <c r="AP38" s="120">
        <f t="shared" ref="AP38:AP61" si="54">IFERROR((N38+Z38)/AE38,0)</f>
        <v>3.0290001223475138</v>
      </c>
      <c r="AQ38" s="174">
        <f t="shared" ref="AQ38:AQ61" si="55">IFERROR((N38+Z38-AM38)/AE38,0)</f>
        <v>0.74595722378685037</v>
      </c>
      <c r="AR38" s="97">
        <f t="shared" si="37"/>
        <v>2.2830428985606637</v>
      </c>
    </row>
    <row r="39" spans="1:44" ht="15" thickBot="1" x14ac:dyDescent="0.4">
      <c r="A39" s="40"/>
      <c r="B39" s="40"/>
      <c r="C39" s="41"/>
      <c r="D39" s="33" t="s">
        <v>138</v>
      </c>
      <c r="E39" s="34">
        <v>300</v>
      </c>
      <c r="F39" s="35">
        <f>SUM(F40:F54)</f>
        <v>11129.486181320377</v>
      </c>
      <c r="G39" s="36">
        <f>SUM(G40:G54)</f>
        <v>11831.99999999986</v>
      </c>
      <c r="H39" s="282">
        <f t="shared" si="49"/>
        <v>0.9406259450068043</v>
      </c>
      <c r="I39" s="35">
        <f>SUM(I40:I54)</f>
        <v>2435438.578425</v>
      </c>
      <c r="J39" s="36">
        <f>SUM(J40:J54)</f>
        <v>46998.117975000001</v>
      </c>
      <c r="K39" s="36">
        <f>SUM(K40:K54)</f>
        <v>1966465.8432749999</v>
      </c>
      <c r="L39" s="291">
        <f t="shared" si="50"/>
        <v>0.80743807735307982</v>
      </c>
      <c r="M39" s="39">
        <f t="shared" ref="M39:AD39" si="56">SUM(M40:M54)</f>
        <v>15376.407217388998</v>
      </c>
      <c r="N39" s="38">
        <f t="shared" si="56"/>
        <v>2088533.9574259594</v>
      </c>
      <c r="O39" s="35">
        <f t="shared" si="56"/>
        <v>1867.56</v>
      </c>
      <c r="P39" s="36">
        <f t="shared" si="56"/>
        <v>0</v>
      </c>
      <c r="Q39" s="36">
        <f t="shared" si="56"/>
        <v>6929.7705000000005</v>
      </c>
      <c r="R39" s="38">
        <f t="shared" si="56"/>
        <v>1686.8223499999999</v>
      </c>
      <c r="S39" s="35">
        <f t="shared" si="56"/>
        <v>8024.671875</v>
      </c>
      <c r="T39" s="36">
        <f t="shared" si="56"/>
        <v>0</v>
      </c>
      <c r="U39" s="36">
        <f t="shared" si="56"/>
        <v>29744.586749999999</v>
      </c>
      <c r="V39" s="38">
        <f t="shared" si="56"/>
        <v>7258.3221750000002</v>
      </c>
      <c r="W39" s="35">
        <f t="shared" si="56"/>
        <v>9892.2318749999995</v>
      </c>
      <c r="X39" s="36">
        <f t="shared" si="56"/>
        <v>0</v>
      </c>
      <c r="Y39" s="36">
        <f t="shared" si="56"/>
        <v>36674.357250000001</v>
      </c>
      <c r="Z39" s="37">
        <f t="shared" si="56"/>
        <v>8945.1445249999997</v>
      </c>
      <c r="AA39" s="135">
        <f t="shared" si="56"/>
        <v>739280.9234009604</v>
      </c>
      <c r="AB39" s="35">
        <f>SUM(AB40:AB54)</f>
        <v>6116.13163192306</v>
      </c>
      <c r="AC39" s="38">
        <f>SUM(AC40:AC54)</f>
        <v>834.0179498076908</v>
      </c>
      <c r="AD39" s="103">
        <f t="shared" si="56"/>
        <v>6950.1495817307505</v>
      </c>
      <c r="AE39" s="144">
        <f t="shared" ref="AE39:AE71" si="57">AA39+AD39</f>
        <v>746231.07298269111</v>
      </c>
      <c r="AF39" s="39">
        <f t="shared" ref="AF39:AM39" si="58">SUM(AF40:AF54)</f>
        <v>893753.60104319558</v>
      </c>
      <c r="AG39" s="36">
        <f t="shared" si="58"/>
        <v>203252.3313188118</v>
      </c>
      <c r="AH39" s="36">
        <f t="shared" si="58"/>
        <v>61558.056653226158</v>
      </c>
      <c r="AI39" s="36">
        <f t="shared" si="58"/>
        <v>146508.17483467844</v>
      </c>
      <c r="AJ39" s="36">
        <f t="shared" si="58"/>
        <v>144769.81031681961</v>
      </c>
      <c r="AK39" s="36">
        <f t="shared" si="58"/>
        <v>69033.168622028956</v>
      </c>
      <c r="AL39" s="37">
        <f t="shared" si="58"/>
        <v>131910.12139977043</v>
      </c>
      <c r="AM39" s="103">
        <f t="shared" si="58"/>
        <v>1650785.2641885311</v>
      </c>
      <c r="AN39" s="35">
        <f t="shared" si="52"/>
        <v>446693.83776242821</v>
      </c>
      <c r="AO39" s="155">
        <f t="shared" si="53"/>
        <v>0.21296700279251329</v>
      </c>
      <c r="AP39" s="114">
        <f t="shared" si="54"/>
        <v>2.8107635528594646</v>
      </c>
      <c r="AQ39" s="169">
        <f t="shared" si="55"/>
        <v>0.59859988941091613</v>
      </c>
      <c r="AR39" s="92">
        <f t="shared" si="37"/>
        <v>2.2121636634485484</v>
      </c>
    </row>
    <row r="40" spans="1:44" outlineLevel="1" x14ac:dyDescent="0.35">
      <c r="A40" s="40" t="s">
        <v>37</v>
      </c>
      <c r="B40" s="40" t="s">
        <v>39</v>
      </c>
      <c r="C40" s="41" t="s">
        <v>49</v>
      </c>
      <c r="D40" s="42" t="str">
        <f t="shared" ref="D40:D54" si="59">C40</f>
        <v>00018-Robel Macejkovic and Hirthe</v>
      </c>
      <c r="E40" s="43">
        <v>400</v>
      </c>
      <c r="F40" s="44">
        <f>IFERROR(GETPIVOTDATA("Amount",Pivot!$A$52,"Client Number",$C40,"Location",$A40,"Billing Attorney",$B40,"TranType","TTM_Hours_Worked"),0)</f>
        <v>2793.1119501909561</v>
      </c>
      <c r="G40" s="45">
        <f>IFERROR(GETPIVOTDATA("Amount",Pivot!$A$52,"Client Number",$C40,"Location",$A40,"Billing Attorney",$B40,"TranType","TTM_Hours_wORKDAY"),0)</f>
        <v>2923.1999999999571</v>
      </c>
      <c r="H40" s="283">
        <f t="shared" si="49"/>
        <v>0.95549806725198316</v>
      </c>
      <c r="I40" s="44">
        <f>IFERROR(GETPIVOTDATA("Amount",Pivot!$A$52,"Client Number",$C40,"Location",$A40,"Billing Attorney",$B40,"TranType","TTM_Billed_Value"),0)</f>
        <v>567159.59025000001</v>
      </c>
      <c r="J40" s="45">
        <f>IFERROR(GETPIVOTDATA("Amount",Pivot!$A$52,"Client Number",$C40,"Location",$A40,"Billing Attorney",$B40,"TranType","TTM_Value_Discounted"),0)</f>
        <v>28357.979512500002</v>
      </c>
      <c r="K40" s="45">
        <f>IFERROR(GETPIVOTDATA("Amount",Pivot!$A$52,"Client Number",$C40,"Location",$A40,"Billing Attorney",$B40,"TranType","TTM_Value_Billed"),0)</f>
        <v>812270.91948749998</v>
      </c>
      <c r="L40" s="292">
        <f t="shared" si="50"/>
        <v>1.4321734718960788</v>
      </c>
      <c r="M40" s="48">
        <f>IFERROR(GETPIVOTDATA("Amount",Pivot!$A$52,"Client Number",$C40,"Location",$A40,"Billing Attorney",$B40,"TranType","TTM_Value_Writeoff"),0)</f>
        <v>5103.6552616500003</v>
      </c>
      <c r="N40" s="47">
        <f>IFERROR(GETPIVOTDATA("Amount",Pivot!$A$52,"Client Number",$C40,"Location",$A40,"Billing Attorney",$B40,"TranType","TTM_Value_Paid"),0)</f>
        <v>528045.13575000002</v>
      </c>
      <c r="O40" s="44">
        <f>IFERROR(GETPIVOTDATA("Amount",Pivot!$A$52,"Client Number",$C40,"Location",$A40,"Billing Attorney",$B40,"TranType","TTM_hard_DEnt"),0)</f>
        <v>585.09</v>
      </c>
      <c r="P40" s="45">
        <f>IFERROR(GETPIVOTDATA("Amount",Pivot!$A$52,"Client Number",$C40,"Location",$A40,"Billing Attorney",$B40,"TranType","TTM_hard_DVal"),0)-Q40</f>
        <v>0</v>
      </c>
      <c r="Q40" s="45">
        <f>IFERROR(GETPIVOTDATA("Amount",Pivot!$A$52,"Client Number",$C40,"Location",$A40,"Billing Attorney",$B40,"TranType","TTM_hard_DBill"),0)</f>
        <v>5694.8760000000002</v>
      </c>
      <c r="R40" s="47">
        <f>IFERROR(IF(Control!B$9=FALSE,0,GETPIVOTDATA("Amount",Pivot!$A$52,"Client Number",$C40,"Location",$A40,"Billing Attorney",$B40,"TranType","TTM_hard_DPaid")),0)</f>
        <v>882.51075000000003</v>
      </c>
      <c r="S40" s="44">
        <f>IFERROR(GETPIVOTDATA("Amount",Pivot!$A$52,"Client Number",$C40,"Location",$A40,"Billing Attorney",$B40,"TranType","TTM_soft_DEnt"),0)</f>
        <v>2501.2597499999997</v>
      </c>
      <c r="T40" s="45">
        <f>IFERROR(GETPIVOTDATA("Amount",Pivot!$A$52,"Client Number",$C40,"Location",$A40,"Billing Attorney",$B40,"TranType","TTM_soft_DVal"),0)-U40</f>
        <v>0</v>
      </c>
      <c r="U40" s="45">
        <f>IFERROR(GETPIVOTDATA("Amount",Pivot!$A$52,"Client Number",$C40,"Location",$A40,"Billing Attorney",$B40,"TranType","TTM_soft_DBill"),0)</f>
        <v>24393.377249999998</v>
      </c>
      <c r="V40" s="47">
        <f>IFERROR(IF(Control!B$10=FALSE,0,GETPIVOTDATA("Amount",Pivot!$A$52,"Client Number",$C40,"Location",$A40,"Billing Attorney",$B40,"TranType","TTM_soft_DPaid")),0)</f>
        <v>3778.7062499999997</v>
      </c>
      <c r="W40" s="44">
        <f t="shared" ref="W40:W54" si="60">O40+S40</f>
        <v>3086.3497499999999</v>
      </c>
      <c r="X40" s="45">
        <f t="shared" ref="X40:X54" si="61">P40+T40</f>
        <v>0</v>
      </c>
      <c r="Y40" s="45">
        <f t="shared" ref="Y40:Y54" si="62">Q40+U40</f>
        <v>30088.253249999998</v>
      </c>
      <c r="Z40" s="46">
        <f t="shared" ref="Z40:Z54" si="63">R40+V40</f>
        <v>4661.2169999999996</v>
      </c>
      <c r="AA40" s="136">
        <f>IFERROR(GETPIVOTDATA("Amount",Pivot!$A$52,"Client Number",$C40,"Location",$A40,"Billing Attorney",$B40,"TranType","TTM_Avg_WipUnpaid"),0)</f>
        <v>18888.604096153813</v>
      </c>
      <c r="AB40" s="44">
        <f>IFERROR(IF(Control!B$9=FALSE,0,GETPIVOTDATA("Amount",Pivot!$A$52,"Client Number",$C40,"Location",$A40,"Billing Attorney",$B40,"TranType","TTM_HardDisb_Avg_WipUnpaid")),0)</f>
        <v>1549.258310769229</v>
      </c>
      <c r="AC40" s="47">
        <f>IFERROR(IF(Control!B$10=FALSE,0,GETPIVOTDATA("Amount",Pivot!$A$52,"Client Number",$C40,"Location",$A40,"Billing Attorney",$B40,"TranType","TTM_SoftDisb_Avg_WipUnpaid")),0)</f>
        <v>211.2624969230761</v>
      </c>
      <c r="AD40" s="104">
        <f t="shared" ref="AD40:AD54" si="64">AB40+AC40</f>
        <v>1760.520807692305</v>
      </c>
      <c r="AE40" s="145">
        <f t="shared" si="57"/>
        <v>20649.124903846117</v>
      </c>
      <c r="AF40" s="48">
        <f>IFERROR(IF(Control!$B$1=FALSE,0,GETPIVOTDATA("Amount",Pivot!$A$52,"Client Number",$C40,"Location",$A40,"Billing Attorney",$B40,"TranType","Timekeeper Salaries")),0)</f>
        <v>195173.22702070727</v>
      </c>
      <c r="AG40" s="45">
        <f>IFERROR(IF(Control!$B$2=FALSE,0,GETPIVOTDATA("Amount",Pivot!$A$52,"Client Number",$C40,"Location",$A40,"Billing Attorney",$B40,"TranType","Secretary Salaries")),0)</f>
        <v>40840.67493428204</v>
      </c>
      <c r="AH40" s="45">
        <f>IFERROR(IF(Control!$B$3=FALSE,0,GETPIVOTDATA("Amount",Pivot!$A$52,"Client Number",$C40,"Location",$A40,"Billing Attorney",$B40,"TranType","Support Salaries")),0)</f>
        <v>14305.268234332441</v>
      </c>
      <c r="AI40" s="45">
        <f>IFERROR(IF(Control!$B$4=FALSE,0,GETPIVOTDATA("Amount",Pivot!$A$52,"Client Number",$C40,"Location",$A40,"Billing Attorney",$B40,"TranType","Employee Benefits")),0)</f>
        <v>34046.538397711258</v>
      </c>
      <c r="AJ40" s="45">
        <f>IFERROR(IF(Control!$B$5=FALSE,0,GETPIVOTDATA("Amount",Pivot!$A$52,"Client Number",$C40,"Location",$A40,"Billing Attorney",$B40,"TranType","Rent Office Expense")),0)</f>
        <v>33642.565756776487</v>
      </c>
      <c r="AK40" s="45">
        <f>IFERROR(IF(Control!$B$6=FALSE,0,GETPIVOTDATA("Amount",Pivot!$A$52,"Client Number",$C40,"Location",$A40,"Billing Attorney",$B40,"TranType","Legal Library Expense")),0)</f>
        <v>20847.944718603714</v>
      </c>
      <c r="AL40" s="46">
        <f>IFERROR(IF(Control!$B$7=FALSE,0,GETPIVOTDATA("Amount",Pivot!$A$52,"Client Number",$C40,"Location",$A40,"Billing Attorney",$B40,"TranType","Other SG&amp;A")),0)</f>
        <v>30654.146216426696</v>
      </c>
      <c r="AM40" s="104">
        <f t="shared" ref="AM40:AM54" si="65">SUM(AF40:AL40)</f>
        <v>369510.36527883989</v>
      </c>
      <c r="AN40" s="44">
        <f t="shared" si="52"/>
        <v>163195.98747116007</v>
      </c>
      <c r="AO40" s="151">
        <f t="shared" si="53"/>
        <v>0.30635262115552098</v>
      </c>
      <c r="AP40" s="115">
        <f t="shared" si="54"/>
        <v>25.798011064903665</v>
      </c>
      <c r="AQ40" s="170">
        <f t="shared" si="55"/>
        <v>7.9032883103323712</v>
      </c>
      <c r="AR40" s="93">
        <f t="shared" si="37"/>
        <v>17.894722754571294</v>
      </c>
    </row>
    <row r="41" spans="1:44" outlineLevel="1" x14ac:dyDescent="0.35">
      <c r="A41" s="40" t="s">
        <v>37</v>
      </c>
      <c r="B41" s="40" t="s">
        <v>39</v>
      </c>
      <c r="C41" s="41" t="s">
        <v>50</v>
      </c>
      <c r="D41" s="49" t="str">
        <f t="shared" si="59"/>
        <v>00019-Hessel LLC</v>
      </c>
      <c r="E41" s="50">
        <v>400</v>
      </c>
      <c r="F41" s="51">
        <f>IFERROR(GETPIVOTDATA("Amount",Pivot!$A$52,"Client Number",$C41,"Location",$A41,"Billing Attorney",$B41,"TranType","TTM_Hours_Worked"),0)</f>
        <v>2779.0053241798905</v>
      </c>
      <c r="G41" s="52">
        <f>IFERROR(GETPIVOTDATA("Amount",Pivot!$A$52,"Client Number",$C41,"Location",$A41,"Billing Attorney",$B41,"TranType","TTM_Hours_wORKDAY"),0)</f>
        <v>2923.1999999999571</v>
      </c>
      <c r="H41" s="284">
        <f t="shared" si="49"/>
        <v>0.95067231943757913</v>
      </c>
      <c r="I41" s="51">
        <f>IFERROR(GETPIVOTDATA("Amount",Pivot!$A$52,"Client Number",$C41,"Location",$A41,"Billing Attorney",$B41,"TranType","TTM_Billed_Value"),0)</f>
        <v>564295.14787500002</v>
      </c>
      <c r="J41" s="52">
        <f>IFERROR(GETPIVOTDATA("Amount",Pivot!$A$52,"Client Number",$C41,"Location",$A41,"Billing Attorney",$B41,"TranType","TTM_Value_Discounted"),0)</f>
        <v>0</v>
      </c>
      <c r="K41" s="52">
        <f>IFERROR(GETPIVOTDATA("Amount",Pivot!$A$52,"Client Number",$C41,"Location",$A41,"Billing Attorney",$B41,"TranType","TTM_Value_Billed"),0)</f>
        <v>0</v>
      </c>
      <c r="L41" s="293">
        <f t="shared" si="50"/>
        <v>0</v>
      </c>
      <c r="M41" s="55">
        <f>IFERROR(GETPIVOTDATA("Amount",Pivot!$A$52,"Client Number",$C41,"Location",$A41,"Billing Attorney",$B41,"TranType","TTM_Value_Writeoff"),0)</f>
        <v>0</v>
      </c>
      <c r="N41" s="54">
        <f>IFERROR(GETPIVOTDATA("Amount",Pivot!$A$52,"Client Number",$C41,"Location",$A41,"Billing Attorney",$B41,"TranType","TTM_Value_Paid"),0)</f>
        <v>387549.3496009598</v>
      </c>
      <c r="O41" s="51">
        <f>IFERROR(GETPIVOTDATA("Amount",Pivot!$A$52,"Client Number",$C41,"Location",$A41,"Billing Attorney",$B41,"TranType","TTM_hard_DEnt"),0)</f>
        <v>582.13499999999999</v>
      </c>
      <c r="P41" s="52">
        <f>IFERROR(GETPIVOTDATA("Amount",Pivot!$A$52,"Client Number",$C41,"Location",$A41,"Billing Attorney",$B41,"TranType","TTM_hard_DVal"),0)-Q41</f>
        <v>0</v>
      </c>
      <c r="Q41" s="52">
        <f>IFERROR(GETPIVOTDATA("Amount",Pivot!$A$52,"Client Number",$C41,"Location",$A41,"Billing Attorney",$B41,"TranType","TTM_hard_DBill"),0)</f>
        <v>0</v>
      </c>
      <c r="R41" s="54">
        <f>IFERROR(IF(Control!B$9=FALSE,0,GETPIVOTDATA("Amount",Pivot!$A$52,"Client Number",$C41,"Location",$A41,"Billing Attorney",$B41,"TranType","TTM_hard_DPaid")),0)</f>
        <v>0</v>
      </c>
      <c r="S41" s="51">
        <f>IFERROR(GETPIVOTDATA("Amount",Pivot!$A$52,"Client Number",$C41,"Location",$A41,"Billing Attorney",$B41,"TranType","TTM_soft_DEnt"),0)</f>
        <v>2488.627125</v>
      </c>
      <c r="T41" s="52">
        <f>IFERROR(GETPIVOTDATA("Amount",Pivot!$A$52,"Client Number",$C41,"Location",$A41,"Billing Attorney",$B41,"TranType","TTM_soft_DVal"),0)-U41</f>
        <v>0</v>
      </c>
      <c r="U41" s="52">
        <f>IFERROR(GETPIVOTDATA("Amount",Pivot!$A$52,"Client Number",$C41,"Location",$A41,"Billing Attorney",$B41,"TranType","TTM_soft_DBill"),0)</f>
        <v>0</v>
      </c>
      <c r="V41" s="54">
        <f>IFERROR(IF(Control!B$10=FALSE,0,GETPIVOTDATA("Amount",Pivot!$A$52,"Client Number",$C41,"Location",$A41,"Billing Attorney",$B41,"TranType","TTM_soft_DPaid")),0)</f>
        <v>0</v>
      </c>
      <c r="W41" s="51">
        <f t="shared" si="60"/>
        <v>3070.7621250000002</v>
      </c>
      <c r="X41" s="52">
        <f t="shared" si="61"/>
        <v>0</v>
      </c>
      <c r="Y41" s="52">
        <f t="shared" si="62"/>
        <v>0</v>
      </c>
      <c r="Z41" s="53">
        <f t="shared" si="63"/>
        <v>0</v>
      </c>
      <c r="AA41" s="137">
        <f>IFERROR(GETPIVOTDATA("Amount",Pivot!$A$52,"Client Number",$C41,"Location",$A41,"Billing Attorney",$B41,"TranType","TTM_Avg_WipUnpaid"),0)</f>
        <v>129183.11653365336</v>
      </c>
      <c r="AB41" s="51">
        <f>IFERROR(IF(Control!B$9=FALSE,0,GETPIVOTDATA("Amount",Pivot!$A$52,"Client Number",$C41,"Location",$A41,"Billing Attorney",$B41,"TranType","TTM_HardDisb_Avg_WipUnpaid")),0)</f>
        <v>2208.2171734615335</v>
      </c>
      <c r="AC41" s="54">
        <f>IFERROR(IF(Control!B$10=FALSE,0,GETPIVOTDATA("Amount",Pivot!$A$52,"Client Number",$C41,"Location",$A41,"Billing Attorney",$B41,"TranType","TTM_SoftDisb_Avg_WipUnpaid")),0)</f>
        <v>301.12052365384568</v>
      </c>
      <c r="AD41" s="105">
        <f t="shared" si="64"/>
        <v>2509.3376971153793</v>
      </c>
      <c r="AE41" s="146">
        <f t="shared" si="57"/>
        <v>131692.45423076875</v>
      </c>
      <c r="AF41" s="55">
        <f>IFERROR(IF(Control!$B$1=FALSE,0,GETPIVOTDATA("Amount",Pivot!$A$52,"Client Number",$C41,"Location",$A41,"Billing Attorney",$B41,"TranType","Timekeeper Salaries")),0)</f>
        <v>194187.50365191582</v>
      </c>
      <c r="AG41" s="52">
        <f>IFERROR(IF(Control!$B$2=FALSE,0,GETPIVOTDATA("Amount",Pivot!$A$52,"Client Number",$C41,"Location",$A41,"Billing Attorney",$B41,"TranType","Secretary Salaries")),0)</f>
        <v>40634.408899260408</v>
      </c>
      <c r="AH41" s="52">
        <f>IFERROR(IF(Control!$B$3=FALSE,0,GETPIVOTDATA("Amount",Pivot!$A$52,"Client Number",$C41,"Location",$A41,"Billing Attorney",$B41,"TranType","Support Salaries")),0)</f>
        <v>14233.019404866114</v>
      </c>
      <c r="AI41" s="52">
        <f>IFERROR(IF(Control!$B$4=FALSE,0,GETPIVOTDATA("Amount",Pivot!$A$52,"Client Number",$C41,"Location",$A41,"Billing Attorney",$B41,"TranType","Employee Benefits")),0)</f>
        <v>33874.586183581407</v>
      </c>
      <c r="AJ41" s="52">
        <f>IFERROR(IF(Control!$B$5=FALSE,0,GETPIVOTDATA("Amount",Pivot!$A$52,"Client Number",$C41,"Location",$A41,"Billing Attorney",$B41,"TranType","Rent Office Expense")),0)</f>
        <v>33472.653808509938</v>
      </c>
      <c r="AK41" s="52">
        <f>IFERROR(IF(Control!$B$6=FALSE,0,GETPIVOTDATA("Amount",Pivot!$A$52,"Client Number",$C41,"Location",$A41,"Billing Attorney",$B41,"TranType","Legal Library Expense")),0)</f>
        <v>20742.652068509757</v>
      </c>
      <c r="AL41" s="53">
        <f>IFERROR(IF(Control!$B$7=FALSE,0,GETPIVOTDATA("Amount",Pivot!$A$52,"Client Number",$C41,"Location",$A41,"Billing Attorney",$B41,"TranType","Other SG&amp;A")),0)</f>
        <v>30499.32729614171</v>
      </c>
      <c r="AM41" s="105">
        <f t="shared" si="65"/>
        <v>367644.15131278516</v>
      </c>
      <c r="AN41" s="51">
        <f t="shared" si="52"/>
        <v>19905.198288174637</v>
      </c>
      <c r="AO41" s="156">
        <f t="shared" si="53"/>
        <v>5.1361712537177591E-2</v>
      </c>
      <c r="AP41" s="116">
        <f t="shared" si="54"/>
        <v>2.9428364127973885</v>
      </c>
      <c r="AQ41" s="171">
        <f t="shared" si="55"/>
        <v>0.15114911787803836</v>
      </c>
      <c r="AR41" s="94">
        <f t="shared" si="37"/>
        <v>2.7916872949193503</v>
      </c>
    </row>
    <row r="42" spans="1:44" outlineLevel="1" x14ac:dyDescent="0.35">
      <c r="A42" s="40" t="s">
        <v>37</v>
      </c>
      <c r="B42" s="40" t="s">
        <v>39</v>
      </c>
      <c r="C42" s="41" t="s">
        <v>47</v>
      </c>
      <c r="D42" s="49" t="str">
        <f t="shared" si="59"/>
        <v>00017-Bruen Inc</v>
      </c>
      <c r="E42" s="50">
        <v>400</v>
      </c>
      <c r="F42" s="51">
        <f>IFERROR(GETPIVOTDATA("Amount",Pivot!$A$52,"Client Number",$C42,"Location",$A42,"Billing Attorney",$B42,"TranType","TTM_Hours_Worked"),0)</f>
        <v>1840.5775130657321</v>
      </c>
      <c r="G42" s="52">
        <f>IFERROR(GETPIVOTDATA("Amount",Pivot!$A$52,"Client Number",$C42,"Location",$A42,"Billing Attorney",$B42,"TranType","TTM_Hours_wORKDAY"),0)</f>
        <v>1948.799999999972</v>
      </c>
      <c r="H42" s="284">
        <f t="shared" si="49"/>
        <v>0.94446711466839006</v>
      </c>
      <c r="I42" s="51">
        <f>IFERROR(GETPIVOTDATA("Amount",Pivot!$A$52,"Client Number",$C42,"Location",$A42,"Billing Attorney",$B42,"TranType","TTM_Billed_Value"),0)</f>
        <v>372802.76925000001</v>
      </c>
      <c r="J42" s="52">
        <f>IFERROR(GETPIVOTDATA("Amount",Pivot!$A$52,"Client Number",$C42,"Location",$A42,"Billing Attorney",$B42,"TranType","TTM_Value_Discounted"),0)</f>
        <v>18640.138462500003</v>
      </c>
      <c r="K42" s="52">
        <f>IFERROR(GETPIVOTDATA("Amount",Pivot!$A$52,"Client Number",$C42,"Location",$A42,"Billing Attorney",$B42,"TranType","TTM_Value_Billed"),0)</f>
        <v>594440.35503749992</v>
      </c>
      <c r="L42" s="293">
        <f t="shared" si="50"/>
        <v>1.5945170048854187</v>
      </c>
      <c r="M42" s="55">
        <f>IFERROR(GETPIVOTDATA("Amount",Pivot!$A$52,"Client Number",$C42,"Location",$A42,"Billing Attorney",$B42,"TranType","TTM_Value_Writeoff"),0)</f>
        <v>3376.5077953439995</v>
      </c>
      <c r="N42" s="54">
        <f>IFERROR(GETPIVOTDATA("Amount",Pivot!$A$52,"Client Number",$C42,"Location",$A42,"Billing Attorney",$B42,"TranType","TTM_Value_Paid"),0)</f>
        <v>349015.43857499998</v>
      </c>
      <c r="O42" s="51">
        <f>IFERROR(GETPIVOTDATA("Amount",Pivot!$A$52,"Client Number",$C42,"Location",$A42,"Billing Attorney",$B42,"TranType","TTM_hard_DEnt"),0)</f>
        <v>352.827</v>
      </c>
      <c r="P42" s="52">
        <f>IFERROR(GETPIVOTDATA("Amount",Pivot!$A$52,"Client Number",$C42,"Location",$A42,"Billing Attorney",$B42,"TranType","TTM_hard_DVal"),0)-Q42</f>
        <v>0</v>
      </c>
      <c r="Q42" s="52">
        <f>IFERROR(GETPIVOTDATA("Amount",Pivot!$A$52,"Client Number",$C42,"Location",$A42,"Billing Attorney",$B42,"TranType","TTM_hard_DBill"),0)</f>
        <v>1234.8945000000001</v>
      </c>
      <c r="R42" s="54">
        <f>IFERROR(IF(Control!B$9=FALSE,0,GETPIVOTDATA("Amount",Pivot!$A$52,"Client Number",$C42,"Location",$A42,"Billing Attorney",$B42,"TranType","TTM_hard_DPaid")),0)</f>
        <v>588.04499999999996</v>
      </c>
      <c r="S42" s="51">
        <f>IFERROR(GETPIVOTDATA("Amount",Pivot!$A$52,"Client Number",$C42,"Location",$A42,"Billing Attorney",$B42,"TranType","TTM_soft_DEnt"),0)</f>
        <v>1528.9169999999999</v>
      </c>
      <c r="T42" s="52">
        <f>IFERROR(GETPIVOTDATA("Amount",Pivot!$A$52,"Client Number",$C42,"Location",$A42,"Billing Attorney",$B42,"TranType","TTM_soft_DVal"),0)-U42</f>
        <v>0</v>
      </c>
      <c r="U42" s="52">
        <f>IFERROR(GETPIVOTDATA("Amount",Pivot!$A$52,"Client Number",$C42,"Location",$A42,"Billing Attorney",$B42,"TranType","TTM_soft_DBill"),0)</f>
        <v>5351.2094999999999</v>
      </c>
      <c r="V42" s="54">
        <f>IFERROR(IF(Control!B$10=FALSE,0,GETPIVOTDATA("Amount",Pivot!$A$52,"Client Number",$C42,"Location",$A42,"Billing Attorney",$B42,"TranType","TTM_soft_DPaid")),0)</f>
        <v>2548.1950000000002</v>
      </c>
      <c r="W42" s="51">
        <f t="shared" si="60"/>
        <v>1881.7439999999999</v>
      </c>
      <c r="X42" s="52">
        <f t="shared" si="61"/>
        <v>0</v>
      </c>
      <c r="Y42" s="52">
        <f t="shared" si="62"/>
        <v>6586.1040000000003</v>
      </c>
      <c r="Z42" s="53">
        <f t="shared" si="63"/>
        <v>3136.2400000000002</v>
      </c>
      <c r="AA42" s="137">
        <f>IFERROR(GETPIVOTDATA("Amount",Pivot!$A$52,"Client Number",$C42,"Location",$A42,"Billing Attorney",$B42,"TranType","TTM_Avg_WipUnpaid"),0)</f>
        <v>17297.398782692271</v>
      </c>
      <c r="AB42" s="51">
        <f>IFERROR(IF(Control!B$9=FALSE,0,GETPIVOTDATA("Amount",Pivot!$A$52,"Client Number",$C42,"Location",$A42,"Billing Attorney",$B42,"TranType","TTM_HardDisb_Avg_WipUnpaid")),0)</f>
        <v>297.21905230769187</v>
      </c>
      <c r="AC42" s="54">
        <f>IFERROR(IF(Control!B$10=FALSE,0,GETPIVOTDATA("Amount",Pivot!$A$52,"Client Number",$C42,"Location",$A42,"Billing Attorney",$B42,"TranType","TTM_SoftDisb_Avg_WipUnpaid")),0)</f>
        <v>40.529870769230712</v>
      </c>
      <c r="AD42" s="105">
        <f t="shared" si="64"/>
        <v>337.74892307692255</v>
      </c>
      <c r="AE42" s="146">
        <f t="shared" si="57"/>
        <v>17635.147705769195</v>
      </c>
      <c r="AF42" s="55">
        <f>IFERROR(IF(Control!$B$1=FALSE,0,GETPIVOTDATA("Amount",Pivot!$A$52,"Client Number",$C42,"Location",$A42,"Billing Attorney",$B42,"TranType","Timekeeper Salaries")),0)</f>
        <v>128014.18648549542</v>
      </c>
      <c r="AG42" s="52">
        <f>IFERROR(IF(Control!$B$2=FALSE,0,GETPIVOTDATA("Amount",Pivot!$A$52,"Client Number",$C42,"Location",$A42,"Billing Attorney",$B42,"TranType","Secretary Salaries")),0)</f>
        <v>26896.285682866663</v>
      </c>
      <c r="AH42" s="52">
        <f>IFERROR(IF(Control!$B$3=FALSE,0,GETPIVOTDATA("Amount",Pivot!$A$52,"Client Number",$C42,"Location",$A42,"Billing Attorney",$B42,"TranType","Support Salaries")),0)</f>
        <v>9403.0740276690449</v>
      </c>
      <c r="AI42" s="52">
        <f>IFERROR(IF(Control!$B$4=FALSE,0,GETPIVOTDATA("Amount",Pivot!$A$52,"Client Number",$C42,"Location",$A42,"Billing Attorney",$B42,"TranType","Employee Benefits")),0)</f>
        <v>22379.316185852342</v>
      </c>
      <c r="AJ42" s="52">
        <f>IFERROR(IF(Control!$B$5=FALSE,0,GETPIVOTDATA("Amount",Pivot!$A$52,"Client Number",$C42,"Location",$A42,"Billing Attorney",$B42,"TranType","Rent Office Expense")),0)</f>
        <v>22113.778721916777</v>
      </c>
      <c r="AK42" s="52">
        <f>IFERROR(IF(Control!$B$6=FALSE,0,GETPIVOTDATA("Amount",Pivot!$A$52,"Client Number",$C42,"Location",$A42,"Billing Attorney",$B42,"TranType","Legal Library Expense")),0)</f>
        <v>13746.655638924733</v>
      </c>
      <c r="AL42" s="53">
        <f>IFERROR(IF(Control!$B$7=FALSE,0,GETPIVOTDATA("Amount",Pivot!$A$52,"Client Number",$C42,"Location",$A42,"Billing Attorney",$B42,"TranType","Other SG&amp;A")),0)</f>
        <v>20149.444345005111</v>
      </c>
      <c r="AM42" s="105">
        <f t="shared" si="65"/>
        <v>242702.7410877301</v>
      </c>
      <c r="AN42" s="51">
        <f t="shared" si="52"/>
        <v>109448.93748726987</v>
      </c>
      <c r="AO42" s="156">
        <f t="shared" si="53"/>
        <v>0.31080055597111073</v>
      </c>
      <c r="AP42" s="116">
        <f t="shared" si="54"/>
        <v>19.968739953326072</v>
      </c>
      <c r="AQ42" s="171">
        <f t="shared" si="55"/>
        <v>6.2062954795362746</v>
      </c>
      <c r="AR42" s="94">
        <f t="shared" si="37"/>
        <v>13.762444473789799</v>
      </c>
    </row>
    <row r="43" spans="1:44" outlineLevel="1" x14ac:dyDescent="0.35">
      <c r="A43" s="40" t="s">
        <v>37</v>
      </c>
      <c r="B43" s="40" t="s">
        <v>39</v>
      </c>
      <c r="C43" s="41" t="s">
        <v>86</v>
      </c>
      <c r="D43" s="49" t="str">
        <f t="shared" si="59"/>
        <v>00047-Harris</v>
      </c>
      <c r="E43" s="50">
        <v>400</v>
      </c>
      <c r="F43" s="51">
        <f>IFERROR(GETPIVOTDATA("Amount",Pivot!$A$52,"Client Number",$C43,"Location",$A43,"Billing Attorney",$B43,"TranType","TTM_Hours_Worked"),0)</f>
        <v>395.42381749999998</v>
      </c>
      <c r="G43" s="52">
        <f>IFERROR(GETPIVOTDATA("Amount",Pivot!$A$52,"Client Number",$C43,"Location",$A43,"Billing Attorney",$B43,"TranType","TTM_Hours_wORKDAY"),0)</f>
        <v>417.6</v>
      </c>
      <c r="H43" s="284">
        <f t="shared" si="49"/>
        <v>0.94689611470306501</v>
      </c>
      <c r="I43" s="51">
        <f>IFERROR(GETPIVOTDATA("Amount",Pivot!$A$52,"Client Number",$C43,"Location",$A43,"Billing Attorney",$B43,"TranType","TTM_Billed_Value"),0)</f>
        <v>119806.78125</v>
      </c>
      <c r="J43" s="52">
        <f>IFERROR(GETPIVOTDATA("Amount",Pivot!$A$52,"Client Number",$C43,"Location",$A43,"Billing Attorney",$B43,"TranType","TTM_Value_Discounted"),0)</f>
        <v>0</v>
      </c>
      <c r="K43" s="52">
        <f>IFERROR(GETPIVOTDATA("Amount",Pivot!$A$52,"Client Number",$C43,"Location",$A43,"Billing Attorney",$B43,"TranType","TTM_Value_Billed"),0)</f>
        <v>119806.78125</v>
      </c>
      <c r="L43" s="293">
        <f t="shared" si="50"/>
        <v>1</v>
      </c>
      <c r="M43" s="55">
        <f>IFERROR(GETPIVOTDATA("Amount",Pivot!$A$52,"Client Number",$C43,"Location",$A43,"Billing Attorney",$B43,"TranType","TTM_Value_Writeoff"),0)</f>
        <v>1396.7992462387501</v>
      </c>
      <c r="N43" s="54">
        <f>IFERROR(GETPIVOTDATA("Amount",Pivot!$A$52,"Client Number",$C43,"Location",$A43,"Billing Attorney",$B43,"TranType","TTM_Value_Paid"),0)</f>
        <v>166881.63037500001</v>
      </c>
      <c r="O43" s="51">
        <f>IFERROR(GETPIVOTDATA("Amount",Pivot!$A$52,"Client Number",$C43,"Location",$A43,"Billing Attorney",$B43,"TranType","TTM_hard_DEnt"),0)</f>
        <v>0</v>
      </c>
      <c r="P43" s="52">
        <f>IFERROR(GETPIVOTDATA("Amount",Pivot!$A$52,"Client Number",$C43,"Location",$A43,"Billing Attorney",$B43,"TranType","TTM_hard_DVal"),0)-Q43</f>
        <v>0</v>
      </c>
      <c r="Q43" s="52">
        <f>IFERROR(GETPIVOTDATA("Amount",Pivot!$A$52,"Client Number",$C43,"Location",$A43,"Billing Attorney",$B43,"TranType","TTM_hard_DBill"),0)</f>
        <v>0</v>
      </c>
      <c r="R43" s="54">
        <f>IFERROR(IF(Control!B$9=FALSE,0,GETPIVOTDATA("Amount",Pivot!$A$52,"Client Number",$C43,"Location",$A43,"Billing Attorney",$B43,"TranType","TTM_hard_DPaid")),0)</f>
        <v>0</v>
      </c>
      <c r="S43" s="51">
        <f>IFERROR(GETPIVOTDATA("Amount",Pivot!$A$52,"Client Number",$C43,"Location",$A43,"Billing Attorney",$B43,"TranType","TTM_soft_DEnt"),0)</f>
        <v>0</v>
      </c>
      <c r="T43" s="52">
        <f>IFERROR(GETPIVOTDATA("Amount",Pivot!$A$52,"Client Number",$C43,"Location",$A43,"Billing Attorney",$B43,"TranType","TTM_soft_DVal"),0)-U43</f>
        <v>0</v>
      </c>
      <c r="U43" s="52">
        <f>IFERROR(GETPIVOTDATA("Amount",Pivot!$A$52,"Client Number",$C43,"Location",$A43,"Billing Attorney",$B43,"TranType","TTM_soft_DBill"),0)</f>
        <v>0</v>
      </c>
      <c r="V43" s="54">
        <f>IFERROR(IF(Control!B$10=FALSE,0,GETPIVOTDATA("Amount",Pivot!$A$52,"Client Number",$C43,"Location",$A43,"Billing Attorney",$B43,"TranType","TTM_soft_DPaid")),0)</f>
        <v>0</v>
      </c>
      <c r="W43" s="51">
        <f t="shared" si="60"/>
        <v>0</v>
      </c>
      <c r="X43" s="52">
        <f t="shared" si="61"/>
        <v>0</v>
      </c>
      <c r="Y43" s="52">
        <f t="shared" si="62"/>
        <v>0</v>
      </c>
      <c r="Z43" s="53">
        <f t="shared" si="63"/>
        <v>0</v>
      </c>
      <c r="AA43" s="137">
        <f>IFERROR(GETPIVOTDATA("Amount",Pivot!$A$52,"Client Number",$C43,"Location",$A43,"Billing Attorney",$B43,"TranType","TTM_Avg_WipUnpaid"),0)</f>
        <v>14442.601142307618</v>
      </c>
      <c r="AB43" s="51">
        <f>IFERROR(IF(Control!B$9=FALSE,0,GETPIVOTDATA("Amount",Pivot!$A$52,"Client Number",$C43,"Location",$A43,"Billing Attorney",$B43,"TranType","TTM_HardDisb_Avg_WipUnpaid")),0)</f>
        <v>0</v>
      </c>
      <c r="AC43" s="54">
        <f>IFERROR(IF(Control!B$10=FALSE,0,GETPIVOTDATA("Amount",Pivot!$A$52,"Client Number",$C43,"Location",$A43,"Billing Attorney",$B43,"TranType","TTM_SoftDisb_Avg_WipUnpaid")),0)</f>
        <v>0</v>
      </c>
      <c r="AD43" s="105">
        <f t="shared" si="64"/>
        <v>0</v>
      </c>
      <c r="AE43" s="146">
        <f t="shared" si="57"/>
        <v>14442.601142307618</v>
      </c>
      <c r="AF43" s="55">
        <f>IFERROR(IF(Control!$B$1=FALSE,0,GETPIVOTDATA("Amount",Pivot!$A$52,"Client Number",$C43,"Location",$A43,"Billing Attorney",$B43,"TranType","Timekeeper Salaries")),0)</f>
        <v>52254.767287809809</v>
      </c>
      <c r="AG43" s="52">
        <f>IFERROR(IF(Control!$B$2=FALSE,0,GETPIVOTDATA("Amount",Pivot!$A$52,"Client Number",$C43,"Location",$A43,"Billing Attorney",$B43,"TranType","Secretary Salaries")),0)</f>
        <v>14297.348773243708</v>
      </c>
      <c r="AH43" s="52">
        <f>IFERROR(IF(Control!$B$3=FALSE,0,GETPIVOTDATA("Amount",Pivot!$A$52,"Client Number",$C43,"Location",$A43,"Billing Attorney",$B43,"TranType","Support Salaries")),0)</f>
        <v>2992.0910478236765</v>
      </c>
      <c r="AI43" s="52">
        <f>IFERROR(IF(Control!$B$4=FALSE,0,GETPIVOTDATA("Amount",Pivot!$A$52,"Client Number",$C43,"Location",$A43,"Billing Attorney",$B43,"TranType","Employee Benefits")),0)</f>
        <v>7121.1766938203509</v>
      </c>
      <c r="AJ43" s="52">
        <f>IFERROR(IF(Control!$B$5=FALSE,0,GETPIVOTDATA("Amount",Pivot!$A$52,"Client Number",$C43,"Location",$A43,"Billing Attorney",$B43,"TranType","Rent Office Expense")),0)</f>
        <v>7036.6817439384777</v>
      </c>
      <c r="AK43" s="52">
        <f>IFERROR(IF(Control!$B$6=FALSE,0,GETPIVOTDATA("Amount",Pivot!$A$52,"Client Number",$C43,"Location",$A43,"Billing Attorney",$B43,"TranType","Legal Library Expense")),0)</f>
        <v>0</v>
      </c>
      <c r="AL43" s="53">
        <f>IFERROR(IF(Control!$B$7=FALSE,0,GETPIVOTDATA("Amount",Pivot!$A$52,"Client Number",$C43,"Location",$A43,"Billing Attorney",$B43,"TranType","Other SG&amp;A")),0)</f>
        <v>6411.623673907874</v>
      </c>
      <c r="AM43" s="105">
        <f t="shared" si="65"/>
        <v>90113.689220543893</v>
      </c>
      <c r="AN43" s="51">
        <f t="shared" si="52"/>
        <v>76767.941154456115</v>
      </c>
      <c r="AO43" s="156">
        <f t="shared" si="53"/>
        <v>0.4600143286109486</v>
      </c>
      <c r="AP43" s="116">
        <f t="shared" si="54"/>
        <v>11.554818188957887</v>
      </c>
      <c r="AQ43" s="171">
        <f t="shared" si="55"/>
        <v>5.3153819314150388</v>
      </c>
      <c r="AR43" s="94">
        <f t="shared" si="37"/>
        <v>6.239436257542847</v>
      </c>
    </row>
    <row r="44" spans="1:44" outlineLevel="1" x14ac:dyDescent="0.35">
      <c r="A44" s="40" t="s">
        <v>37</v>
      </c>
      <c r="B44" s="40" t="s">
        <v>39</v>
      </c>
      <c r="C44" s="41" t="s">
        <v>87</v>
      </c>
      <c r="D44" s="49" t="str">
        <f t="shared" si="59"/>
        <v>00048-Homenick</v>
      </c>
      <c r="E44" s="50">
        <v>400</v>
      </c>
      <c r="F44" s="51">
        <f>IFERROR(GETPIVOTDATA("Amount",Pivot!$A$52,"Client Number",$C44,"Location",$A44,"Billing Attorney",$B44,"TranType","TTM_Hours_Worked"),0)</f>
        <v>394.23516874999996</v>
      </c>
      <c r="G44" s="52">
        <f>IFERROR(GETPIVOTDATA("Amount",Pivot!$A$52,"Client Number",$C44,"Location",$A44,"Billing Attorney",$B44,"TranType","TTM_Hours_wORKDAY"),0)</f>
        <v>417.6</v>
      </c>
      <c r="H44" s="284">
        <f t="shared" si="49"/>
        <v>0.94404973359674316</v>
      </c>
      <c r="I44" s="51">
        <f>IFERROR(GETPIVOTDATA("Amount",Pivot!$A$52,"Client Number",$C44,"Location",$A44,"Billing Attorney",$B44,"TranType","TTM_Billed_Value"),0)</f>
        <v>119446.640625</v>
      </c>
      <c r="J44" s="52">
        <f>IFERROR(GETPIVOTDATA("Amount",Pivot!$A$52,"Client Number",$C44,"Location",$A44,"Billing Attorney",$B44,"TranType","TTM_Value_Discounted"),0)</f>
        <v>0</v>
      </c>
      <c r="K44" s="52">
        <f>IFERROR(GETPIVOTDATA("Amount",Pivot!$A$52,"Client Number",$C44,"Location",$A44,"Billing Attorney",$B44,"TranType","TTM_Value_Billed"),0)</f>
        <v>119446.640625</v>
      </c>
      <c r="L44" s="293">
        <f t="shared" si="50"/>
        <v>1</v>
      </c>
      <c r="M44" s="55">
        <f>IFERROR(GETPIVOTDATA("Amount",Pivot!$A$52,"Client Number",$C44,"Location",$A44,"Billing Attorney",$B44,"TranType","TTM_Value_Writeoff"),0)</f>
        <v>1319.3866432406248</v>
      </c>
      <c r="N44" s="54">
        <f>IFERROR(GETPIVOTDATA("Amount",Pivot!$A$52,"Client Number",$C44,"Location",$A44,"Billing Attorney",$B44,"TranType","TTM_Value_Paid"),0)</f>
        <v>157632.81281249999</v>
      </c>
      <c r="O44" s="51">
        <f>IFERROR(GETPIVOTDATA("Amount",Pivot!$A$52,"Client Number",$C44,"Location",$A44,"Billing Attorney",$B44,"TranType","TTM_hard_DEnt"),0)</f>
        <v>0</v>
      </c>
      <c r="P44" s="52">
        <f>IFERROR(GETPIVOTDATA("Amount",Pivot!$A$52,"Client Number",$C44,"Location",$A44,"Billing Attorney",$B44,"TranType","TTM_hard_DVal"),0)-Q44</f>
        <v>0</v>
      </c>
      <c r="Q44" s="52">
        <f>IFERROR(GETPIVOTDATA("Amount",Pivot!$A$52,"Client Number",$C44,"Location",$A44,"Billing Attorney",$B44,"TranType","TTM_hard_DBill"),0)</f>
        <v>0</v>
      </c>
      <c r="R44" s="54">
        <f>IFERROR(IF(Control!B$9=FALSE,0,GETPIVOTDATA("Amount",Pivot!$A$52,"Client Number",$C44,"Location",$A44,"Billing Attorney",$B44,"TranType","TTM_hard_DPaid")),0)</f>
        <v>0</v>
      </c>
      <c r="S44" s="51">
        <f>IFERROR(GETPIVOTDATA("Amount",Pivot!$A$52,"Client Number",$C44,"Location",$A44,"Billing Attorney",$B44,"TranType","TTM_soft_DEnt"),0)</f>
        <v>0</v>
      </c>
      <c r="T44" s="52">
        <f>IFERROR(GETPIVOTDATA("Amount",Pivot!$A$52,"Client Number",$C44,"Location",$A44,"Billing Attorney",$B44,"TranType","TTM_soft_DVal"),0)-U44</f>
        <v>0</v>
      </c>
      <c r="U44" s="52">
        <f>IFERROR(GETPIVOTDATA("Amount",Pivot!$A$52,"Client Number",$C44,"Location",$A44,"Billing Attorney",$B44,"TranType","TTM_soft_DBill"),0)</f>
        <v>0</v>
      </c>
      <c r="V44" s="54">
        <f>IFERROR(IF(Control!B$10=FALSE,0,GETPIVOTDATA("Amount",Pivot!$A$52,"Client Number",$C44,"Location",$A44,"Billing Attorney",$B44,"TranType","TTM_soft_DPaid")),0)</f>
        <v>0</v>
      </c>
      <c r="W44" s="51">
        <f t="shared" si="60"/>
        <v>0</v>
      </c>
      <c r="X44" s="52">
        <f t="shared" si="61"/>
        <v>0</v>
      </c>
      <c r="Y44" s="52">
        <f t="shared" si="62"/>
        <v>0</v>
      </c>
      <c r="Z44" s="53">
        <f t="shared" si="63"/>
        <v>0</v>
      </c>
      <c r="AA44" s="137">
        <f>IFERROR(GETPIVOTDATA("Amount",Pivot!$A$52,"Client Number",$C44,"Location",$A44,"Billing Attorney",$B44,"TranType","TTM_Avg_WipUnpaid"),0)</f>
        <v>11707.749778846122</v>
      </c>
      <c r="AB44" s="51">
        <f>IFERROR(IF(Control!B$9=FALSE,0,GETPIVOTDATA("Amount",Pivot!$A$52,"Client Number",$C44,"Location",$A44,"Billing Attorney",$B44,"TranType","TTM_HardDisb_Avg_WipUnpaid")),0)</f>
        <v>0</v>
      </c>
      <c r="AC44" s="54">
        <f>IFERROR(IF(Control!B$10=FALSE,0,GETPIVOTDATA("Amount",Pivot!$A$52,"Client Number",$C44,"Location",$A44,"Billing Attorney",$B44,"TranType","TTM_SoftDisb_Avg_WipUnpaid")),0)</f>
        <v>0</v>
      </c>
      <c r="AD44" s="105">
        <f t="shared" si="64"/>
        <v>0</v>
      </c>
      <c r="AE44" s="146">
        <f t="shared" si="57"/>
        <v>11707.749778846122</v>
      </c>
      <c r="AF44" s="55">
        <f>IFERROR(IF(Control!$B$1=FALSE,0,GETPIVOTDATA("Amount",Pivot!$A$52,"Client Number",$C44,"Location",$A44,"Billing Attorney",$B44,"TranType","Timekeeper Salaries")),0)</f>
        <v>52097.688829028819</v>
      </c>
      <c r="AG44" s="52">
        <f>IFERROR(IF(Control!$B$2=FALSE,0,GETPIVOTDATA("Amount",Pivot!$A$52,"Client Number",$C44,"Location",$A44,"Billing Attorney",$B44,"TranType","Secretary Salaries")),0)</f>
        <v>14254.370770919328</v>
      </c>
      <c r="AH44" s="52">
        <f>IFERROR(IF(Control!$B$3=FALSE,0,GETPIVOTDATA("Amount",Pivot!$A$52,"Client Number",$C44,"Location",$A44,"Billing Attorney",$B44,"TranType","Support Salaries")),0)</f>
        <v>2983.0967861568715</v>
      </c>
      <c r="AI44" s="52">
        <f>IFERROR(IF(Control!$B$4=FALSE,0,GETPIVOTDATA("Amount",Pivot!$A$52,"Client Number",$C44,"Location",$A44,"Billing Attorney",$B44,"TranType","Employee Benefits")),0)</f>
        <v>7099.7703510533556</v>
      </c>
      <c r="AJ44" s="52">
        <f>IFERROR(IF(Control!$B$5=FALSE,0,GETPIVOTDATA("Amount",Pivot!$A$52,"Client Number",$C44,"Location",$A44,"Billing Attorney",$B44,"TranType","Rent Office Expense")),0)</f>
        <v>7015.5293940067995</v>
      </c>
      <c r="AK44" s="52">
        <f>IFERROR(IF(Control!$B$6=FALSE,0,GETPIVOTDATA("Amount",Pivot!$A$52,"Client Number",$C44,"Location",$A44,"Billing Attorney",$B44,"TranType","Legal Library Expense")),0)</f>
        <v>0</v>
      </c>
      <c r="AL44" s="53">
        <f>IFERROR(IF(Control!$B$7=FALSE,0,GETPIVOTDATA("Amount",Pivot!$A$52,"Client Number",$C44,"Location",$A44,"Billing Attorney",$B44,"TranType","Other SG&amp;A")),0)</f>
        <v>6392.3502560504348</v>
      </c>
      <c r="AM44" s="105">
        <f t="shared" si="65"/>
        <v>89842.80638721562</v>
      </c>
      <c r="AN44" s="51">
        <f t="shared" si="52"/>
        <v>67790.006425284373</v>
      </c>
      <c r="AO44" s="156">
        <f t="shared" si="53"/>
        <v>0.43005009690411838</v>
      </c>
      <c r="AP44" s="116">
        <f t="shared" si="54"/>
        <v>13.463971795614833</v>
      </c>
      <c r="AQ44" s="171">
        <f t="shared" si="55"/>
        <v>5.7901823754184756</v>
      </c>
      <c r="AR44" s="94">
        <f t="shared" si="37"/>
        <v>7.6737894201963579</v>
      </c>
    </row>
    <row r="45" spans="1:44" outlineLevel="1" x14ac:dyDescent="0.35">
      <c r="A45" s="40" t="s">
        <v>37</v>
      </c>
      <c r="B45" s="40" t="s">
        <v>39</v>
      </c>
      <c r="C45" s="41" t="s">
        <v>88</v>
      </c>
      <c r="D45" s="49" t="str">
        <f t="shared" si="59"/>
        <v>00049-Ruecker</v>
      </c>
      <c r="E45" s="50">
        <v>400</v>
      </c>
      <c r="F45" s="51">
        <f>IFERROR(GETPIVOTDATA("Amount",Pivot!$A$52,"Client Number",$C45,"Location",$A45,"Billing Attorney",$B45,"TranType","TTM_Hours_Worked"),0)</f>
        <v>392.25408750000003</v>
      </c>
      <c r="G45" s="52">
        <f>IFERROR(GETPIVOTDATA("Amount",Pivot!$A$52,"Client Number",$C45,"Location",$A45,"Billing Attorney",$B45,"TranType","TTM_Hours_wORKDAY"),0)</f>
        <v>417.6</v>
      </c>
      <c r="H45" s="284">
        <f t="shared" si="49"/>
        <v>0.93930576508620689</v>
      </c>
      <c r="I45" s="51">
        <f>IFERROR(GETPIVOTDATA("Amount",Pivot!$A$52,"Client Number",$C45,"Location",$A45,"Billing Attorney",$B45,"TranType","TTM_Billed_Value"),0)</f>
        <v>118846.40625</v>
      </c>
      <c r="J45" s="52">
        <f>IFERROR(GETPIVOTDATA("Amount",Pivot!$A$52,"Client Number",$C45,"Location",$A45,"Billing Attorney",$B45,"TranType","TTM_Value_Discounted"),0)</f>
        <v>0</v>
      </c>
      <c r="K45" s="52">
        <f>IFERROR(GETPIVOTDATA("Amount",Pivot!$A$52,"Client Number",$C45,"Location",$A45,"Billing Attorney",$B45,"TranType","TTM_Value_Billed"),0)</f>
        <v>118846.40625</v>
      </c>
      <c r="L45" s="293">
        <f t="shared" si="50"/>
        <v>1</v>
      </c>
      <c r="M45" s="55">
        <f>IFERROR(GETPIVOTDATA("Amount",Pivot!$A$52,"Client Number",$C45,"Location",$A45,"Billing Attorney",$B45,"TranType","TTM_Value_Writeoff"),0)</f>
        <v>1239.9106605187501</v>
      </c>
      <c r="N45" s="54">
        <f>IFERROR(GETPIVOTDATA("Amount",Pivot!$A$52,"Client Number",$C45,"Location",$A45,"Billing Attorney",$B45,"TranType","TTM_Value_Paid"),0)</f>
        <v>148137.47437499999</v>
      </c>
      <c r="O45" s="51">
        <f>IFERROR(GETPIVOTDATA("Amount",Pivot!$A$52,"Client Number",$C45,"Location",$A45,"Billing Attorney",$B45,"TranType","TTM_hard_DEnt"),0)</f>
        <v>0</v>
      </c>
      <c r="P45" s="52">
        <f>IFERROR(GETPIVOTDATA("Amount",Pivot!$A$52,"Client Number",$C45,"Location",$A45,"Billing Attorney",$B45,"TranType","TTM_hard_DVal"),0)-Q45</f>
        <v>0</v>
      </c>
      <c r="Q45" s="52">
        <f>IFERROR(GETPIVOTDATA("Amount",Pivot!$A$52,"Client Number",$C45,"Location",$A45,"Billing Attorney",$B45,"TranType","TTM_hard_DBill"),0)</f>
        <v>0</v>
      </c>
      <c r="R45" s="54">
        <f>IFERROR(IF(Control!B$9=FALSE,0,GETPIVOTDATA("Amount",Pivot!$A$52,"Client Number",$C45,"Location",$A45,"Billing Attorney",$B45,"TranType","TTM_hard_DPaid")),0)</f>
        <v>0</v>
      </c>
      <c r="S45" s="51">
        <f>IFERROR(GETPIVOTDATA("Amount",Pivot!$A$52,"Client Number",$C45,"Location",$A45,"Billing Attorney",$B45,"TranType","TTM_soft_DEnt"),0)</f>
        <v>0</v>
      </c>
      <c r="T45" s="52">
        <f>IFERROR(GETPIVOTDATA("Amount",Pivot!$A$52,"Client Number",$C45,"Location",$A45,"Billing Attorney",$B45,"TranType","TTM_soft_DVal"),0)-U45</f>
        <v>0</v>
      </c>
      <c r="U45" s="52">
        <f>IFERROR(GETPIVOTDATA("Amount",Pivot!$A$52,"Client Number",$C45,"Location",$A45,"Billing Attorney",$B45,"TranType","TTM_soft_DBill"),0)</f>
        <v>0</v>
      </c>
      <c r="V45" s="54">
        <f>IFERROR(IF(Control!B$10=FALSE,0,GETPIVOTDATA("Amount",Pivot!$A$52,"Client Number",$C45,"Location",$A45,"Billing Attorney",$B45,"TranType","TTM_soft_DPaid")),0)</f>
        <v>0</v>
      </c>
      <c r="W45" s="51">
        <f t="shared" si="60"/>
        <v>0</v>
      </c>
      <c r="X45" s="52">
        <f t="shared" si="61"/>
        <v>0</v>
      </c>
      <c r="Y45" s="52">
        <f t="shared" si="62"/>
        <v>0</v>
      </c>
      <c r="Z45" s="53">
        <f t="shared" si="63"/>
        <v>0</v>
      </c>
      <c r="AA45" s="137">
        <f>IFERROR(GETPIVOTDATA("Amount",Pivot!$A$52,"Client Number",$C45,"Location",$A45,"Billing Attorney",$B45,"TranType","TTM_Avg_WipUnpaid"),0)</f>
        <v>9071.4266394230726</v>
      </c>
      <c r="AB45" s="51">
        <f>IFERROR(IF(Control!B$9=FALSE,0,GETPIVOTDATA("Amount",Pivot!$A$52,"Client Number",$C45,"Location",$A45,"Billing Attorney",$B45,"TranType","TTM_HardDisb_Avg_WipUnpaid")),0)</f>
        <v>0</v>
      </c>
      <c r="AC45" s="54">
        <f>IFERROR(IF(Control!B$10=FALSE,0,GETPIVOTDATA("Amount",Pivot!$A$52,"Client Number",$C45,"Location",$A45,"Billing Attorney",$B45,"TranType","TTM_SoftDisb_Avg_WipUnpaid")),0)</f>
        <v>0</v>
      </c>
      <c r="AD45" s="105">
        <f t="shared" si="64"/>
        <v>0</v>
      </c>
      <c r="AE45" s="146">
        <f t="shared" si="57"/>
        <v>9071.4266394230726</v>
      </c>
      <c r="AF45" s="55">
        <f>IFERROR(IF(Control!$B$1=FALSE,0,GETPIVOTDATA("Amount",Pivot!$A$52,"Client Number",$C45,"Location",$A45,"Billing Attorney",$B45,"TranType","Timekeeper Salaries")),0)</f>
        <v>51835.891397727166</v>
      </c>
      <c r="AG45" s="52">
        <f>IFERROR(IF(Control!$B$2=FALSE,0,GETPIVOTDATA("Amount",Pivot!$A$52,"Client Number",$C45,"Location",$A45,"Billing Attorney",$B45,"TranType","Secretary Salaries")),0)</f>
        <v>14182.740767045359</v>
      </c>
      <c r="AH45" s="52">
        <f>IFERROR(IF(Control!$B$3=FALSE,0,GETPIVOTDATA("Amount",Pivot!$A$52,"Client Number",$C45,"Location",$A45,"Billing Attorney",$B45,"TranType","Support Salaries")),0)</f>
        <v>2968.1063500455307</v>
      </c>
      <c r="AI45" s="52">
        <f>IFERROR(IF(Control!$B$4=FALSE,0,GETPIVOTDATA("Amount",Pivot!$A$52,"Client Number",$C45,"Location",$A45,"Billing Attorney",$B45,"TranType","Employee Benefits")),0)</f>
        <v>7064.0931131083635</v>
      </c>
      <c r="AJ45" s="52">
        <f>IFERROR(IF(Control!$B$5=FALSE,0,GETPIVOTDATA("Amount",Pivot!$A$52,"Client Number",$C45,"Location",$A45,"Billing Attorney",$B45,"TranType","Rent Office Expense")),0)</f>
        <v>6980.2754774540017</v>
      </c>
      <c r="AK45" s="52">
        <f>IFERROR(IF(Control!$B$6=FALSE,0,GETPIVOTDATA("Amount",Pivot!$A$52,"Client Number",$C45,"Location",$A45,"Billing Attorney",$B45,"TranType","Legal Library Expense")),0)</f>
        <v>0</v>
      </c>
      <c r="AL45" s="53">
        <f>IFERROR(IF(Control!$B$7=FALSE,0,GETPIVOTDATA("Amount",Pivot!$A$52,"Client Number",$C45,"Location",$A45,"Billing Attorney",$B45,"TranType","Other SG&amp;A")),0)</f>
        <v>6360.2278929547047</v>
      </c>
      <c r="AM45" s="105">
        <f t="shared" si="65"/>
        <v>89391.334998335136</v>
      </c>
      <c r="AN45" s="51">
        <f t="shared" si="52"/>
        <v>58746.139376664854</v>
      </c>
      <c r="AO45" s="156">
        <f t="shared" si="53"/>
        <v>0.39656501249611548</v>
      </c>
      <c r="AP45" s="116">
        <f t="shared" si="54"/>
        <v>16.330118763372514</v>
      </c>
      <c r="AQ45" s="171">
        <f t="shared" si="55"/>
        <v>6.4759537514598708</v>
      </c>
      <c r="AR45" s="94">
        <f t="shared" si="37"/>
        <v>9.8541650119126434</v>
      </c>
    </row>
    <row r="46" spans="1:44" outlineLevel="1" x14ac:dyDescent="0.35">
      <c r="A46" s="40" t="s">
        <v>37</v>
      </c>
      <c r="B46" s="40" t="s">
        <v>39</v>
      </c>
      <c r="C46" s="41" t="s">
        <v>85</v>
      </c>
      <c r="D46" s="49" t="str">
        <f t="shared" si="59"/>
        <v>00046-Howe</v>
      </c>
      <c r="E46" s="50">
        <v>400</v>
      </c>
      <c r="F46" s="51">
        <f>IFERROR(GETPIVOTDATA("Amount",Pivot!$A$52,"Client Number",$C46,"Location",$A46,"Billing Attorney",$B46,"TranType","TTM_Hours_Worked"),0)</f>
        <v>310.82167500000003</v>
      </c>
      <c r="G46" s="52">
        <f>IFERROR(GETPIVOTDATA("Amount",Pivot!$A$52,"Client Number",$C46,"Location",$A46,"Billing Attorney",$B46,"TranType","TTM_Hours_wORKDAY"),0)</f>
        <v>417.6</v>
      </c>
      <c r="H46" s="284">
        <f t="shared" si="49"/>
        <v>0.74430477729885058</v>
      </c>
      <c r="I46" s="51">
        <f>IFERROR(GETPIVOTDATA("Amount",Pivot!$A$52,"Client Number",$C46,"Location",$A46,"Billing Attorney",$B46,"TranType","TTM_Billed_Value"),0)</f>
        <v>83408.568750000006</v>
      </c>
      <c r="J46" s="52">
        <f>IFERROR(GETPIVOTDATA("Amount",Pivot!$A$52,"Client Number",$C46,"Location",$A46,"Billing Attorney",$B46,"TranType","TTM_Value_Discounted"),0)</f>
        <v>0</v>
      </c>
      <c r="K46" s="52">
        <f>IFERROR(GETPIVOTDATA("Amount",Pivot!$A$52,"Client Number",$C46,"Location",$A46,"Billing Attorney",$B46,"TranType","TTM_Value_Billed"),0)</f>
        <v>83408.568750000006</v>
      </c>
      <c r="L46" s="293">
        <f t="shared" si="50"/>
        <v>1</v>
      </c>
      <c r="M46" s="55">
        <f>IFERROR(GETPIVOTDATA("Amount",Pivot!$A$52,"Client Number",$C46,"Location",$A46,"Billing Attorney",$B46,"TranType","TTM_Value_Writeoff"),0)</f>
        <v>1206.5113630124999</v>
      </c>
      <c r="N46" s="54">
        <f>IFERROR(GETPIVOTDATA("Amount",Pivot!$A$52,"Client Number",$C46,"Location",$A46,"Billing Attorney",$B46,"TranType","TTM_Value_Paid"),0)</f>
        <v>144147.11624999999</v>
      </c>
      <c r="O46" s="51">
        <f>IFERROR(GETPIVOTDATA("Amount",Pivot!$A$52,"Client Number",$C46,"Location",$A46,"Billing Attorney",$B46,"TranType","TTM_hard_DEnt"),0)</f>
        <v>0</v>
      </c>
      <c r="P46" s="52">
        <f>IFERROR(GETPIVOTDATA("Amount",Pivot!$A$52,"Client Number",$C46,"Location",$A46,"Billing Attorney",$B46,"TranType","TTM_hard_DVal"),0)-Q46</f>
        <v>0</v>
      </c>
      <c r="Q46" s="52">
        <f>IFERROR(GETPIVOTDATA("Amount",Pivot!$A$52,"Client Number",$C46,"Location",$A46,"Billing Attorney",$B46,"TranType","TTM_hard_DBill"),0)</f>
        <v>0</v>
      </c>
      <c r="R46" s="54">
        <f>IFERROR(IF(Control!B$9=FALSE,0,GETPIVOTDATA("Amount",Pivot!$A$52,"Client Number",$C46,"Location",$A46,"Billing Attorney",$B46,"TranType","TTM_hard_DPaid")),0)</f>
        <v>0</v>
      </c>
      <c r="S46" s="51">
        <f>IFERROR(GETPIVOTDATA("Amount",Pivot!$A$52,"Client Number",$C46,"Location",$A46,"Billing Attorney",$B46,"TranType","TTM_soft_DEnt"),0)</f>
        <v>0</v>
      </c>
      <c r="T46" s="52">
        <f>IFERROR(GETPIVOTDATA("Amount",Pivot!$A$52,"Client Number",$C46,"Location",$A46,"Billing Attorney",$B46,"TranType","TTM_soft_DVal"),0)-U46</f>
        <v>0</v>
      </c>
      <c r="U46" s="52">
        <f>IFERROR(GETPIVOTDATA("Amount",Pivot!$A$52,"Client Number",$C46,"Location",$A46,"Billing Attorney",$B46,"TranType","TTM_soft_DBill"),0)</f>
        <v>0</v>
      </c>
      <c r="V46" s="54">
        <f>IFERROR(IF(Control!B$10=FALSE,0,GETPIVOTDATA("Amount",Pivot!$A$52,"Client Number",$C46,"Location",$A46,"Billing Attorney",$B46,"TranType","TTM_soft_DPaid")),0)</f>
        <v>0</v>
      </c>
      <c r="W46" s="51">
        <f t="shared" si="60"/>
        <v>0</v>
      </c>
      <c r="X46" s="52">
        <f t="shared" si="61"/>
        <v>0</v>
      </c>
      <c r="Y46" s="52">
        <f t="shared" si="62"/>
        <v>0</v>
      </c>
      <c r="Z46" s="53">
        <f t="shared" si="63"/>
        <v>0</v>
      </c>
      <c r="AA46" s="137">
        <f>IFERROR(GETPIVOTDATA("Amount",Pivot!$A$52,"Client Number",$C46,"Location",$A46,"Billing Attorney",$B46,"TranType","TTM_Avg_WipUnpaid"),0)</f>
        <v>15368.06992067301</v>
      </c>
      <c r="AB46" s="51">
        <f>IFERROR(IF(Control!B$9=FALSE,0,GETPIVOTDATA("Amount",Pivot!$A$52,"Client Number",$C46,"Location",$A46,"Billing Attorney",$B46,"TranType","TTM_HardDisb_Avg_WipUnpaid")),0)</f>
        <v>0</v>
      </c>
      <c r="AC46" s="54">
        <f>IFERROR(IF(Control!B$10=FALSE,0,GETPIVOTDATA("Amount",Pivot!$A$52,"Client Number",$C46,"Location",$A46,"Billing Attorney",$B46,"TranType","TTM_SoftDisb_Avg_WipUnpaid")),0)</f>
        <v>0</v>
      </c>
      <c r="AD46" s="105">
        <f t="shared" si="64"/>
        <v>0</v>
      </c>
      <c r="AE46" s="146">
        <f t="shared" si="57"/>
        <v>15368.06992067301</v>
      </c>
      <c r="AF46" s="55">
        <f>IFERROR(IF(Control!$B$1=FALSE,0,GETPIVOTDATA("Amount",Pivot!$A$52,"Client Number",$C46,"Location",$A46,"Billing Attorney",$B46,"TranType","Timekeeper Salaries")),0)</f>
        <v>41074.699035123893</v>
      </c>
      <c r="AG46" s="52">
        <f>IFERROR(IF(Control!$B$2=FALSE,0,GETPIVOTDATA("Amount",Pivot!$A$52,"Client Number",$C46,"Location",$A46,"Billing Attorney",$B46,"TranType","Secretary Salaries")),0)</f>
        <v>11238.387009297505</v>
      </c>
      <c r="AH46" s="52">
        <f>IFERROR(IF(Control!$B$3=FALSE,0,GETPIVOTDATA("Amount",Pivot!$A$52,"Client Number",$C46,"Location",$A46,"Billing Attorney",$B46,"TranType","Support Salaries")),0)</f>
        <v>2351.9239612749407</v>
      </c>
      <c r="AI46" s="52">
        <f>IFERROR(IF(Control!$B$4=FALSE,0,GETPIVOTDATA("Amount",Pivot!$A$52,"Client Number",$C46,"Location",$A46,"Billing Attorney",$B46,"TranType","Employee Benefits")),0)</f>
        <v>5597.579027834362</v>
      </c>
      <c r="AJ46" s="52">
        <f>IFERROR(IF(Control!$B$5=FALSE,0,GETPIVOTDATA("Amount",Pivot!$A$52,"Client Number",$C46,"Location",$A46,"Billing Attorney",$B46,"TranType","Rent Office Expense")),0)</f>
        <v>5531.1620324764026</v>
      </c>
      <c r="AK46" s="52">
        <f>IFERROR(IF(Control!$B$6=FALSE,0,GETPIVOTDATA("Amount",Pivot!$A$52,"Client Number",$C46,"Location",$A46,"Billing Attorney",$B46,"TranType","Legal Library Expense")),0)</f>
        <v>0</v>
      </c>
      <c r="AL46" s="53">
        <f>IFERROR(IF(Control!$B$7=FALSE,0,GETPIVOTDATA("Amount",Pivot!$A$52,"Client Number",$C46,"Location",$A46,"Billing Attorney",$B46,"TranType","Other SG&amp;A")),0)</f>
        <v>5039.8370598748716</v>
      </c>
      <c r="AM46" s="105">
        <f t="shared" si="65"/>
        <v>70833.588125881986</v>
      </c>
      <c r="AN46" s="51">
        <f t="shared" si="52"/>
        <v>73313.528124118006</v>
      </c>
      <c r="AO46" s="156">
        <f t="shared" si="53"/>
        <v>0.50860211450201664</v>
      </c>
      <c r="AP46" s="116">
        <f t="shared" si="54"/>
        <v>9.3796499491516752</v>
      </c>
      <c r="AQ46" s="171">
        <f t="shared" si="55"/>
        <v>4.7705097974272759</v>
      </c>
      <c r="AR46" s="94">
        <f t="shared" si="37"/>
        <v>4.6091401517244002</v>
      </c>
    </row>
    <row r="47" spans="1:44" outlineLevel="1" x14ac:dyDescent="0.35">
      <c r="A47" s="40" t="s">
        <v>37</v>
      </c>
      <c r="B47" s="40" t="s">
        <v>39</v>
      </c>
      <c r="C47" s="41" t="s">
        <v>89</v>
      </c>
      <c r="D47" s="49" t="str">
        <f t="shared" si="59"/>
        <v>00050-Murazik</v>
      </c>
      <c r="E47" s="50">
        <v>400</v>
      </c>
      <c r="F47" s="51">
        <f>IFERROR(GETPIVOTDATA("Amount",Pivot!$A$52,"Client Number",$C47,"Location",$A47,"Billing Attorney",$B47,"TranType","TTM_Hours_Worked"),0)</f>
        <v>390.27300624999998</v>
      </c>
      <c r="G47" s="52">
        <f>IFERROR(GETPIVOTDATA("Amount",Pivot!$A$52,"Client Number",$C47,"Location",$A47,"Billing Attorney",$B47,"TranType","TTM_Hours_wORKDAY"),0)</f>
        <v>417.6</v>
      </c>
      <c r="H47" s="284">
        <f t="shared" si="49"/>
        <v>0.9345617965756704</v>
      </c>
      <c r="I47" s="51">
        <f>IFERROR(GETPIVOTDATA("Amount",Pivot!$A$52,"Client Number",$C47,"Location",$A47,"Billing Attorney",$B47,"TranType","TTM_Billed_Value"),0)</f>
        <v>118246.171875</v>
      </c>
      <c r="J47" s="52">
        <f>IFERROR(GETPIVOTDATA("Amount",Pivot!$A$52,"Client Number",$C47,"Location",$A47,"Billing Attorney",$B47,"TranType","TTM_Value_Discounted"),0)</f>
        <v>0</v>
      </c>
      <c r="K47" s="52">
        <f>IFERROR(GETPIVOTDATA("Amount",Pivot!$A$52,"Client Number",$C47,"Location",$A47,"Billing Attorney",$B47,"TranType","TTM_Value_Billed"),0)</f>
        <v>118246.171875</v>
      </c>
      <c r="L47" s="293">
        <f t="shared" si="50"/>
        <v>1</v>
      </c>
      <c r="M47" s="55">
        <f>IFERROR(GETPIVOTDATA("Amount",Pivot!$A$52,"Client Number",$C47,"Location",$A47,"Billing Attorney",$B47,"TranType","TTM_Value_Writeoff"),0)</f>
        <v>1052.4535092000003</v>
      </c>
      <c r="N47" s="54">
        <f>IFERROR(GETPIVOTDATA("Amount",Pivot!$A$52,"Client Number",$C47,"Location",$A47,"Billing Attorney",$B47,"TranType","TTM_Value_Paid"),0)</f>
        <v>125741.16</v>
      </c>
      <c r="O47" s="51">
        <f>IFERROR(GETPIVOTDATA("Amount",Pivot!$A$52,"Client Number",$C47,"Location",$A47,"Billing Attorney",$B47,"TranType","TTM_hard_DEnt"),0)</f>
        <v>0</v>
      </c>
      <c r="P47" s="52">
        <f>IFERROR(GETPIVOTDATA("Amount",Pivot!$A$52,"Client Number",$C47,"Location",$A47,"Billing Attorney",$B47,"TranType","TTM_hard_DVal"),0)-Q47</f>
        <v>0</v>
      </c>
      <c r="Q47" s="52">
        <f>IFERROR(GETPIVOTDATA("Amount",Pivot!$A$52,"Client Number",$C47,"Location",$A47,"Billing Attorney",$B47,"TranType","TTM_hard_DBill"),0)</f>
        <v>0</v>
      </c>
      <c r="R47" s="54">
        <f>IFERROR(IF(Control!B$9=FALSE,0,GETPIVOTDATA("Amount",Pivot!$A$52,"Client Number",$C47,"Location",$A47,"Billing Attorney",$B47,"TranType","TTM_hard_DPaid")),0)</f>
        <v>0</v>
      </c>
      <c r="S47" s="51">
        <f>IFERROR(GETPIVOTDATA("Amount",Pivot!$A$52,"Client Number",$C47,"Location",$A47,"Billing Attorney",$B47,"TranType","TTM_soft_DEnt"),0)</f>
        <v>0</v>
      </c>
      <c r="T47" s="52">
        <f>IFERROR(GETPIVOTDATA("Amount",Pivot!$A$52,"Client Number",$C47,"Location",$A47,"Billing Attorney",$B47,"TranType","TTM_soft_DVal"),0)-U47</f>
        <v>0</v>
      </c>
      <c r="U47" s="52">
        <f>IFERROR(GETPIVOTDATA("Amount",Pivot!$A$52,"Client Number",$C47,"Location",$A47,"Billing Attorney",$B47,"TranType","TTM_soft_DBill"),0)</f>
        <v>0</v>
      </c>
      <c r="V47" s="54">
        <f>IFERROR(IF(Control!B$10=FALSE,0,GETPIVOTDATA("Amount",Pivot!$A$52,"Client Number",$C47,"Location",$A47,"Billing Attorney",$B47,"TranType","TTM_soft_DPaid")),0)</f>
        <v>0</v>
      </c>
      <c r="W47" s="51">
        <f t="shared" si="60"/>
        <v>0</v>
      </c>
      <c r="X47" s="52">
        <f t="shared" si="61"/>
        <v>0</v>
      </c>
      <c r="Y47" s="52">
        <f t="shared" si="62"/>
        <v>0</v>
      </c>
      <c r="Z47" s="53">
        <f t="shared" si="63"/>
        <v>0</v>
      </c>
      <c r="AA47" s="137">
        <f>IFERROR(GETPIVOTDATA("Amount",Pivot!$A$52,"Client Number",$C47,"Location",$A47,"Billing Attorney",$B47,"TranType","TTM_Avg_WipUnpaid"),0)</f>
        <v>2564.4725985576852</v>
      </c>
      <c r="AB47" s="51">
        <f>IFERROR(IF(Control!B$9=FALSE,0,GETPIVOTDATA("Amount",Pivot!$A$52,"Client Number",$C47,"Location",$A47,"Billing Attorney",$B47,"TranType","TTM_HardDisb_Avg_WipUnpaid")),0)</f>
        <v>0</v>
      </c>
      <c r="AC47" s="54">
        <f>IFERROR(IF(Control!B$10=FALSE,0,GETPIVOTDATA("Amount",Pivot!$A$52,"Client Number",$C47,"Location",$A47,"Billing Attorney",$B47,"TranType","TTM_SoftDisb_Avg_WipUnpaid")),0)</f>
        <v>0</v>
      </c>
      <c r="AD47" s="105">
        <f t="shared" si="64"/>
        <v>0</v>
      </c>
      <c r="AE47" s="146">
        <f t="shared" si="57"/>
        <v>2564.4725985576852</v>
      </c>
      <c r="AF47" s="55">
        <f>IFERROR(IF(Control!$B$1=FALSE,0,GETPIVOTDATA("Amount",Pivot!$A$52,"Client Number",$C47,"Location",$A47,"Billing Attorney",$B47,"TranType","Timekeeper Salaries")),0)</f>
        <v>51574.093966425513</v>
      </c>
      <c r="AG47" s="52">
        <f>IFERROR(IF(Control!$B$2=FALSE,0,GETPIVOTDATA("Amount",Pivot!$A$52,"Client Number",$C47,"Location",$A47,"Billing Attorney",$B47,"TranType","Secretary Salaries")),0)</f>
        <v>14111.110763171395</v>
      </c>
      <c r="AH47" s="52">
        <f>IFERROR(IF(Control!$B$3=FALSE,0,GETPIVOTDATA("Amount",Pivot!$A$52,"Client Number",$C47,"Location",$A47,"Billing Attorney",$B47,"TranType","Support Salaries")),0)</f>
        <v>2953.1159139341894</v>
      </c>
      <c r="AI47" s="52">
        <f>IFERROR(IF(Control!$B$4=FALSE,0,GETPIVOTDATA("Amount",Pivot!$A$52,"Client Number",$C47,"Location",$A47,"Billing Attorney",$B47,"TranType","Employee Benefits")),0)</f>
        <v>7028.4158751633722</v>
      </c>
      <c r="AJ47" s="52">
        <f>IFERROR(IF(Control!$B$5=FALSE,0,GETPIVOTDATA("Amount",Pivot!$A$52,"Client Number",$C47,"Location",$A47,"Billing Attorney",$B47,"TranType","Rent Office Expense")),0)</f>
        <v>6945.021560901203</v>
      </c>
      <c r="AK47" s="52">
        <f>IFERROR(IF(Control!$B$6=FALSE,0,GETPIVOTDATA("Amount",Pivot!$A$52,"Client Number",$C47,"Location",$A47,"Billing Attorney",$B47,"TranType","Legal Library Expense")),0)</f>
        <v>0</v>
      </c>
      <c r="AL47" s="53">
        <f>IFERROR(IF(Control!$B$7=FALSE,0,GETPIVOTDATA("Amount",Pivot!$A$52,"Client Number",$C47,"Location",$A47,"Billing Attorney",$B47,"TranType","Other SG&amp;A")),0)</f>
        <v>6328.1055298589736</v>
      </c>
      <c r="AM47" s="105">
        <f t="shared" si="65"/>
        <v>88939.863609454653</v>
      </c>
      <c r="AN47" s="51">
        <f t="shared" si="52"/>
        <v>36801.296390545351</v>
      </c>
      <c r="AO47" s="156">
        <f t="shared" si="53"/>
        <v>0.29267501898777892</v>
      </c>
      <c r="AP47" s="116">
        <f t="shared" si="54"/>
        <v>49.031976426934548</v>
      </c>
      <c r="AQ47" s="171">
        <f t="shared" si="55"/>
        <v>14.350434631761399</v>
      </c>
      <c r="AR47" s="94">
        <f t="shared" si="37"/>
        <v>34.681541795173153</v>
      </c>
    </row>
    <row r="48" spans="1:44" outlineLevel="1" x14ac:dyDescent="0.35">
      <c r="A48" s="40" t="s">
        <v>37</v>
      </c>
      <c r="B48" s="40" t="s">
        <v>39</v>
      </c>
      <c r="C48" s="41" t="s">
        <v>84</v>
      </c>
      <c r="D48" s="49" t="str">
        <f t="shared" si="59"/>
        <v>00045-Koss</v>
      </c>
      <c r="E48" s="50">
        <v>400</v>
      </c>
      <c r="F48" s="51">
        <f>IFERROR(GETPIVOTDATA("Amount",Pivot!$A$52,"Client Number",$C48,"Location",$A48,"Billing Attorney",$B48,"TranType","TTM_Hours_Worked"),0)</f>
        <v>0</v>
      </c>
      <c r="G48" s="52">
        <f>IFERROR(GETPIVOTDATA("Amount",Pivot!$A$52,"Client Number",$C48,"Location",$A48,"Billing Attorney",$B48,"TranType","TTM_Hours_wORKDAY"),0)</f>
        <v>0</v>
      </c>
      <c r="H48" s="284">
        <f t="shared" si="49"/>
        <v>0</v>
      </c>
      <c r="I48" s="51">
        <f>IFERROR(GETPIVOTDATA("Amount",Pivot!$A$52,"Client Number",$C48,"Location",$A48,"Billing Attorney",$B48,"TranType","TTM_Billed_Value"),0)</f>
        <v>0</v>
      </c>
      <c r="J48" s="52">
        <f>IFERROR(GETPIVOTDATA("Amount",Pivot!$A$52,"Client Number",$C48,"Location",$A48,"Billing Attorney",$B48,"TranType","TTM_Value_Discounted"),0)</f>
        <v>0</v>
      </c>
      <c r="K48" s="52">
        <f>IFERROR(GETPIVOTDATA("Amount",Pivot!$A$52,"Client Number",$C48,"Location",$A48,"Billing Attorney",$B48,"TranType","TTM_Value_Billed"),0)</f>
        <v>0</v>
      </c>
      <c r="L48" s="293">
        <f t="shared" si="50"/>
        <v>0</v>
      </c>
      <c r="M48" s="55">
        <f>IFERROR(GETPIVOTDATA("Amount",Pivot!$A$52,"Client Number",$C48,"Location",$A48,"Billing Attorney",$B48,"TranType","TTM_Value_Writeoff"),0)</f>
        <v>285.49705905000002</v>
      </c>
      <c r="N48" s="54">
        <f>IFERROR(GETPIVOTDATA("Amount",Pivot!$A$52,"Client Number",$C48,"Location",$A48,"Billing Attorney",$B48,"TranType","TTM_Value_Paid"),0)</f>
        <v>34109.565000000002</v>
      </c>
      <c r="O48" s="51">
        <f>IFERROR(GETPIVOTDATA("Amount",Pivot!$A$52,"Client Number",$C48,"Location",$A48,"Billing Attorney",$B48,"TranType","TTM_hard_DEnt"),0)</f>
        <v>0</v>
      </c>
      <c r="P48" s="52">
        <f>IFERROR(GETPIVOTDATA("Amount",Pivot!$A$52,"Client Number",$C48,"Location",$A48,"Billing Attorney",$B48,"TranType","TTM_hard_DVal"),0)-Q48</f>
        <v>0</v>
      </c>
      <c r="Q48" s="52">
        <f>IFERROR(GETPIVOTDATA("Amount",Pivot!$A$52,"Client Number",$C48,"Location",$A48,"Billing Attorney",$B48,"TranType","TTM_hard_DBill"),0)</f>
        <v>0</v>
      </c>
      <c r="R48" s="54">
        <f>IFERROR(IF(Control!B$9=FALSE,0,GETPIVOTDATA("Amount",Pivot!$A$52,"Client Number",$C48,"Location",$A48,"Billing Attorney",$B48,"TranType","TTM_hard_DPaid")),0)</f>
        <v>0</v>
      </c>
      <c r="S48" s="51">
        <f>IFERROR(GETPIVOTDATA("Amount",Pivot!$A$52,"Client Number",$C48,"Location",$A48,"Billing Attorney",$B48,"TranType","TTM_soft_DEnt"),0)</f>
        <v>0</v>
      </c>
      <c r="T48" s="52">
        <f>IFERROR(GETPIVOTDATA("Amount",Pivot!$A$52,"Client Number",$C48,"Location",$A48,"Billing Attorney",$B48,"TranType","TTM_soft_DVal"),0)-U48</f>
        <v>0</v>
      </c>
      <c r="U48" s="52">
        <f>IFERROR(GETPIVOTDATA("Amount",Pivot!$A$52,"Client Number",$C48,"Location",$A48,"Billing Attorney",$B48,"TranType","TTM_soft_DBill"),0)</f>
        <v>0</v>
      </c>
      <c r="V48" s="54">
        <f>IFERROR(IF(Control!B$10=FALSE,0,GETPIVOTDATA("Amount",Pivot!$A$52,"Client Number",$C48,"Location",$A48,"Billing Attorney",$B48,"TranType","TTM_soft_DPaid")),0)</f>
        <v>0</v>
      </c>
      <c r="W48" s="51">
        <f t="shared" si="60"/>
        <v>0</v>
      </c>
      <c r="X48" s="52">
        <f t="shared" si="61"/>
        <v>0</v>
      </c>
      <c r="Y48" s="52">
        <f t="shared" si="62"/>
        <v>0</v>
      </c>
      <c r="Z48" s="53">
        <f t="shared" si="63"/>
        <v>0</v>
      </c>
      <c r="AA48" s="137">
        <f>IFERROR(GETPIVOTDATA("Amount",Pivot!$A$52,"Client Number",$C48,"Location",$A48,"Billing Attorney",$B48,"TranType","TTM_Avg_WipUnpaid"),0)</f>
        <v>10265.667158653823</v>
      </c>
      <c r="AB48" s="51">
        <f>IFERROR(IF(Control!B$9=FALSE,0,GETPIVOTDATA("Amount",Pivot!$A$52,"Client Number",$C48,"Location",$A48,"Billing Attorney",$B48,"TranType","TTM_HardDisb_Avg_WipUnpaid")),0)</f>
        <v>0</v>
      </c>
      <c r="AC48" s="54">
        <f>IFERROR(IF(Control!B$10=FALSE,0,GETPIVOTDATA("Amount",Pivot!$A$52,"Client Number",$C48,"Location",$A48,"Billing Attorney",$B48,"TranType","TTM_SoftDisb_Avg_WipUnpaid")),0)</f>
        <v>0</v>
      </c>
      <c r="AD48" s="105">
        <f t="shared" si="64"/>
        <v>0</v>
      </c>
      <c r="AE48" s="146">
        <f t="shared" si="57"/>
        <v>10265.667158653823</v>
      </c>
      <c r="AF48" s="55">
        <f>IFERROR(IF(Control!$B$1=FALSE,0,GETPIVOTDATA("Amount",Pivot!$A$52,"Client Number",$C48,"Location",$A48,"Billing Attorney",$B48,"TranType","Timekeeper Salaries")),0)</f>
        <v>0</v>
      </c>
      <c r="AG48" s="52">
        <f>IFERROR(IF(Control!$B$2=FALSE,0,GETPIVOTDATA("Amount",Pivot!$A$52,"Client Number",$C48,"Location",$A48,"Billing Attorney",$B48,"TranType","Secretary Salaries")),0)</f>
        <v>0</v>
      </c>
      <c r="AH48" s="52">
        <f>IFERROR(IF(Control!$B$3=FALSE,0,GETPIVOTDATA("Amount",Pivot!$A$52,"Client Number",$C48,"Location",$A48,"Billing Attorney",$B48,"TranType","Support Salaries")),0)</f>
        <v>0</v>
      </c>
      <c r="AI48" s="52">
        <f>IFERROR(IF(Control!$B$4=FALSE,0,GETPIVOTDATA("Amount",Pivot!$A$52,"Client Number",$C48,"Location",$A48,"Billing Attorney",$B48,"TranType","Employee Benefits")),0)</f>
        <v>0</v>
      </c>
      <c r="AJ48" s="52">
        <f>IFERROR(IF(Control!$B$5=FALSE,0,GETPIVOTDATA("Amount",Pivot!$A$52,"Client Number",$C48,"Location",$A48,"Billing Attorney",$B48,"TranType","Rent Office Expense")),0)</f>
        <v>0</v>
      </c>
      <c r="AK48" s="52">
        <f>IFERROR(IF(Control!$B$6=FALSE,0,GETPIVOTDATA("Amount",Pivot!$A$52,"Client Number",$C48,"Location",$A48,"Billing Attorney",$B48,"TranType","Legal Library Expense")),0)</f>
        <v>0</v>
      </c>
      <c r="AL48" s="53">
        <f>IFERROR(IF(Control!$B$7=FALSE,0,GETPIVOTDATA("Amount",Pivot!$A$52,"Client Number",$C48,"Location",$A48,"Billing Attorney",$B48,"TranType","Other SG&amp;A")),0)</f>
        <v>0</v>
      </c>
      <c r="AM48" s="105">
        <f t="shared" si="65"/>
        <v>0</v>
      </c>
      <c r="AN48" s="51">
        <f t="shared" si="52"/>
        <v>34109.565000000002</v>
      </c>
      <c r="AO48" s="156">
        <f t="shared" si="53"/>
        <v>1</v>
      </c>
      <c r="AP48" s="116">
        <f t="shared" si="54"/>
        <v>3.3226837060702952</v>
      </c>
      <c r="AQ48" s="171">
        <f t="shared" si="55"/>
        <v>3.3226837060702952</v>
      </c>
      <c r="AR48" s="94">
        <f t="shared" si="37"/>
        <v>0</v>
      </c>
    </row>
    <row r="49" spans="1:44" outlineLevel="1" x14ac:dyDescent="0.35">
      <c r="A49" s="40" t="s">
        <v>37</v>
      </c>
      <c r="B49" s="40" t="s">
        <v>39</v>
      </c>
      <c r="C49" s="41" t="s">
        <v>83</v>
      </c>
      <c r="D49" s="49" t="str">
        <f t="shared" si="59"/>
        <v>00044-Rolfson</v>
      </c>
      <c r="E49" s="50">
        <v>400</v>
      </c>
      <c r="F49" s="51">
        <f>IFERROR(GETPIVOTDATA("Amount",Pivot!$A$52,"Client Number",$C49,"Location",$A49,"Billing Attorney",$B49,"TranType","TTM_Hours_Worked"),0)</f>
        <v>0</v>
      </c>
      <c r="G49" s="52">
        <f>IFERROR(GETPIVOTDATA("Amount",Pivot!$A$52,"Client Number",$C49,"Location",$A49,"Billing Attorney",$B49,"TranType","TTM_Hours_wORKDAY"),0)</f>
        <v>0</v>
      </c>
      <c r="H49" s="284">
        <f t="shared" si="49"/>
        <v>0</v>
      </c>
      <c r="I49" s="51">
        <f>IFERROR(GETPIVOTDATA("Amount",Pivot!$A$52,"Client Number",$C49,"Location",$A49,"Billing Attorney",$B49,"TranType","TTM_Billed_Value"),0)</f>
        <v>0</v>
      </c>
      <c r="J49" s="52">
        <f>IFERROR(GETPIVOTDATA("Amount",Pivot!$A$52,"Client Number",$C49,"Location",$A49,"Billing Attorney",$B49,"TranType","TTM_Value_Discounted"),0)</f>
        <v>0</v>
      </c>
      <c r="K49" s="52">
        <f>IFERROR(GETPIVOTDATA("Amount",Pivot!$A$52,"Client Number",$C49,"Location",$A49,"Billing Attorney",$B49,"TranType","TTM_Value_Billed"),0)</f>
        <v>0</v>
      </c>
      <c r="L49" s="293">
        <f t="shared" si="50"/>
        <v>0</v>
      </c>
      <c r="M49" s="55">
        <f>IFERROR(GETPIVOTDATA("Amount",Pivot!$A$52,"Client Number",$C49,"Location",$A49,"Billing Attorney",$B49,"TranType","TTM_Value_Writeoff"),0)</f>
        <v>215.22652003125</v>
      </c>
      <c r="N49" s="54">
        <f>IFERROR(GETPIVOTDATA("Amount",Pivot!$A$52,"Client Number",$C49,"Location",$A49,"Billing Attorney",$B49,"TranType","TTM_Value_Paid"),0)</f>
        <v>25714.040625000001</v>
      </c>
      <c r="O49" s="51">
        <f>IFERROR(GETPIVOTDATA("Amount",Pivot!$A$52,"Client Number",$C49,"Location",$A49,"Billing Attorney",$B49,"TranType","TTM_hard_DEnt"),0)</f>
        <v>0</v>
      </c>
      <c r="P49" s="52">
        <f>IFERROR(GETPIVOTDATA("Amount",Pivot!$A$52,"Client Number",$C49,"Location",$A49,"Billing Attorney",$B49,"TranType","TTM_hard_DVal"),0)-Q49</f>
        <v>0</v>
      </c>
      <c r="Q49" s="52">
        <f>IFERROR(GETPIVOTDATA("Amount",Pivot!$A$52,"Client Number",$C49,"Location",$A49,"Billing Attorney",$B49,"TranType","TTM_hard_DBill"),0)</f>
        <v>0</v>
      </c>
      <c r="R49" s="54">
        <f>IFERROR(IF(Control!B$9=FALSE,0,GETPIVOTDATA("Amount",Pivot!$A$52,"Client Number",$C49,"Location",$A49,"Billing Attorney",$B49,"TranType","TTM_hard_DPaid")),0)</f>
        <v>0</v>
      </c>
      <c r="S49" s="51">
        <f>IFERROR(GETPIVOTDATA("Amount",Pivot!$A$52,"Client Number",$C49,"Location",$A49,"Billing Attorney",$B49,"TranType","TTM_soft_DEnt"),0)</f>
        <v>0</v>
      </c>
      <c r="T49" s="52">
        <f>IFERROR(GETPIVOTDATA("Amount",Pivot!$A$52,"Client Number",$C49,"Location",$A49,"Billing Attorney",$B49,"TranType","TTM_soft_DVal"),0)-U49</f>
        <v>0</v>
      </c>
      <c r="U49" s="52">
        <f>IFERROR(GETPIVOTDATA("Amount",Pivot!$A$52,"Client Number",$C49,"Location",$A49,"Billing Attorney",$B49,"TranType","TTM_soft_DBill"),0)</f>
        <v>0</v>
      </c>
      <c r="V49" s="54">
        <f>IFERROR(IF(Control!B$10=FALSE,0,GETPIVOTDATA("Amount",Pivot!$A$52,"Client Number",$C49,"Location",$A49,"Billing Attorney",$B49,"TranType","TTM_soft_DPaid")),0)</f>
        <v>0</v>
      </c>
      <c r="W49" s="51">
        <f t="shared" si="60"/>
        <v>0</v>
      </c>
      <c r="X49" s="52">
        <f t="shared" si="61"/>
        <v>0</v>
      </c>
      <c r="Y49" s="52">
        <f t="shared" si="62"/>
        <v>0</v>
      </c>
      <c r="Z49" s="53">
        <f t="shared" si="63"/>
        <v>0</v>
      </c>
      <c r="AA49" s="137">
        <f>IFERROR(GETPIVOTDATA("Amount",Pivot!$A$52,"Client Number",$C49,"Location",$A49,"Billing Attorney",$B49,"TranType","TTM_Avg_WipUnpaid"),0)</f>
        <v>7780.1456249999947</v>
      </c>
      <c r="AB49" s="51">
        <f>IFERROR(IF(Control!B$9=FALSE,0,GETPIVOTDATA("Amount",Pivot!$A$52,"Client Number",$C49,"Location",$A49,"Billing Attorney",$B49,"TranType","TTM_HardDisb_Avg_WipUnpaid")),0)</f>
        <v>0</v>
      </c>
      <c r="AC49" s="54">
        <f>IFERROR(IF(Control!B$10=FALSE,0,GETPIVOTDATA("Amount",Pivot!$A$52,"Client Number",$C49,"Location",$A49,"Billing Attorney",$B49,"TranType","TTM_SoftDisb_Avg_WipUnpaid")),0)</f>
        <v>0</v>
      </c>
      <c r="AD49" s="105">
        <f t="shared" si="64"/>
        <v>0</v>
      </c>
      <c r="AE49" s="146">
        <f t="shared" si="57"/>
        <v>7780.1456249999947</v>
      </c>
      <c r="AF49" s="55">
        <f>IFERROR(IF(Control!$B$1=FALSE,0,GETPIVOTDATA("Amount",Pivot!$A$52,"Client Number",$C49,"Location",$A49,"Billing Attorney",$B49,"TranType","Timekeeper Salaries")),0)</f>
        <v>0</v>
      </c>
      <c r="AG49" s="52">
        <f>IFERROR(IF(Control!$B$2=FALSE,0,GETPIVOTDATA("Amount",Pivot!$A$52,"Client Number",$C49,"Location",$A49,"Billing Attorney",$B49,"TranType","Secretary Salaries")),0)</f>
        <v>0</v>
      </c>
      <c r="AH49" s="52">
        <f>IFERROR(IF(Control!$B$3=FALSE,0,GETPIVOTDATA("Amount",Pivot!$A$52,"Client Number",$C49,"Location",$A49,"Billing Attorney",$B49,"TranType","Support Salaries")),0)</f>
        <v>0</v>
      </c>
      <c r="AI49" s="52">
        <f>IFERROR(IF(Control!$B$4=FALSE,0,GETPIVOTDATA("Amount",Pivot!$A$52,"Client Number",$C49,"Location",$A49,"Billing Attorney",$B49,"TranType","Employee Benefits")),0)</f>
        <v>0</v>
      </c>
      <c r="AJ49" s="52">
        <f>IFERROR(IF(Control!$B$5=FALSE,0,GETPIVOTDATA("Amount",Pivot!$A$52,"Client Number",$C49,"Location",$A49,"Billing Attorney",$B49,"TranType","Rent Office Expense")),0)</f>
        <v>0</v>
      </c>
      <c r="AK49" s="52">
        <f>IFERROR(IF(Control!$B$6=FALSE,0,GETPIVOTDATA("Amount",Pivot!$A$52,"Client Number",$C49,"Location",$A49,"Billing Attorney",$B49,"TranType","Legal Library Expense")),0)</f>
        <v>0</v>
      </c>
      <c r="AL49" s="53">
        <f>IFERROR(IF(Control!$B$7=FALSE,0,GETPIVOTDATA("Amount",Pivot!$A$52,"Client Number",$C49,"Location",$A49,"Billing Attorney",$B49,"TranType","Other SG&amp;A")),0)</f>
        <v>0</v>
      </c>
      <c r="AM49" s="105">
        <f t="shared" si="65"/>
        <v>0</v>
      </c>
      <c r="AN49" s="51">
        <f t="shared" si="52"/>
        <v>25714.040625000001</v>
      </c>
      <c r="AO49" s="156">
        <f t="shared" si="53"/>
        <v>1</v>
      </c>
      <c r="AP49" s="116">
        <f t="shared" si="54"/>
        <v>3.3050847457627142</v>
      </c>
      <c r="AQ49" s="171">
        <f t="shared" si="55"/>
        <v>3.3050847457627142</v>
      </c>
      <c r="AR49" s="94">
        <f t="shared" si="37"/>
        <v>0</v>
      </c>
    </row>
    <row r="50" spans="1:44" outlineLevel="1" x14ac:dyDescent="0.35">
      <c r="A50" s="40" t="s">
        <v>37</v>
      </c>
      <c r="B50" s="40" t="s">
        <v>39</v>
      </c>
      <c r="C50" s="41" t="s">
        <v>82</v>
      </c>
      <c r="D50" s="49" t="str">
        <f t="shared" si="59"/>
        <v>00043-Schmidt</v>
      </c>
      <c r="E50" s="50">
        <v>400</v>
      </c>
      <c r="F50" s="51">
        <f>IFERROR(GETPIVOTDATA("Amount",Pivot!$A$52,"Client Number",$C50,"Location",$A50,"Billing Attorney",$B50,"TranType","TTM_Hours_Worked"),0)</f>
        <v>0</v>
      </c>
      <c r="G50" s="52">
        <f>IFERROR(GETPIVOTDATA("Amount",Pivot!$A$52,"Client Number",$C50,"Location",$A50,"Billing Attorney",$B50,"TranType","TTM_Hours_wORKDAY"),0)</f>
        <v>0</v>
      </c>
      <c r="H50" s="284">
        <f t="shared" si="49"/>
        <v>0</v>
      </c>
      <c r="I50" s="51">
        <f>IFERROR(GETPIVOTDATA("Amount",Pivot!$A$52,"Client Number",$C50,"Location",$A50,"Billing Attorney",$B50,"TranType","TTM_Billed_Value"),0)</f>
        <v>0</v>
      </c>
      <c r="J50" s="52">
        <f>IFERROR(GETPIVOTDATA("Amount",Pivot!$A$52,"Client Number",$C50,"Location",$A50,"Billing Attorney",$B50,"TranType","TTM_Value_Discounted"),0)</f>
        <v>0</v>
      </c>
      <c r="K50" s="52">
        <f>IFERROR(GETPIVOTDATA("Amount",Pivot!$A$52,"Client Number",$C50,"Location",$A50,"Billing Attorney",$B50,"TranType","TTM_Value_Billed"),0)</f>
        <v>0</v>
      </c>
      <c r="L50" s="293">
        <f t="shared" si="50"/>
        <v>0</v>
      </c>
      <c r="M50" s="55">
        <f>IFERROR(GETPIVOTDATA("Amount",Pivot!$A$52,"Client Number",$C50,"Location",$A50,"Billing Attorney",$B50,"TranType","TTM_Value_Writeoff"),0)</f>
        <v>144.22016385000001</v>
      </c>
      <c r="N50" s="54">
        <f>IFERROR(GETPIVOTDATA("Amount",Pivot!$A$52,"Client Number",$C50,"Location",$A50,"Billing Attorney",$B50,"TranType","TTM_Value_Paid"),0)</f>
        <v>17230.605</v>
      </c>
      <c r="O50" s="51">
        <f>IFERROR(GETPIVOTDATA("Amount",Pivot!$A$52,"Client Number",$C50,"Location",$A50,"Billing Attorney",$B50,"TranType","TTM_hard_DEnt"),0)</f>
        <v>0</v>
      </c>
      <c r="P50" s="52">
        <f>IFERROR(GETPIVOTDATA("Amount",Pivot!$A$52,"Client Number",$C50,"Location",$A50,"Billing Attorney",$B50,"TranType","TTM_hard_DVal"),0)-Q50</f>
        <v>0</v>
      </c>
      <c r="Q50" s="52">
        <f>IFERROR(GETPIVOTDATA("Amount",Pivot!$A$52,"Client Number",$C50,"Location",$A50,"Billing Attorney",$B50,"TranType","TTM_hard_DBill"),0)</f>
        <v>0</v>
      </c>
      <c r="R50" s="54">
        <f>IFERROR(IF(Control!B$9=FALSE,0,GETPIVOTDATA("Amount",Pivot!$A$52,"Client Number",$C50,"Location",$A50,"Billing Attorney",$B50,"TranType","TTM_hard_DPaid")),0)</f>
        <v>0</v>
      </c>
      <c r="S50" s="51">
        <f>IFERROR(GETPIVOTDATA("Amount",Pivot!$A$52,"Client Number",$C50,"Location",$A50,"Billing Attorney",$B50,"TranType","TTM_soft_DEnt"),0)</f>
        <v>0</v>
      </c>
      <c r="T50" s="52">
        <f>IFERROR(GETPIVOTDATA("Amount",Pivot!$A$52,"Client Number",$C50,"Location",$A50,"Billing Attorney",$B50,"TranType","TTM_soft_DVal"),0)-U50</f>
        <v>0</v>
      </c>
      <c r="U50" s="52">
        <f>IFERROR(GETPIVOTDATA("Amount",Pivot!$A$52,"Client Number",$C50,"Location",$A50,"Billing Attorney",$B50,"TranType","TTM_soft_DBill"),0)</f>
        <v>0</v>
      </c>
      <c r="V50" s="54">
        <f>IFERROR(IF(Control!B$10=FALSE,0,GETPIVOTDATA("Amount",Pivot!$A$52,"Client Number",$C50,"Location",$A50,"Billing Attorney",$B50,"TranType","TTM_soft_DPaid")),0)</f>
        <v>0</v>
      </c>
      <c r="W50" s="51">
        <f t="shared" si="60"/>
        <v>0</v>
      </c>
      <c r="X50" s="52">
        <f t="shared" si="61"/>
        <v>0</v>
      </c>
      <c r="Y50" s="52">
        <f t="shared" si="62"/>
        <v>0</v>
      </c>
      <c r="Z50" s="53">
        <f t="shared" si="63"/>
        <v>0</v>
      </c>
      <c r="AA50" s="137">
        <f>IFERROR(GETPIVOTDATA("Amount",Pivot!$A$52,"Client Number",$C50,"Location",$A50,"Billing Attorney",$B50,"TranType","TTM_Avg_WipUnpaid"),0)</f>
        <v>5169.1814999999997</v>
      </c>
      <c r="AB50" s="51">
        <f>IFERROR(IF(Control!B$9=FALSE,0,GETPIVOTDATA("Amount",Pivot!$A$52,"Client Number",$C50,"Location",$A50,"Billing Attorney",$B50,"TranType","TTM_HardDisb_Avg_WipUnpaid")),0)</f>
        <v>0</v>
      </c>
      <c r="AC50" s="54">
        <f>IFERROR(IF(Control!B$10=FALSE,0,GETPIVOTDATA("Amount",Pivot!$A$52,"Client Number",$C50,"Location",$A50,"Billing Attorney",$B50,"TranType","TTM_SoftDisb_Avg_WipUnpaid")),0)</f>
        <v>0</v>
      </c>
      <c r="AD50" s="105">
        <f t="shared" si="64"/>
        <v>0</v>
      </c>
      <c r="AE50" s="146">
        <f t="shared" si="57"/>
        <v>5169.1814999999997</v>
      </c>
      <c r="AF50" s="55">
        <f>IFERROR(IF(Control!$B$1=FALSE,0,GETPIVOTDATA("Amount",Pivot!$A$52,"Client Number",$C50,"Location",$A50,"Billing Attorney",$B50,"TranType","Timekeeper Salaries")),0)</f>
        <v>0</v>
      </c>
      <c r="AG50" s="52">
        <f>IFERROR(IF(Control!$B$2=FALSE,0,GETPIVOTDATA("Amount",Pivot!$A$52,"Client Number",$C50,"Location",$A50,"Billing Attorney",$B50,"TranType","Secretary Salaries")),0)</f>
        <v>0</v>
      </c>
      <c r="AH50" s="52">
        <f>IFERROR(IF(Control!$B$3=FALSE,0,GETPIVOTDATA("Amount",Pivot!$A$52,"Client Number",$C50,"Location",$A50,"Billing Attorney",$B50,"TranType","Support Salaries")),0)</f>
        <v>0</v>
      </c>
      <c r="AI50" s="52">
        <f>IFERROR(IF(Control!$B$4=FALSE,0,GETPIVOTDATA("Amount",Pivot!$A$52,"Client Number",$C50,"Location",$A50,"Billing Attorney",$B50,"TranType","Employee Benefits")),0)</f>
        <v>0</v>
      </c>
      <c r="AJ50" s="52">
        <f>IFERROR(IF(Control!$B$5=FALSE,0,GETPIVOTDATA("Amount",Pivot!$A$52,"Client Number",$C50,"Location",$A50,"Billing Attorney",$B50,"TranType","Rent Office Expense")),0)</f>
        <v>0</v>
      </c>
      <c r="AK50" s="52">
        <f>IFERROR(IF(Control!$B$6=FALSE,0,GETPIVOTDATA("Amount",Pivot!$A$52,"Client Number",$C50,"Location",$A50,"Billing Attorney",$B50,"TranType","Legal Library Expense")),0)</f>
        <v>0</v>
      </c>
      <c r="AL50" s="53">
        <f>IFERROR(IF(Control!$B$7=FALSE,0,GETPIVOTDATA("Amount",Pivot!$A$52,"Client Number",$C50,"Location",$A50,"Billing Attorney",$B50,"TranType","Other SG&amp;A")),0)</f>
        <v>0</v>
      </c>
      <c r="AM50" s="105">
        <f t="shared" si="65"/>
        <v>0</v>
      </c>
      <c r="AN50" s="51">
        <f t="shared" si="52"/>
        <v>17230.605</v>
      </c>
      <c r="AO50" s="156">
        <f t="shared" si="53"/>
        <v>1</v>
      </c>
      <c r="AP50" s="116">
        <f t="shared" si="54"/>
        <v>3.3333333333333335</v>
      </c>
      <c r="AQ50" s="171">
        <f t="shared" si="55"/>
        <v>3.3333333333333335</v>
      </c>
      <c r="AR50" s="94">
        <f t="shared" si="37"/>
        <v>0</v>
      </c>
    </row>
    <row r="51" spans="1:44" outlineLevel="1" x14ac:dyDescent="0.35">
      <c r="A51" s="40" t="s">
        <v>37</v>
      </c>
      <c r="B51" s="40" t="s">
        <v>39</v>
      </c>
      <c r="C51" s="41" t="s">
        <v>77</v>
      </c>
      <c r="D51" s="49" t="str">
        <f t="shared" si="59"/>
        <v>00042-Green</v>
      </c>
      <c r="E51" s="50">
        <v>400</v>
      </c>
      <c r="F51" s="51">
        <f>IFERROR(GETPIVOTDATA("Amount",Pivot!$A$52,"Client Number",$C51,"Location",$A51,"Billing Attorney",$B51,"TranType","TTM_Hours_Worked"),0)</f>
        <v>0</v>
      </c>
      <c r="G51" s="52">
        <f>IFERROR(GETPIVOTDATA("Amount",Pivot!$A$52,"Client Number",$C51,"Location",$A51,"Billing Attorney",$B51,"TranType","TTM_Hours_wORKDAY"),0)</f>
        <v>0</v>
      </c>
      <c r="H51" s="284">
        <f t="shared" si="49"/>
        <v>0</v>
      </c>
      <c r="I51" s="51">
        <f>IFERROR(GETPIVOTDATA("Amount",Pivot!$A$52,"Client Number",$C51,"Location",$A51,"Billing Attorney",$B51,"TranType","TTM_Billed_Value"),0)</f>
        <v>0</v>
      </c>
      <c r="J51" s="52">
        <f>IFERROR(GETPIVOTDATA("Amount",Pivot!$A$52,"Client Number",$C51,"Location",$A51,"Billing Attorney",$B51,"TranType","TTM_Value_Discounted"),0)</f>
        <v>0</v>
      </c>
      <c r="K51" s="52">
        <f>IFERROR(GETPIVOTDATA("Amount",Pivot!$A$52,"Client Number",$C51,"Location",$A51,"Billing Attorney",$B51,"TranType","TTM_Value_Billed"),0)</f>
        <v>0</v>
      </c>
      <c r="L51" s="293">
        <f t="shared" si="50"/>
        <v>0</v>
      </c>
      <c r="M51" s="55">
        <f>IFERROR(GETPIVOTDATA("Amount",Pivot!$A$52,"Client Number",$C51,"Location",$A51,"Billing Attorney",$B51,"TranType","TTM_Value_Writeoff"),0)</f>
        <v>36.238995253124997</v>
      </c>
      <c r="N51" s="54">
        <f>IFERROR(GETPIVOTDATA("Amount",Pivot!$A$52,"Client Number",$C51,"Location",$A51,"Billing Attorney",$B51,"TranType","TTM_Value_Paid"),0)</f>
        <v>4329.6290625000001</v>
      </c>
      <c r="O51" s="51">
        <f>IFERROR(GETPIVOTDATA("Amount",Pivot!$A$52,"Client Number",$C51,"Location",$A51,"Billing Attorney",$B51,"TranType","TTM_hard_DEnt"),0)</f>
        <v>0</v>
      </c>
      <c r="P51" s="52">
        <f>IFERROR(GETPIVOTDATA("Amount",Pivot!$A$52,"Client Number",$C51,"Location",$A51,"Billing Attorney",$B51,"TranType","TTM_hard_DVal"),0)-Q51</f>
        <v>0</v>
      </c>
      <c r="Q51" s="52">
        <f>IFERROR(GETPIVOTDATA("Amount",Pivot!$A$52,"Client Number",$C51,"Location",$A51,"Billing Attorney",$B51,"TranType","TTM_hard_DBill"),0)</f>
        <v>0</v>
      </c>
      <c r="R51" s="54">
        <f>IFERROR(IF(Control!B$9=FALSE,0,GETPIVOTDATA("Amount",Pivot!$A$52,"Client Number",$C51,"Location",$A51,"Billing Attorney",$B51,"TranType","TTM_hard_DPaid")),0)</f>
        <v>0</v>
      </c>
      <c r="S51" s="51">
        <f>IFERROR(GETPIVOTDATA("Amount",Pivot!$A$52,"Client Number",$C51,"Location",$A51,"Billing Attorney",$B51,"TranType","TTM_soft_DEnt"),0)</f>
        <v>0</v>
      </c>
      <c r="T51" s="52">
        <f>IFERROR(GETPIVOTDATA("Amount",Pivot!$A$52,"Client Number",$C51,"Location",$A51,"Billing Attorney",$B51,"TranType","TTM_soft_DVal"),0)-U51</f>
        <v>0</v>
      </c>
      <c r="U51" s="52">
        <f>IFERROR(GETPIVOTDATA("Amount",Pivot!$A$52,"Client Number",$C51,"Location",$A51,"Billing Attorney",$B51,"TranType","TTM_soft_DBill"),0)</f>
        <v>0</v>
      </c>
      <c r="V51" s="54">
        <f>IFERROR(IF(Control!B$10=FALSE,0,GETPIVOTDATA("Amount",Pivot!$A$52,"Client Number",$C51,"Location",$A51,"Billing Attorney",$B51,"TranType","TTM_soft_DPaid")),0)</f>
        <v>0</v>
      </c>
      <c r="W51" s="51">
        <f t="shared" si="60"/>
        <v>0</v>
      </c>
      <c r="X51" s="52">
        <f t="shared" si="61"/>
        <v>0</v>
      </c>
      <c r="Y51" s="52">
        <f t="shared" si="62"/>
        <v>0</v>
      </c>
      <c r="Z51" s="53">
        <f t="shared" si="63"/>
        <v>0</v>
      </c>
      <c r="AA51" s="137">
        <f>IFERROR(GETPIVOTDATA("Amount",Pivot!$A$52,"Client Number",$C51,"Location",$A51,"Billing Attorney",$B51,"TranType","TTM_Avg_WipUnpaid"),0)</f>
        <v>1198.9742019230762</v>
      </c>
      <c r="AB51" s="51">
        <f>IFERROR(IF(Control!B$9=FALSE,0,GETPIVOTDATA("Amount",Pivot!$A$52,"Client Number",$C51,"Location",$A51,"Billing Attorney",$B51,"TranType","TTM_HardDisb_Avg_WipUnpaid")),0)</f>
        <v>0</v>
      </c>
      <c r="AC51" s="54">
        <f>IFERROR(IF(Control!B$10=FALSE,0,GETPIVOTDATA("Amount",Pivot!$A$52,"Client Number",$C51,"Location",$A51,"Billing Attorney",$B51,"TranType","TTM_SoftDisb_Avg_WipUnpaid")),0)</f>
        <v>0</v>
      </c>
      <c r="AD51" s="105">
        <f t="shared" si="64"/>
        <v>0</v>
      </c>
      <c r="AE51" s="146">
        <f t="shared" si="57"/>
        <v>1198.9742019230762</v>
      </c>
      <c r="AF51" s="55">
        <f>IFERROR(IF(Control!$B$1=FALSE,0,GETPIVOTDATA("Amount",Pivot!$A$52,"Client Number",$C51,"Location",$A51,"Billing Attorney",$B51,"TranType","Timekeeper Salaries")),0)</f>
        <v>0</v>
      </c>
      <c r="AG51" s="52">
        <f>IFERROR(IF(Control!$B$2=FALSE,0,GETPIVOTDATA("Amount",Pivot!$A$52,"Client Number",$C51,"Location",$A51,"Billing Attorney",$B51,"TranType","Secretary Salaries")),0)</f>
        <v>0</v>
      </c>
      <c r="AH51" s="52">
        <f>IFERROR(IF(Control!$B$3=FALSE,0,GETPIVOTDATA("Amount",Pivot!$A$52,"Client Number",$C51,"Location",$A51,"Billing Attorney",$B51,"TranType","Support Salaries")),0)</f>
        <v>0</v>
      </c>
      <c r="AI51" s="52">
        <f>IFERROR(IF(Control!$B$4=FALSE,0,GETPIVOTDATA("Amount",Pivot!$A$52,"Client Number",$C51,"Location",$A51,"Billing Attorney",$B51,"TranType","Employee Benefits")),0)</f>
        <v>0</v>
      </c>
      <c r="AJ51" s="52">
        <f>IFERROR(IF(Control!$B$5=FALSE,0,GETPIVOTDATA("Amount",Pivot!$A$52,"Client Number",$C51,"Location",$A51,"Billing Attorney",$B51,"TranType","Rent Office Expense")),0)</f>
        <v>0</v>
      </c>
      <c r="AK51" s="52">
        <f>IFERROR(IF(Control!$B$6=FALSE,0,GETPIVOTDATA("Amount",Pivot!$A$52,"Client Number",$C51,"Location",$A51,"Billing Attorney",$B51,"TranType","Legal Library Expense")),0)</f>
        <v>0</v>
      </c>
      <c r="AL51" s="53">
        <f>IFERROR(IF(Control!$B$7=FALSE,0,GETPIVOTDATA("Amount",Pivot!$A$52,"Client Number",$C51,"Location",$A51,"Billing Attorney",$B51,"TranType","Other SG&amp;A")),0)</f>
        <v>0</v>
      </c>
      <c r="AM51" s="105">
        <f t="shared" si="65"/>
        <v>0</v>
      </c>
      <c r="AN51" s="51">
        <f t="shared" si="52"/>
        <v>4329.6290625000001</v>
      </c>
      <c r="AO51" s="156">
        <f t="shared" si="53"/>
        <v>1</v>
      </c>
      <c r="AP51" s="116">
        <f t="shared" si="54"/>
        <v>3.6111111111111134</v>
      </c>
      <c r="AQ51" s="171">
        <f t="shared" si="55"/>
        <v>3.6111111111111134</v>
      </c>
      <c r="AR51" s="94">
        <f t="shared" si="37"/>
        <v>0</v>
      </c>
    </row>
    <row r="52" spans="1:44" outlineLevel="1" x14ac:dyDescent="0.35">
      <c r="A52" s="40" t="s">
        <v>37</v>
      </c>
      <c r="B52" s="40" t="s">
        <v>39</v>
      </c>
      <c r="C52" s="41" t="s">
        <v>51</v>
      </c>
      <c r="D52" s="49" t="str">
        <f t="shared" si="59"/>
        <v>00020-Yundt-Hahn</v>
      </c>
      <c r="E52" s="50">
        <v>400</v>
      </c>
      <c r="F52" s="51">
        <f>IFERROR(GETPIVOTDATA("Amount",Pivot!$A$52,"Client Number",$C52,"Location",$A52,"Billing Attorney",$B52,"TranType","TTM_Hours_Worked"),0)</f>
        <v>1833.7836388837998</v>
      </c>
      <c r="G52" s="52">
        <f>IFERROR(GETPIVOTDATA("Amount",Pivot!$A$52,"Client Number",$C52,"Location",$A52,"Billing Attorney",$B52,"TranType","TTM_Hours_wORKDAY"),0)</f>
        <v>1948.799999999972</v>
      </c>
      <c r="H52" s="284">
        <f t="shared" si="49"/>
        <v>0.94098093128275151</v>
      </c>
      <c r="I52" s="51">
        <f>IFERROR(GETPIVOTDATA("Amount",Pivot!$A$52,"Client Number",$C52,"Location",$A52,"Billing Attorney",$B52,"TranType","TTM_Billed_Value"),0)</f>
        <v>371426.50229999999</v>
      </c>
      <c r="J52" s="52">
        <f>IFERROR(GETPIVOTDATA("Amount",Pivot!$A$52,"Client Number",$C52,"Location",$A52,"Billing Attorney",$B52,"TranType","TTM_Value_Discounted"),0)</f>
        <v>0</v>
      </c>
      <c r="K52" s="52">
        <f>IFERROR(GETPIVOTDATA("Amount",Pivot!$A$52,"Client Number",$C52,"Location",$A52,"Billing Attorney",$B52,"TranType","TTM_Value_Billed"),0)</f>
        <v>0</v>
      </c>
      <c r="L52" s="293">
        <f t="shared" si="50"/>
        <v>0</v>
      </c>
      <c r="M52" s="55">
        <f>IFERROR(GETPIVOTDATA("Amount",Pivot!$A$52,"Client Number",$C52,"Location",$A52,"Billing Attorney",$B52,"TranType","TTM_Value_Writeoff"),0)</f>
        <v>0</v>
      </c>
      <c r="N52" s="54">
        <f>IFERROR(GETPIVOTDATA("Amount",Pivot!$A$52,"Client Number",$C52,"Location",$A52,"Billing Attorney",$B52,"TranType","TTM_Value_Paid"),0)</f>
        <v>0</v>
      </c>
      <c r="O52" s="51">
        <f>IFERROR(GETPIVOTDATA("Amount",Pivot!$A$52,"Client Number",$C52,"Location",$A52,"Billing Attorney",$B52,"TranType","TTM_hard_DEnt"),0)</f>
        <v>347.50799999999998</v>
      </c>
      <c r="P52" s="52">
        <f>IFERROR(GETPIVOTDATA("Amount",Pivot!$A$52,"Client Number",$C52,"Location",$A52,"Billing Attorney",$B52,"TranType","TTM_hard_DVal"),0)-Q52</f>
        <v>0</v>
      </c>
      <c r="Q52" s="52">
        <f>IFERROR(GETPIVOTDATA("Amount",Pivot!$A$52,"Client Number",$C52,"Location",$A52,"Billing Attorney",$B52,"TranType","TTM_hard_DBill"),0)</f>
        <v>0</v>
      </c>
      <c r="R52" s="54">
        <f>IFERROR(IF(Control!B$9=FALSE,0,GETPIVOTDATA("Amount",Pivot!$A$52,"Client Number",$C52,"Location",$A52,"Billing Attorney",$B52,"TranType","TTM_hard_DPaid")),0)</f>
        <v>0</v>
      </c>
      <c r="S52" s="51">
        <f>IFERROR(GETPIVOTDATA("Amount",Pivot!$A$52,"Client Number",$C52,"Location",$A52,"Billing Attorney",$B52,"TranType","TTM_soft_DEnt"),0)</f>
        <v>1505.8679999999999</v>
      </c>
      <c r="T52" s="52">
        <f>IFERROR(GETPIVOTDATA("Amount",Pivot!$A$52,"Client Number",$C52,"Location",$A52,"Billing Attorney",$B52,"TranType","TTM_soft_DVal"),0)-U52</f>
        <v>0</v>
      </c>
      <c r="U52" s="52">
        <f>IFERROR(GETPIVOTDATA("Amount",Pivot!$A$52,"Client Number",$C52,"Location",$A52,"Billing Attorney",$B52,"TranType","TTM_soft_DBill"),0)</f>
        <v>0</v>
      </c>
      <c r="V52" s="54">
        <f>IFERROR(IF(Control!B$10=FALSE,0,GETPIVOTDATA("Amount",Pivot!$A$52,"Client Number",$C52,"Location",$A52,"Billing Attorney",$B52,"TranType","TTM_soft_DPaid")),0)</f>
        <v>0</v>
      </c>
      <c r="W52" s="51">
        <f t="shared" si="60"/>
        <v>1853.376</v>
      </c>
      <c r="X52" s="52">
        <f t="shared" si="61"/>
        <v>0</v>
      </c>
      <c r="Y52" s="52">
        <f t="shared" si="62"/>
        <v>0</v>
      </c>
      <c r="Z52" s="53">
        <f t="shared" si="63"/>
        <v>0</v>
      </c>
      <c r="AA52" s="137">
        <f>IFERROR(GETPIVOTDATA("Amount",Pivot!$A$52,"Client Number",$C52,"Location",$A52,"Billing Attorney",$B52,"TranType","TTM_Avg_WipUnpaid"),0)</f>
        <v>380132.13592307648</v>
      </c>
      <c r="AB52" s="51">
        <f>IFERROR(IF(Control!B$9=FALSE,0,GETPIVOTDATA("Amount",Pivot!$A$52,"Client Number",$C52,"Location",$A52,"Billing Attorney",$B52,"TranType","TTM_HardDisb_Avg_WipUnpaid")),0)</f>
        <v>1505.5115815384527</v>
      </c>
      <c r="AC52" s="54">
        <f>IFERROR(IF(Control!B$10=FALSE,0,GETPIVOTDATA("Amount",Pivot!$A$52,"Client Number",$C52,"Location",$A52,"Billing Attorney",$B52,"TranType","TTM_SoftDisb_Avg_WipUnpaid")),0)</f>
        <v>205.29703384615377</v>
      </c>
      <c r="AD52" s="105">
        <f t="shared" si="64"/>
        <v>1710.8086153846064</v>
      </c>
      <c r="AE52" s="146">
        <f t="shared" si="57"/>
        <v>381842.9445384611</v>
      </c>
      <c r="AF52" s="55">
        <f>IFERROR(IF(Control!$B$1=FALSE,0,GETPIVOTDATA("Amount",Pivot!$A$52,"Client Number",$C52,"Location",$A52,"Billing Attorney",$B52,"TranType","Timekeeper Salaries")),0)</f>
        <v>127541.54336896181</v>
      </c>
      <c r="AG52" s="52">
        <f>IFERROR(IF(Control!$B$2=FALSE,0,GETPIVOTDATA("Amount",Pivot!$A$52,"Client Number",$C52,"Location",$A52,"Billing Attorney",$B52,"TranType","Secretary Salaries")),0)</f>
        <v>26797.003718725402</v>
      </c>
      <c r="AH52" s="52">
        <f>IFERROR(IF(Control!$B$3=FALSE,0,GETPIVOTDATA("Amount",Pivot!$A$52,"Client Number",$C52,"Location",$A52,"Billing Attorney",$B52,"TranType","Support Salaries")),0)</f>
        <v>9368.3609271233581</v>
      </c>
      <c r="AI52" s="52">
        <f>IFERROR(IF(Control!$B$4=FALSE,0,GETPIVOTDATA("Amount",Pivot!$A$52,"Client Number",$C52,"Location",$A52,"Billing Attorney",$B52,"TranType","Employee Benefits")),0)</f>
        <v>22296.699006553634</v>
      </c>
      <c r="AJ52" s="52">
        <f>IFERROR(IF(Control!$B$5=FALSE,0,GETPIVOTDATA("Amount",Pivot!$A$52,"Client Number",$C52,"Location",$A52,"Billing Attorney",$B52,"TranType","Rent Office Expense")),0)</f>
        <v>22032.141820839519</v>
      </c>
      <c r="AK52" s="52">
        <f>IFERROR(IF(Control!$B$6=FALSE,0,GETPIVOTDATA("Amount",Pivot!$A$52,"Client Number",$C52,"Location",$A52,"Billing Attorney",$B52,"TranType","Legal Library Expense")),0)</f>
        <v>13695.916195990745</v>
      </c>
      <c r="AL52" s="53">
        <f>IFERROR(IF(Control!$B$7=FALSE,0,GETPIVOTDATA("Amount",Pivot!$A$52,"Client Number",$C52,"Location",$A52,"Billing Attorney",$B52,"TranType","Other SG&amp;A")),0)</f>
        <v>20075.059129550074</v>
      </c>
      <c r="AM52" s="105">
        <f t="shared" si="65"/>
        <v>241806.72416774454</v>
      </c>
      <c r="AN52" s="51">
        <f t="shared" si="52"/>
        <v>-241806.72416774454</v>
      </c>
      <c r="AO52" s="156">
        <f t="shared" si="53"/>
        <v>0</v>
      </c>
      <c r="AP52" s="116">
        <f t="shared" si="54"/>
        <v>0</v>
      </c>
      <c r="AQ52" s="171">
        <f t="shared" si="55"/>
        <v>-0.6332622551400543</v>
      </c>
      <c r="AR52" s="94">
        <f t="shared" si="37"/>
        <v>0.6332622551400543</v>
      </c>
    </row>
    <row r="53" spans="1:44" outlineLevel="1" x14ac:dyDescent="0.35">
      <c r="A53" s="40" t="s">
        <v>37</v>
      </c>
      <c r="B53" s="40" t="s">
        <v>39</v>
      </c>
      <c r="C53" s="41" t="s">
        <v>36</v>
      </c>
      <c r="D53" s="49" t="str">
        <f t="shared" si="59"/>
        <v>00013-Strosin Group</v>
      </c>
      <c r="E53" s="50">
        <v>400</v>
      </c>
      <c r="F53" s="51">
        <f>IFERROR(GETPIVOTDATA("Amount",Pivot!$A$52,"Client Number",$C53,"Location",$A53,"Billing Attorney",$B53,"TranType","TTM_Hours_Worked"),0)</f>
        <v>0</v>
      </c>
      <c r="G53" s="52">
        <f>IFERROR(GETPIVOTDATA("Amount",Pivot!$A$52,"Client Number",$C53,"Location",$A53,"Billing Attorney",$B53,"TranType","TTM_Hours_wORKDAY"),0)</f>
        <v>0</v>
      </c>
      <c r="H53" s="284">
        <f t="shared" si="49"/>
        <v>0</v>
      </c>
      <c r="I53" s="51">
        <f>IFERROR(GETPIVOTDATA("Amount",Pivot!$A$52,"Client Number",$C53,"Location",$A53,"Billing Attorney",$B53,"TranType","TTM_Billed_Value"),0)</f>
        <v>0</v>
      </c>
      <c r="J53" s="52">
        <f>IFERROR(GETPIVOTDATA("Amount",Pivot!$A$52,"Client Number",$C53,"Location",$A53,"Billing Attorney",$B53,"TranType","TTM_Value_Discounted"),0)</f>
        <v>0</v>
      </c>
      <c r="K53" s="52">
        <f>IFERROR(GETPIVOTDATA("Amount",Pivot!$A$52,"Client Number",$C53,"Location",$A53,"Billing Attorney",$B53,"TranType","TTM_Value_Billed"),0)</f>
        <v>0</v>
      </c>
      <c r="L53" s="293">
        <f t="shared" si="50"/>
        <v>0</v>
      </c>
      <c r="M53" s="55">
        <f>IFERROR(GETPIVOTDATA("Amount",Pivot!$A$52,"Client Number",$C53,"Location",$A53,"Billing Attorney",$B53,"TranType","TTM_Value_Writeoff"),0)</f>
        <v>0</v>
      </c>
      <c r="N53" s="54">
        <f>IFERROR(GETPIVOTDATA("Amount",Pivot!$A$52,"Client Number",$C53,"Location",$A53,"Billing Attorney",$B53,"TranType","TTM_Value_Paid"),0)</f>
        <v>0</v>
      </c>
      <c r="O53" s="51">
        <f>IFERROR(GETPIVOTDATA("Amount",Pivot!$A$52,"Client Number",$C53,"Location",$A53,"Billing Attorney",$B53,"TranType","TTM_hard_DEnt"),0)</f>
        <v>0</v>
      </c>
      <c r="P53" s="52">
        <f>IFERROR(GETPIVOTDATA("Amount",Pivot!$A$52,"Client Number",$C53,"Location",$A53,"Billing Attorney",$B53,"TranType","TTM_hard_DVal"),0)-Q53</f>
        <v>0</v>
      </c>
      <c r="Q53" s="52">
        <f>IFERROR(GETPIVOTDATA("Amount",Pivot!$A$52,"Client Number",$C53,"Location",$A53,"Billing Attorney",$B53,"TranType","TTM_hard_DBill"),0)</f>
        <v>0</v>
      </c>
      <c r="R53" s="54">
        <f>IFERROR(IF(Control!B$9=FALSE,0,GETPIVOTDATA("Amount",Pivot!$A$52,"Client Number",$C53,"Location",$A53,"Billing Attorney",$B53,"TranType","TTM_hard_DPaid")),0)</f>
        <v>0</v>
      </c>
      <c r="S53" s="51">
        <f>IFERROR(GETPIVOTDATA("Amount",Pivot!$A$52,"Client Number",$C53,"Location",$A53,"Billing Attorney",$B53,"TranType","TTM_soft_DEnt"),0)</f>
        <v>0</v>
      </c>
      <c r="T53" s="52">
        <f>IFERROR(GETPIVOTDATA("Amount",Pivot!$A$52,"Client Number",$C53,"Location",$A53,"Billing Attorney",$B53,"TranType","TTM_soft_DVal"),0)-U53</f>
        <v>0</v>
      </c>
      <c r="U53" s="52">
        <f>IFERROR(GETPIVOTDATA("Amount",Pivot!$A$52,"Client Number",$C53,"Location",$A53,"Billing Attorney",$B53,"TranType","TTM_soft_DBill"),0)</f>
        <v>0</v>
      </c>
      <c r="V53" s="54">
        <f>IFERROR(IF(Control!B$10=FALSE,0,GETPIVOTDATA("Amount",Pivot!$A$52,"Client Number",$C53,"Location",$A53,"Billing Attorney",$B53,"TranType","TTM_soft_DPaid")),0)</f>
        <v>0</v>
      </c>
      <c r="W53" s="51">
        <f t="shared" si="60"/>
        <v>0</v>
      </c>
      <c r="X53" s="52">
        <f t="shared" si="61"/>
        <v>0</v>
      </c>
      <c r="Y53" s="52">
        <f t="shared" si="62"/>
        <v>0</v>
      </c>
      <c r="Z53" s="53">
        <f t="shared" si="63"/>
        <v>0</v>
      </c>
      <c r="AA53" s="137">
        <f>IFERROR(GETPIVOTDATA("Amount",Pivot!$A$52,"Client Number",$C53,"Location",$A53,"Billing Attorney",$B53,"TranType","TTM_Avg_WipUnpaid"),0)</f>
        <v>116211.3795</v>
      </c>
      <c r="AB53" s="51">
        <f>IFERROR(IF(Control!B$9=FALSE,0,GETPIVOTDATA("Amount",Pivot!$A$52,"Client Number",$C53,"Location",$A53,"Billing Attorney",$B53,"TranType","TTM_HardDisb_Avg_WipUnpaid")),0)</f>
        <v>555.92551384615342</v>
      </c>
      <c r="AC53" s="54">
        <f>IFERROR(IF(Control!B$10=FALSE,0,GETPIVOTDATA("Amount",Pivot!$A$52,"Client Number",$C53,"Location",$A53,"Billing Attorney",$B53,"TranType","TTM_SoftDisb_Avg_WipUnpaid")),0)</f>
        <v>75.808024615384554</v>
      </c>
      <c r="AD53" s="105">
        <f t="shared" si="64"/>
        <v>631.73353846153793</v>
      </c>
      <c r="AE53" s="146">
        <f t="shared" si="57"/>
        <v>116843.11303846154</v>
      </c>
      <c r="AF53" s="55">
        <f>IFERROR(IF(Control!$B$1=FALSE,0,GETPIVOTDATA("Amount",Pivot!$A$52,"Client Number",$C53,"Location",$A53,"Billing Attorney",$B53,"TranType","Timekeeper Salaries")),0)</f>
        <v>0</v>
      </c>
      <c r="AG53" s="52">
        <f>IFERROR(IF(Control!$B$2=FALSE,0,GETPIVOTDATA("Amount",Pivot!$A$52,"Client Number",$C53,"Location",$A53,"Billing Attorney",$B53,"TranType","Secretary Salaries")),0)</f>
        <v>0</v>
      </c>
      <c r="AH53" s="52">
        <f>IFERROR(IF(Control!$B$3=FALSE,0,GETPIVOTDATA("Amount",Pivot!$A$52,"Client Number",$C53,"Location",$A53,"Billing Attorney",$B53,"TranType","Support Salaries")),0)</f>
        <v>0</v>
      </c>
      <c r="AI53" s="52">
        <f>IFERROR(IF(Control!$B$4=FALSE,0,GETPIVOTDATA("Amount",Pivot!$A$52,"Client Number",$C53,"Location",$A53,"Billing Attorney",$B53,"TranType","Employee Benefits")),0)</f>
        <v>0</v>
      </c>
      <c r="AJ53" s="52">
        <f>IFERROR(IF(Control!$B$5=FALSE,0,GETPIVOTDATA("Amount",Pivot!$A$52,"Client Number",$C53,"Location",$A53,"Billing Attorney",$B53,"TranType","Rent Office Expense")),0)</f>
        <v>0</v>
      </c>
      <c r="AK53" s="52">
        <f>IFERROR(IF(Control!$B$6=FALSE,0,GETPIVOTDATA("Amount",Pivot!$A$52,"Client Number",$C53,"Location",$A53,"Billing Attorney",$B53,"TranType","Legal Library Expense")),0)</f>
        <v>0</v>
      </c>
      <c r="AL53" s="53">
        <f>IFERROR(IF(Control!$B$7=FALSE,0,GETPIVOTDATA("Amount",Pivot!$A$52,"Client Number",$C53,"Location",$A53,"Billing Attorney",$B53,"TranType","Other SG&amp;A")),0)</f>
        <v>0</v>
      </c>
      <c r="AM53" s="105">
        <f t="shared" si="65"/>
        <v>0</v>
      </c>
      <c r="AN53" s="51">
        <f t="shared" si="52"/>
        <v>0</v>
      </c>
      <c r="AO53" s="156">
        <f t="shared" si="53"/>
        <v>0</v>
      </c>
      <c r="AP53" s="116">
        <f t="shared" si="54"/>
        <v>0</v>
      </c>
      <c r="AQ53" s="171">
        <f t="shared" si="55"/>
        <v>0</v>
      </c>
      <c r="AR53" s="94">
        <f t="shared" si="37"/>
        <v>0</v>
      </c>
    </row>
    <row r="54" spans="1:44" ht="15" outlineLevel="1" thickBot="1" x14ac:dyDescent="0.4">
      <c r="A54" s="40" t="s">
        <v>37</v>
      </c>
      <c r="B54" s="40" t="s">
        <v>39</v>
      </c>
      <c r="C54" s="41" t="s">
        <v>166</v>
      </c>
      <c r="D54" s="49" t="str">
        <f t="shared" si="59"/>
        <v>00016-Witting Cruickshank and Raynor</v>
      </c>
      <c r="E54" s="50">
        <v>400</v>
      </c>
      <c r="F54" s="51">
        <f>IFERROR(GETPIVOTDATA("Amount",Pivot!$A$52,"Client Number",$C54,"Location",$A54,"Billing Attorney",$B54,"TranType","TTM_Hours_Worked"),0)</f>
        <v>0</v>
      </c>
      <c r="G54" s="52">
        <f>IFERROR(GETPIVOTDATA("Amount",Pivot!$A$52,"Client Number",$C54,"Location",$A54,"Billing Attorney",$B54,"TranType","TTM_Hours_wORKDAY"),0)</f>
        <v>0</v>
      </c>
      <c r="H54" s="284">
        <f t="shared" si="49"/>
        <v>0</v>
      </c>
      <c r="I54" s="51">
        <f>IFERROR(GETPIVOTDATA("Amount",Pivot!$A$52,"Client Number",$C54,"Location",$A54,"Billing Attorney",$B54,"TranType","TTM_Billed_Value"),0)</f>
        <v>0</v>
      </c>
      <c r="J54" s="52">
        <f>IFERROR(GETPIVOTDATA("Amount",Pivot!$A$52,"Client Number",$C54,"Location",$A54,"Billing Attorney",$B54,"TranType","TTM_Value_Discounted"),0)</f>
        <v>0</v>
      </c>
      <c r="K54" s="52">
        <f>IFERROR(GETPIVOTDATA("Amount",Pivot!$A$52,"Client Number",$C54,"Location",$A54,"Billing Attorney",$B54,"TranType","TTM_Value_Billed"),0)</f>
        <v>0</v>
      </c>
      <c r="L54" s="293">
        <f t="shared" si="50"/>
        <v>0</v>
      </c>
      <c r="M54" s="55">
        <f>IFERROR(GETPIVOTDATA("Amount",Pivot!$A$52,"Client Number",$C54,"Location",$A54,"Billing Attorney",$B54,"TranType","TTM_Value_Writeoff"),0)</f>
        <v>0</v>
      </c>
      <c r="N54" s="54">
        <f>IFERROR(GETPIVOTDATA("Amount",Pivot!$A$52,"Client Number",$C54,"Location",$A54,"Billing Attorney",$B54,"TranType","TTM_Value_Paid"),0)</f>
        <v>0</v>
      </c>
      <c r="O54" s="51">
        <f>IFERROR(GETPIVOTDATA("Amount",Pivot!$A$52,"Client Number",$C54,"Location",$A54,"Billing Attorney",$B54,"TranType","TTM_hard_DEnt"),0)</f>
        <v>0</v>
      </c>
      <c r="P54" s="52">
        <f>IFERROR(GETPIVOTDATA("Amount",Pivot!$A$52,"Client Number",$C54,"Location",$A54,"Billing Attorney",$B54,"TranType","TTM_hard_DVal"),0)-Q54</f>
        <v>0</v>
      </c>
      <c r="Q54" s="52">
        <f>IFERROR(GETPIVOTDATA("Amount",Pivot!$A$52,"Client Number",$C54,"Location",$A54,"Billing Attorney",$B54,"TranType","TTM_hard_DBill"),0)</f>
        <v>0</v>
      </c>
      <c r="R54" s="54">
        <f>IFERROR(IF(Control!B$9=FALSE,0,GETPIVOTDATA("Amount",Pivot!$A$52,"Client Number",$C54,"Location",$A54,"Billing Attorney",$B54,"TranType","TTM_hard_DPaid")),0)</f>
        <v>216.26660000000001</v>
      </c>
      <c r="S54" s="51">
        <f>IFERROR(GETPIVOTDATA("Amount",Pivot!$A$52,"Client Number",$C54,"Location",$A54,"Billing Attorney",$B54,"TranType","TTM_soft_DEnt"),0)</f>
        <v>0</v>
      </c>
      <c r="T54" s="52">
        <f>IFERROR(GETPIVOTDATA("Amount",Pivot!$A$52,"Client Number",$C54,"Location",$A54,"Billing Attorney",$B54,"TranType","TTM_soft_DVal"),0)-U54</f>
        <v>0</v>
      </c>
      <c r="U54" s="52">
        <f>IFERROR(GETPIVOTDATA("Amount",Pivot!$A$52,"Client Number",$C54,"Location",$A54,"Billing Attorney",$B54,"TranType","TTM_soft_DBill"),0)</f>
        <v>0</v>
      </c>
      <c r="V54" s="54">
        <f>IFERROR(IF(Control!B$10=FALSE,0,GETPIVOTDATA("Amount",Pivot!$A$52,"Client Number",$C54,"Location",$A54,"Billing Attorney",$B54,"TranType","TTM_soft_DPaid")),0)</f>
        <v>931.42092500000001</v>
      </c>
      <c r="W54" s="51">
        <f t="shared" si="60"/>
        <v>0</v>
      </c>
      <c r="X54" s="52">
        <f t="shared" si="61"/>
        <v>0</v>
      </c>
      <c r="Y54" s="52">
        <f t="shared" si="62"/>
        <v>0</v>
      </c>
      <c r="Z54" s="53">
        <f t="shared" si="63"/>
        <v>1147.6875250000001</v>
      </c>
      <c r="AA54" s="137">
        <f>IFERROR(GETPIVOTDATA("Amount",Pivot!$A$52,"Client Number",$C54,"Location",$A54,"Billing Attorney",$B54,"TranType","TTM_Avg_WipUnpaid"),0)</f>
        <v>0</v>
      </c>
      <c r="AB54" s="51">
        <f>IFERROR(IF(Control!B$9=FALSE,0,GETPIVOTDATA("Amount",Pivot!$A$52,"Client Number",$C54,"Location",$A54,"Billing Attorney",$B54,"TranType","TTM_HardDisb_Avg_WipUnpaid")),0)</f>
        <v>0</v>
      </c>
      <c r="AC54" s="54">
        <f>IFERROR(IF(Control!B$10=FALSE,0,GETPIVOTDATA("Amount",Pivot!$A$52,"Client Number",$C54,"Location",$A54,"Billing Attorney",$B54,"TranType","TTM_SoftDisb_Avg_WipUnpaid")),0)</f>
        <v>0</v>
      </c>
      <c r="AD54" s="105">
        <f t="shared" si="64"/>
        <v>0</v>
      </c>
      <c r="AE54" s="146">
        <f t="shared" si="57"/>
        <v>0</v>
      </c>
      <c r="AF54" s="55">
        <f>IFERROR(IF(Control!$B$1=FALSE,0,GETPIVOTDATA("Amount",Pivot!$A$52,"Client Number",$C54,"Location",$A54,"Billing Attorney",$B54,"TranType","Timekeeper Salaries")),0)</f>
        <v>0</v>
      </c>
      <c r="AG54" s="52">
        <f>IFERROR(IF(Control!$B$2=FALSE,0,GETPIVOTDATA("Amount",Pivot!$A$52,"Client Number",$C54,"Location",$A54,"Billing Attorney",$B54,"TranType","Secretary Salaries")),0)</f>
        <v>0</v>
      </c>
      <c r="AH54" s="52">
        <f>IFERROR(IF(Control!$B$3=FALSE,0,GETPIVOTDATA("Amount",Pivot!$A$52,"Client Number",$C54,"Location",$A54,"Billing Attorney",$B54,"TranType","Support Salaries")),0)</f>
        <v>0</v>
      </c>
      <c r="AI54" s="52">
        <f>IFERROR(IF(Control!$B$4=FALSE,0,GETPIVOTDATA("Amount",Pivot!$A$52,"Client Number",$C54,"Location",$A54,"Billing Attorney",$B54,"TranType","Employee Benefits")),0)</f>
        <v>0</v>
      </c>
      <c r="AJ54" s="52">
        <f>IFERROR(IF(Control!$B$5=FALSE,0,GETPIVOTDATA("Amount",Pivot!$A$52,"Client Number",$C54,"Location",$A54,"Billing Attorney",$B54,"TranType","Rent Office Expense")),0)</f>
        <v>0</v>
      </c>
      <c r="AK54" s="52">
        <f>IFERROR(IF(Control!$B$6=FALSE,0,GETPIVOTDATA("Amount",Pivot!$A$52,"Client Number",$C54,"Location",$A54,"Billing Attorney",$B54,"TranType","Legal Library Expense")),0)</f>
        <v>0</v>
      </c>
      <c r="AL54" s="53">
        <f>IFERROR(IF(Control!$B$7=FALSE,0,GETPIVOTDATA("Amount",Pivot!$A$52,"Client Number",$C54,"Location",$A54,"Billing Attorney",$B54,"TranType","Other SG&amp;A")),0)</f>
        <v>0</v>
      </c>
      <c r="AM54" s="105">
        <f t="shared" si="65"/>
        <v>0</v>
      </c>
      <c r="AN54" s="51">
        <f t="shared" si="52"/>
        <v>1147.6875250000001</v>
      </c>
      <c r="AO54" s="156">
        <f t="shared" si="53"/>
        <v>1</v>
      </c>
      <c r="AP54" s="116">
        <f t="shared" si="54"/>
        <v>0</v>
      </c>
      <c r="AQ54" s="171">
        <f t="shared" si="55"/>
        <v>0</v>
      </c>
      <c r="AR54" s="94">
        <f t="shared" si="37"/>
        <v>0</v>
      </c>
    </row>
    <row r="55" spans="1:44" ht="15" thickBot="1" x14ac:dyDescent="0.4">
      <c r="A55" s="40"/>
      <c r="B55" s="40"/>
      <c r="C55" s="41"/>
      <c r="D55" s="33" t="s">
        <v>139</v>
      </c>
      <c r="E55" s="34">
        <v>300</v>
      </c>
      <c r="F55" s="35">
        <f>SUM(F56:F61)</f>
        <v>11268.041550817865</v>
      </c>
      <c r="G55" s="36">
        <f>SUM(G56:G61)</f>
        <v>11831.999999999858</v>
      </c>
      <c r="H55" s="282">
        <f t="shared" si="49"/>
        <v>0.95233616893323192</v>
      </c>
      <c r="I55" s="35">
        <f>SUM(I56:I61)</f>
        <v>2463116.4442499997</v>
      </c>
      <c r="J55" s="36">
        <f>SUM(J56:J61)</f>
        <v>61185.758460937497</v>
      </c>
      <c r="K55" s="36">
        <f>SUM(K56:K61)</f>
        <v>1828819.3084765624</v>
      </c>
      <c r="L55" s="291">
        <f t="shared" si="50"/>
        <v>0.74248187199831062</v>
      </c>
      <c r="M55" s="39">
        <f t="shared" ref="M55:AD55" si="66">SUM(M56:M61)</f>
        <v>9209.3527971045005</v>
      </c>
      <c r="N55" s="38">
        <f t="shared" si="66"/>
        <v>1635075.1772578114</v>
      </c>
      <c r="O55" s="35">
        <f t="shared" si="66"/>
        <v>72137.31</v>
      </c>
      <c r="P55" s="36">
        <f t="shared" si="66"/>
        <v>0</v>
      </c>
      <c r="Q55" s="36">
        <f t="shared" si="66"/>
        <v>267591.30789999996</v>
      </c>
      <c r="R55" s="38">
        <f t="shared" si="66"/>
        <v>272193.52755</v>
      </c>
      <c r="S55" s="35">
        <f t="shared" si="66"/>
        <v>3198.1026000000002</v>
      </c>
      <c r="T55" s="36">
        <f t="shared" si="66"/>
        <v>0</v>
      </c>
      <c r="U55" s="36">
        <f t="shared" si="66"/>
        <v>11759.578600000001</v>
      </c>
      <c r="V55" s="38">
        <f t="shared" si="66"/>
        <v>2885.5365000000002</v>
      </c>
      <c r="W55" s="35">
        <f t="shared" si="66"/>
        <v>75335.412599999996</v>
      </c>
      <c r="X55" s="36">
        <f t="shared" si="66"/>
        <v>0</v>
      </c>
      <c r="Y55" s="36">
        <f t="shared" si="66"/>
        <v>279350.88649999996</v>
      </c>
      <c r="Z55" s="37">
        <f t="shared" si="66"/>
        <v>275079.06404999999</v>
      </c>
      <c r="AA55" s="135">
        <f t="shared" si="66"/>
        <v>894862.35034314624</v>
      </c>
      <c r="AB55" s="35">
        <f t="shared" si="66"/>
        <v>46833.008139076745</v>
      </c>
      <c r="AC55" s="38">
        <f t="shared" si="66"/>
        <v>6386.3192916922944</v>
      </c>
      <c r="AD55" s="103">
        <f t="shared" si="66"/>
        <v>53219.327430769044</v>
      </c>
      <c r="AE55" s="144">
        <f t="shared" si="57"/>
        <v>948081.67777391523</v>
      </c>
      <c r="AF55" s="39">
        <f t="shared" ref="AF55:AM55" si="67">SUM(AF56:AF61)</f>
        <v>900059.85113743274</v>
      </c>
      <c r="AG55" s="36">
        <f t="shared" si="67"/>
        <v>204311.73401755266</v>
      </c>
      <c r="AH55" s="36">
        <f t="shared" si="67"/>
        <v>62126.325699367677</v>
      </c>
      <c r="AI55" s="36">
        <f t="shared" si="67"/>
        <v>147860.65516449517</v>
      </c>
      <c r="AJ55" s="36">
        <f t="shared" si="67"/>
        <v>146106.2430518922</v>
      </c>
      <c r="AK55" s="36">
        <f t="shared" si="67"/>
        <v>69491.107571576955</v>
      </c>
      <c r="AL55" s="37">
        <f t="shared" si="67"/>
        <v>133127.8407843594</v>
      </c>
      <c r="AM55" s="103">
        <f t="shared" si="67"/>
        <v>1663083.7574266766</v>
      </c>
      <c r="AN55" s="35">
        <f t="shared" si="52"/>
        <v>247070.48388113477</v>
      </c>
      <c r="AO55" s="155">
        <f t="shared" si="53"/>
        <v>0.1293458290111561</v>
      </c>
      <c r="AP55" s="114">
        <f t="shared" si="54"/>
        <v>2.0147570468747285</v>
      </c>
      <c r="AQ55" s="169">
        <f t="shared" si="55"/>
        <v>0.26060042048408044</v>
      </c>
      <c r="AR55" s="92">
        <f t="shared" si="37"/>
        <v>1.7541566263906481</v>
      </c>
    </row>
    <row r="56" spans="1:44" outlineLevel="1" x14ac:dyDescent="0.35">
      <c r="A56" s="40" t="s">
        <v>37</v>
      </c>
      <c r="B56" s="40" t="s">
        <v>53</v>
      </c>
      <c r="C56" s="41" t="s">
        <v>58</v>
      </c>
      <c r="D56" s="42" t="str">
        <f t="shared" ref="D56:D61" si="68">C56</f>
        <v>00028-Ondricka Group</v>
      </c>
      <c r="E56" s="43">
        <v>400</v>
      </c>
      <c r="F56" s="44">
        <f>IFERROR(GETPIVOTDATA("Amount",Pivot!$A$52,"Client Number",$C56,"Location",$A56,"Billing Attorney",$B56,"TranType","TTM_Hours_Worked"),0)</f>
        <v>3423.8060627173518</v>
      </c>
      <c r="G56" s="45">
        <f>IFERROR(GETPIVOTDATA("Amount",Pivot!$A$52,"Client Number",$C56,"Location",$A56,"Billing Attorney",$B56,"TranType","TTM_Hours_wORKDAY"),0)</f>
        <v>3549.5999999999572</v>
      </c>
      <c r="H56" s="283">
        <f t="shared" si="49"/>
        <v>0.96456109497334719</v>
      </c>
      <c r="I56" s="44">
        <f>IFERROR(GETPIVOTDATA("Amount",Pivot!$A$52,"Client Number",$C56,"Location",$A56,"Billing Attorney",$B56,"TranType","TTM_Billed_Value"),0)</f>
        <v>748752.15093749994</v>
      </c>
      <c r="J56" s="45">
        <f>IFERROR(GETPIVOTDATA("Amount",Pivot!$A$52,"Client Number",$C56,"Location",$A56,"Billing Attorney",$B56,"TranType","TTM_Value_Discounted"),0)</f>
        <v>37437.607546874999</v>
      </c>
      <c r="K56" s="45">
        <f>IFERROR(GETPIVOTDATA("Amount",Pivot!$A$52,"Client Number",$C56,"Location",$A56,"Billing Attorney",$B56,"TranType","TTM_Value_Billed"),0)</f>
        <v>1072224.3709531249</v>
      </c>
      <c r="L56" s="292">
        <f t="shared" si="50"/>
        <v>1.4320150795034257</v>
      </c>
      <c r="M56" s="48">
        <f>IFERROR(GETPIVOTDATA("Amount",Pivot!$A$52,"Client Number",$C56,"Location",$A56,"Billing Attorney",$B56,"TranType","TTM_Value_Writeoff"),0)</f>
        <v>5629.9203428782503</v>
      </c>
      <c r="N56" s="47">
        <f>IFERROR(GETPIVOTDATA("Amount",Pivot!$A$52,"Client Number",$C56,"Location",$A56,"Billing Attorney",$B56,"TranType","TTM_Value_Paid"),0)</f>
        <v>697114.07156249997</v>
      </c>
      <c r="O56" s="44">
        <f>IFERROR(GETPIVOTDATA("Amount",Pivot!$A$52,"Client Number",$C56,"Location",$A56,"Billing Attorney",$B56,"TranType","TTM_hard_DEnt"),0)</f>
        <v>22739.43</v>
      </c>
      <c r="P56" s="45">
        <f>IFERROR(GETPIVOTDATA("Amount",Pivot!$A$52,"Client Number",$C56,"Location",$A56,"Billing Attorney",$B56,"TranType","TTM_hard_DVal"),0)-Q56</f>
        <v>0</v>
      </c>
      <c r="Q56" s="45">
        <f>IFERROR(GETPIVOTDATA("Amount",Pivot!$A$52,"Client Number",$C56,"Location",$A56,"Billing Attorney",$B56,"TranType","TTM_hard_DBill"),0)</f>
        <v>221389.13439999998</v>
      </c>
      <c r="R56" s="47">
        <f>IFERROR(IF(Control!B$9=FALSE,0,GETPIVOTDATA("Amount",Pivot!$A$52,"Client Number",$C56,"Location",$A56,"Billing Attorney",$B56,"TranType","TTM_hard_DPaid")),0)</f>
        <v>102768.77555000001</v>
      </c>
      <c r="S56" s="44">
        <f>IFERROR(GETPIVOTDATA("Amount",Pivot!$A$52,"Client Number",$C56,"Location",$A56,"Billing Attorney",$B56,"TranType","TTM_soft_DEnt"),0)</f>
        <v>968.25959999999998</v>
      </c>
      <c r="T56" s="45">
        <f>IFERROR(GETPIVOTDATA("Amount",Pivot!$A$52,"Client Number",$C56,"Location",$A56,"Billing Attorney",$B56,"TranType","TTM_soft_DVal"),0)-U56</f>
        <v>0</v>
      </c>
      <c r="U56" s="45">
        <f>IFERROR(GETPIVOTDATA("Amount",Pivot!$A$52,"Client Number",$C56,"Location",$A56,"Billing Attorney",$B56,"TranType","TTM_soft_DBill"),0)</f>
        <v>9575.0115999999998</v>
      </c>
      <c r="V56" s="47">
        <f>IFERROR(IF(Control!B$10=FALSE,0,GETPIVOTDATA("Amount",Pivot!$A$52,"Client Number",$C56,"Location",$A56,"Billing Attorney",$B56,"TranType","TTM_soft_DPaid")),0)</f>
        <v>1479.2855</v>
      </c>
      <c r="W56" s="44">
        <f t="shared" ref="W56:W61" si="69">O56+S56</f>
        <v>23707.689600000002</v>
      </c>
      <c r="X56" s="45">
        <f t="shared" ref="X56:X61" si="70">P56+T56</f>
        <v>0</v>
      </c>
      <c r="Y56" s="45">
        <f t="shared" ref="Y56:Y61" si="71">Q56+U56</f>
        <v>230964.14599999998</v>
      </c>
      <c r="Z56" s="46">
        <f t="shared" ref="Z56:Z61" si="72">R56+V56</f>
        <v>104248.06105</v>
      </c>
      <c r="AA56" s="136">
        <f>IFERROR(GETPIVOTDATA("Amount",Pivot!$A$52,"Client Number",$C56,"Location",$A56,"Billing Attorney",$B56,"TranType","TTM_Avg_WipUnpaid"),0)</f>
        <v>24936.337475961504</v>
      </c>
      <c r="AB56" s="44">
        <f>IFERROR(IF(Control!B$9=FALSE,0,GETPIVOTDATA("Amount",Pivot!$A$52,"Client Number",$C56,"Location",$A56,"Billing Attorney",$B56,"TranType","TTM_HardDisb_Avg_WipUnpaid")),0)</f>
        <v>11889.896859076885</v>
      </c>
      <c r="AC56" s="47">
        <f>IFERROR(IF(Control!B$10=FALSE,0,GETPIVOTDATA("Amount",Pivot!$A$52,"Client Number",$C56,"Location",$A56,"Billing Attorney",$B56,"TranType","TTM_SoftDisb_Avg_WipUnpaid")),0)</f>
        <v>1621.3495716923017</v>
      </c>
      <c r="AD56" s="104">
        <f t="shared" ref="AD56:AD61" si="73">AB56+AC56</f>
        <v>13511.246430769188</v>
      </c>
      <c r="AE56" s="145">
        <f t="shared" si="57"/>
        <v>38447.583906730695</v>
      </c>
      <c r="AF56" s="48">
        <f>IFERROR(IF(Control!$B$1=FALSE,0,GETPIVOTDATA("Amount",Pivot!$A$52,"Client Number",$C56,"Location",$A56,"Billing Attorney",$B56,"TranType","Timekeeper Salaries")),0)</f>
        <v>273704.02464072278</v>
      </c>
      <c r="AG56" s="45">
        <f>IFERROR(IF(Control!$B$2=FALSE,0,GETPIVOTDATA("Amount",Pivot!$A$52,"Client Number",$C56,"Location",$A56,"Billing Attorney",$B56,"TranType","Secretary Salaries")),0)</f>
        <v>62044.125406008228</v>
      </c>
      <c r="AH56" s="45">
        <f>IFERROR(IF(Control!$B$3=FALSE,0,GETPIVOTDATA("Amount",Pivot!$A$52,"Client Number",$C56,"Location",$A56,"Billing Attorney",$B56,"TranType","Support Salaries")),0)</f>
        <v>18885.513961728011</v>
      </c>
      <c r="AI56" s="45">
        <f>IFERROR(IF(Control!$B$4=FALSE,0,GETPIVOTDATA("Amount",Pivot!$A$52,"Client Number",$C56,"Location",$A56,"Billing Attorney",$B56,"TranType","Employee Benefits")),0)</f>
        <v>44947.523228912687</v>
      </c>
      <c r="AJ56" s="45">
        <f>IFERROR(IF(Control!$B$5=FALSE,0,GETPIVOTDATA("Amount",Pivot!$A$52,"Client Number",$C56,"Location",$A56,"Billing Attorney",$B56,"TranType","Rent Office Expense")),0)</f>
        <v>44414.207052972735</v>
      </c>
      <c r="AK56" s="45">
        <f>IFERROR(IF(Control!$B$6=FALSE,0,GETPIVOTDATA("Amount",Pivot!$A$52,"Client Number",$C56,"Location",$A56,"Billing Attorney",$B56,"TranType","Legal Library Expense")),0)</f>
        <v>21124.302258105661</v>
      </c>
      <c r="AL56" s="46">
        <f>IFERROR(IF(Control!$B$7=FALSE,0,GETPIVOTDATA("Amount",Pivot!$A$52,"Client Number",$C56,"Location",$A56,"Billing Attorney",$B56,"TranType","Other SG&amp;A")),0)</f>
        <v>40468.9584894172</v>
      </c>
      <c r="AM56" s="104">
        <f t="shared" ref="AM56:AM61" si="74">SUM(AF56:AL56)</f>
        <v>505588.65503786731</v>
      </c>
      <c r="AN56" s="44">
        <f t="shared" si="52"/>
        <v>295773.47757463268</v>
      </c>
      <c r="AO56" s="151">
        <f t="shared" si="53"/>
        <v>0.36908841276338977</v>
      </c>
      <c r="AP56" s="115">
        <f t="shared" si="54"/>
        <v>20.842977664253496</v>
      </c>
      <c r="AQ56" s="170">
        <f t="shared" si="55"/>
        <v>7.6929015433621073</v>
      </c>
      <c r="AR56" s="93">
        <f t="shared" si="37"/>
        <v>13.150076120891388</v>
      </c>
    </row>
    <row r="57" spans="1:44" outlineLevel="1" x14ac:dyDescent="0.35">
      <c r="A57" s="40" t="s">
        <v>37</v>
      </c>
      <c r="B57" s="40" t="s">
        <v>53</v>
      </c>
      <c r="C57" s="41" t="s">
        <v>57</v>
      </c>
      <c r="D57" s="49" t="str">
        <f t="shared" si="68"/>
        <v>00027-Green Group</v>
      </c>
      <c r="E57" s="50">
        <v>400</v>
      </c>
      <c r="F57" s="51">
        <f>IFERROR(GETPIVOTDATA("Amount",Pivot!$A$52,"Client Number",$C57,"Location",$A57,"Billing Attorney",$B57,"TranType","TTM_Hours_Worked"),0)</f>
        <v>2174.3044140453298</v>
      </c>
      <c r="G57" s="52">
        <f>IFERROR(GETPIVOTDATA("Amount",Pivot!$A$52,"Client Number",$C57,"Location",$A57,"Billing Attorney",$B57,"TranType","TTM_Hours_wORKDAY"),0)</f>
        <v>2366.3999999999719</v>
      </c>
      <c r="H57" s="284">
        <f t="shared" si="49"/>
        <v>0.91882370438022132</v>
      </c>
      <c r="I57" s="51">
        <f>IFERROR(GETPIVOTDATA("Amount",Pivot!$A$52,"Client Number",$C57,"Location",$A57,"Billing Attorney",$B57,"TranType","TTM_Billed_Value"),0)</f>
        <v>474963.01828124997</v>
      </c>
      <c r="J57" s="52">
        <f>IFERROR(GETPIVOTDATA("Amount",Pivot!$A$52,"Client Number",$C57,"Location",$A57,"Billing Attorney",$B57,"TranType","TTM_Value_Discounted"),0)</f>
        <v>23748.150914062498</v>
      </c>
      <c r="K57" s="52">
        <f>IFERROR(GETPIVOTDATA("Amount",Pivot!$A$52,"Client Number",$C57,"Location",$A57,"Billing Attorney",$B57,"TranType","TTM_Value_Billed"),0)</f>
        <v>756594.93752343743</v>
      </c>
      <c r="L57" s="293">
        <f t="shared" si="50"/>
        <v>1.5929554689569931</v>
      </c>
      <c r="M57" s="55">
        <f>IFERROR(GETPIVOTDATA("Amount",Pivot!$A$52,"Client Number",$C57,"Location",$A57,"Billing Attorney",$B57,"TranType","TTM_Value_Writeoff"),0)</f>
        <v>3579.4324542262498</v>
      </c>
      <c r="N57" s="54">
        <f>IFERROR(GETPIVOTDATA("Amount",Pivot!$A$52,"Client Number",$C57,"Location",$A57,"Billing Attorney",$B57,"TranType","TTM_Value_Paid"),0)</f>
        <v>444681.66206250002</v>
      </c>
      <c r="O57" s="51">
        <f>IFERROR(GETPIVOTDATA("Amount",Pivot!$A$52,"Client Number",$C57,"Location",$A57,"Billing Attorney",$B57,"TranType","TTM_hard_DEnt"),0)</f>
        <v>13192.514999999999</v>
      </c>
      <c r="P57" s="52">
        <f>IFERROR(GETPIVOTDATA("Amount",Pivot!$A$52,"Client Number",$C57,"Location",$A57,"Billing Attorney",$B57,"TranType","TTM_hard_DVal"),0)-Q57</f>
        <v>0</v>
      </c>
      <c r="Q57" s="52">
        <f>IFERROR(GETPIVOTDATA("Amount",Pivot!$A$52,"Client Number",$C57,"Location",$A57,"Billing Attorney",$B57,"TranType","TTM_hard_DBill"),0)</f>
        <v>46202.173499999997</v>
      </c>
      <c r="R57" s="54">
        <f>IFERROR(IF(Control!B$9=FALSE,0,GETPIVOTDATA("Amount",Pivot!$A$52,"Client Number",$C57,"Location",$A57,"Billing Attorney",$B57,"TranType","TTM_hard_DPaid")),0)</f>
        <v>88195.981999999989</v>
      </c>
      <c r="S57" s="51">
        <f>IFERROR(GETPIVOTDATA("Amount",Pivot!$A$52,"Client Number",$C57,"Location",$A57,"Billing Attorney",$B57,"TranType","TTM_soft_DEnt"),0)</f>
        <v>624.16199999999992</v>
      </c>
      <c r="T57" s="52">
        <f>IFERROR(GETPIVOTDATA("Amount",Pivot!$A$52,"Client Number",$C57,"Location",$A57,"Billing Attorney",$B57,"TranType","TTM_soft_DVal"),0)-U57</f>
        <v>0</v>
      </c>
      <c r="U57" s="52">
        <f>IFERROR(GETPIVOTDATA("Amount",Pivot!$A$52,"Client Number",$C57,"Location",$A57,"Billing Attorney",$B57,"TranType","TTM_soft_DBill"),0)</f>
        <v>2184.567</v>
      </c>
      <c r="V57" s="54">
        <f>IFERROR(IF(Control!B$10=FALSE,0,GETPIVOTDATA("Amount",Pivot!$A$52,"Client Number",$C57,"Location",$A57,"Billing Attorney",$B57,"TranType","TTM_soft_DPaid")),0)</f>
        <v>1040.27</v>
      </c>
      <c r="W57" s="51">
        <f t="shared" si="69"/>
        <v>13816.677</v>
      </c>
      <c r="X57" s="52">
        <f t="shared" si="70"/>
        <v>0</v>
      </c>
      <c r="Y57" s="52">
        <f t="shared" si="71"/>
        <v>48386.7405</v>
      </c>
      <c r="Z57" s="53">
        <f t="shared" si="72"/>
        <v>89236.251999999993</v>
      </c>
      <c r="AA57" s="137">
        <f>IFERROR(GETPIVOTDATA("Amount",Pivot!$A$52,"Client Number",$C57,"Location",$A57,"Billing Attorney",$B57,"TranType","TTM_Avg_WipUnpaid"),0)</f>
        <v>22036.657882211497</v>
      </c>
      <c r="AB57" s="51">
        <f>IFERROR(IF(Control!B$9=FALSE,0,GETPIVOTDATA("Amount",Pivot!$A$52,"Client Number",$C57,"Location",$A57,"Billing Attorney",$B57,"TranType","TTM_HardDisb_Avg_WipUnpaid")),0)</f>
        <v>2183.606750769226</v>
      </c>
      <c r="AC57" s="54">
        <f>IFERROR(IF(Control!B$10=FALSE,0,GETPIVOTDATA("Amount",Pivot!$A$52,"Client Number",$C57,"Location",$A57,"Billing Attorney",$B57,"TranType","TTM_SoftDisb_Avg_WipUnpaid")),0)</f>
        <v>297.76455692307644</v>
      </c>
      <c r="AD57" s="105">
        <f t="shared" si="73"/>
        <v>2481.3713076923023</v>
      </c>
      <c r="AE57" s="146">
        <f t="shared" si="57"/>
        <v>24518.029189903798</v>
      </c>
      <c r="AF57" s="55">
        <f>IFERROR(IF(Control!$B$1=FALSE,0,GETPIVOTDATA("Amount",Pivot!$A$52,"Client Number",$C57,"Location",$A57,"Billing Attorney",$B57,"TranType","Timekeeper Salaries")),0)</f>
        <v>173461.92274081853</v>
      </c>
      <c r="AG57" s="52">
        <f>IFERROR(IF(Control!$B$2=FALSE,0,GETPIVOTDATA("Amount",Pivot!$A$52,"Client Number",$C57,"Location",$A57,"Billing Attorney",$B57,"TranType","Secretary Salaries")),0)</f>
        <v>39459.886868248235</v>
      </c>
      <c r="AH57" s="52">
        <f>IFERROR(IF(Control!$B$3=FALSE,0,GETPIVOTDATA("Amount",Pivot!$A$52,"Client Number",$C57,"Location",$A57,"Billing Attorney",$B57,"TranType","Support Salaries")),0)</f>
        <v>11979.826304103352</v>
      </c>
      <c r="AI57" s="52">
        <f>IFERROR(IF(Control!$B$4=FALSE,0,GETPIVOTDATA("Amount",Pivot!$A$52,"Client Number",$C57,"Location",$A57,"Billing Attorney",$B57,"TranType","Employee Benefits")),0)</f>
        <v>28511.986603765981</v>
      </c>
      <c r="AJ57" s="52">
        <f>IFERROR(IF(Control!$B$5=FALSE,0,GETPIVOTDATA("Amount",Pivot!$A$52,"Client Number",$C57,"Location",$A57,"Billing Attorney",$B57,"TranType","Rent Office Expense")),0)</f>
        <v>28173.683120690162</v>
      </c>
      <c r="AK57" s="52">
        <f>IFERROR(IF(Control!$B$6=FALSE,0,GETPIVOTDATA("Amount",Pivot!$A$52,"Client Number",$C57,"Location",$A57,"Billing Attorney",$B57,"TranType","Legal Library Expense")),0)</f>
        <v>13399.978012794756</v>
      </c>
      <c r="AL57" s="53">
        <f>IFERROR(IF(Control!$B$7=FALSE,0,GETPIVOTDATA("Amount",Pivot!$A$52,"Client Number",$C57,"Location",$A57,"Billing Attorney",$B57,"TranType","Other SG&amp;A")),0)</f>
        <v>25671.056365935758</v>
      </c>
      <c r="AM57" s="105">
        <f t="shared" si="74"/>
        <v>320658.34001635679</v>
      </c>
      <c r="AN57" s="51">
        <f t="shared" si="52"/>
        <v>213259.57404614321</v>
      </c>
      <c r="AO57" s="156">
        <f t="shared" si="53"/>
        <v>0.39942389724945476</v>
      </c>
      <c r="AP57" s="116">
        <f t="shared" si="54"/>
        <v>21.776542883078072</v>
      </c>
      <c r="AQ57" s="171">
        <f t="shared" si="55"/>
        <v>8.6980716269789209</v>
      </c>
      <c r="AR57" s="94">
        <f t="shared" si="37"/>
        <v>13.078471256099151</v>
      </c>
    </row>
    <row r="58" spans="1:44" outlineLevel="1" x14ac:dyDescent="0.35">
      <c r="A58" s="40" t="s">
        <v>37</v>
      </c>
      <c r="B58" s="40" t="s">
        <v>53</v>
      </c>
      <c r="C58" s="41" t="s">
        <v>60</v>
      </c>
      <c r="D58" s="49" t="str">
        <f t="shared" si="68"/>
        <v>00030-Braun LLC</v>
      </c>
      <c r="E58" s="50">
        <v>400</v>
      </c>
      <c r="F58" s="51">
        <f>IFERROR(GETPIVOTDATA("Amount",Pivot!$A$52,"Client Number",$C58,"Location",$A58,"Billing Attorney",$B58,"TranType","TTM_Hours_Worked"),0)</f>
        <v>2256.417013530368</v>
      </c>
      <c r="G58" s="52">
        <f>IFERROR(GETPIVOTDATA("Amount",Pivot!$A$52,"Client Number",$C58,"Location",$A58,"Billing Attorney",$B58,"TranType","TTM_Hours_wORKDAY"),0)</f>
        <v>2366.3999999999719</v>
      </c>
      <c r="H58" s="284">
        <f t="shared" si="49"/>
        <v>0.95352307874002484</v>
      </c>
      <c r="I58" s="51">
        <f>IFERROR(GETPIVOTDATA("Amount",Pivot!$A$52,"Client Number",$C58,"Location",$A58,"Billing Attorney",$B58,"TranType","TTM_Billed_Value"),0)</f>
        <v>492899.88206249999</v>
      </c>
      <c r="J58" s="52">
        <f>IFERROR(GETPIVOTDATA("Amount",Pivot!$A$52,"Client Number",$C58,"Location",$A58,"Billing Attorney",$B58,"TranType","TTM_Value_Discounted"),0)</f>
        <v>0</v>
      </c>
      <c r="K58" s="52">
        <f>IFERROR(GETPIVOTDATA("Amount",Pivot!$A$52,"Client Number",$C58,"Location",$A58,"Billing Attorney",$B58,"TranType","TTM_Value_Billed"),0)</f>
        <v>0</v>
      </c>
      <c r="L58" s="293">
        <f t="shared" si="50"/>
        <v>0</v>
      </c>
      <c r="M58" s="55">
        <f>IFERROR(GETPIVOTDATA("Amount",Pivot!$A$52,"Client Number",$C58,"Location",$A58,"Billing Attorney",$B58,"TranType","TTM_Value_Writeoff"),0)</f>
        <v>0</v>
      </c>
      <c r="N58" s="54">
        <f>IFERROR(GETPIVOTDATA("Amount",Pivot!$A$52,"Client Number",$C58,"Location",$A58,"Billing Attorney",$B58,"TranType","TTM_Value_Paid"),0)</f>
        <v>377888.94773437403</v>
      </c>
      <c r="O58" s="51">
        <f>IFERROR(GETPIVOTDATA("Amount",Pivot!$A$52,"Client Number",$C58,"Location",$A58,"Billing Attorney",$B58,"TranType","TTM_hard_DEnt"),0)</f>
        <v>13534.289999999999</v>
      </c>
      <c r="P58" s="52">
        <f>IFERROR(GETPIVOTDATA("Amount",Pivot!$A$52,"Client Number",$C58,"Location",$A58,"Billing Attorney",$B58,"TranType","TTM_hard_DVal"),0)-Q58</f>
        <v>0</v>
      </c>
      <c r="Q58" s="52">
        <f>IFERROR(GETPIVOTDATA("Amount",Pivot!$A$52,"Client Number",$C58,"Location",$A58,"Billing Attorney",$B58,"TranType","TTM_hard_DBill"),0)</f>
        <v>0</v>
      </c>
      <c r="R58" s="54">
        <f>IFERROR(IF(Control!B$9=FALSE,0,GETPIVOTDATA("Amount",Pivot!$A$52,"Client Number",$C58,"Location",$A58,"Billing Attorney",$B58,"TranType","TTM_hard_DPaid")),0)</f>
        <v>0</v>
      </c>
      <c r="S58" s="51">
        <f>IFERROR(GETPIVOTDATA("Amount",Pivot!$A$52,"Client Number",$C58,"Location",$A58,"Billing Attorney",$B58,"TranType","TTM_soft_DEnt"),0)</f>
        <v>640.33199999999999</v>
      </c>
      <c r="T58" s="52">
        <f>IFERROR(GETPIVOTDATA("Amount",Pivot!$A$52,"Client Number",$C58,"Location",$A58,"Billing Attorney",$B58,"TranType","TTM_soft_DVal"),0)-U58</f>
        <v>0</v>
      </c>
      <c r="U58" s="52">
        <f>IFERROR(GETPIVOTDATA("Amount",Pivot!$A$52,"Client Number",$C58,"Location",$A58,"Billing Attorney",$B58,"TranType","TTM_soft_DBill"),0)</f>
        <v>0</v>
      </c>
      <c r="V58" s="54">
        <f>IFERROR(IF(Control!B$10=FALSE,0,GETPIVOTDATA("Amount",Pivot!$A$52,"Client Number",$C58,"Location",$A58,"Billing Attorney",$B58,"TranType","TTM_soft_DPaid")),0)</f>
        <v>0</v>
      </c>
      <c r="W58" s="51">
        <f t="shared" si="69"/>
        <v>14174.621999999999</v>
      </c>
      <c r="X58" s="52">
        <f t="shared" si="70"/>
        <v>0</v>
      </c>
      <c r="Y58" s="52">
        <f t="shared" si="71"/>
        <v>0</v>
      </c>
      <c r="Z58" s="53">
        <f t="shared" si="72"/>
        <v>0</v>
      </c>
      <c r="AA58" s="137">
        <f>IFERROR(GETPIVOTDATA("Amount",Pivot!$A$52,"Client Number",$C58,"Location",$A58,"Billing Attorney",$B58,"TranType","TTM_Avg_WipUnpaid"),0)</f>
        <v>125962.98257812471</v>
      </c>
      <c r="AB58" s="51">
        <f>IFERROR(IF(Control!B$9=FALSE,0,GETPIVOTDATA("Amount",Pivot!$A$52,"Client Number",$C58,"Location",$A58,"Billing Attorney",$B58,"TranType","TTM_HardDisb_Avg_WipUnpaid")),0)</f>
        <v>11520.065243076833</v>
      </c>
      <c r="AC58" s="54">
        <f>IFERROR(IF(Control!B$10=FALSE,0,GETPIVOTDATA("Amount",Pivot!$A$52,"Client Number",$C58,"Location",$A58,"Billing Attorney",$B58,"TranType","TTM_SoftDisb_Avg_WipUnpaid")),0)</f>
        <v>1570.9179876923067</v>
      </c>
      <c r="AD58" s="105">
        <f t="shared" si="73"/>
        <v>13090.983230769139</v>
      </c>
      <c r="AE58" s="146">
        <f t="shared" si="57"/>
        <v>139053.96580889384</v>
      </c>
      <c r="AF58" s="55">
        <f>IFERROR(IF(Control!$B$1=FALSE,0,GETPIVOTDATA("Amount",Pivot!$A$52,"Client Number",$C58,"Location",$A58,"Billing Attorney",$B58,"TranType","Timekeeper Salaries")),0)</f>
        <v>180012.63670426901</v>
      </c>
      <c r="AG58" s="52">
        <f>IFERROR(IF(Control!$B$2=FALSE,0,GETPIVOTDATA("Amount",Pivot!$A$52,"Client Number",$C58,"Location",$A58,"Billing Attorney",$B58,"TranType","Secretary Salaries")),0)</f>
        <v>40950.101724279986</v>
      </c>
      <c r="AH58" s="52">
        <f>IFERROR(IF(Control!$B$3=FALSE,0,GETPIVOTDATA("Amount",Pivot!$A$52,"Client Number",$C58,"Location",$A58,"Billing Attorney",$B58,"TranType","Support Salaries")),0)</f>
        <v>12432.241553857581</v>
      </c>
      <c r="AI58" s="52">
        <f>IFERROR(IF(Control!$B$4=FALSE,0,GETPIVOTDATA("Amount",Pivot!$A$52,"Client Number",$C58,"Location",$A58,"Billing Attorney",$B58,"TranType","Employee Benefits")),0)</f>
        <v>29588.734898181086</v>
      </c>
      <c r="AJ58" s="52">
        <f>IFERROR(IF(Control!$B$5=FALSE,0,GETPIVOTDATA("Amount",Pivot!$A$52,"Client Number",$C58,"Location",$A58,"Billing Attorney",$B58,"TranType","Rent Office Expense")),0)</f>
        <v>29237.655465696349</v>
      </c>
      <c r="AK58" s="52">
        <f>IFERROR(IF(Control!$B$6=FALSE,0,GETPIVOTDATA("Amount",Pivot!$A$52,"Client Number",$C58,"Location",$A58,"Billing Attorney",$B58,"TranType","Legal Library Expense")),0)</f>
        <v>13906.024949158375</v>
      </c>
      <c r="AL58" s="53">
        <f>IFERROR(IF(Control!$B$7=FALSE,0,GETPIVOTDATA("Amount",Pivot!$A$52,"Client Number",$C58,"Location",$A58,"Billing Attorney",$B58,"TranType","Other SG&amp;A")),0)</f>
        <v>26640.517615409124</v>
      </c>
      <c r="AM58" s="105">
        <f t="shared" si="74"/>
        <v>332767.91291085148</v>
      </c>
      <c r="AN58" s="51">
        <f t="shared" si="52"/>
        <v>45121.034823522554</v>
      </c>
      <c r="AO58" s="156">
        <f t="shared" si="53"/>
        <v>0.11940289625839776</v>
      </c>
      <c r="AP58" s="116">
        <f t="shared" si="54"/>
        <v>2.7175704449430698</v>
      </c>
      <c r="AQ58" s="171">
        <f t="shared" si="55"/>
        <v>0.32448578191242516</v>
      </c>
      <c r="AR58" s="94">
        <f t="shared" si="37"/>
        <v>2.3930846630306446</v>
      </c>
    </row>
    <row r="59" spans="1:44" outlineLevel="1" x14ac:dyDescent="0.35">
      <c r="A59" s="40" t="s">
        <v>37</v>
      </c>
      <c r="B59" s="40" t="s">
        <v>53</v>
      </c>
      <c r="C59" s="41" t="s">
        <v>52</v>
      </c>
      <c r="D59" s="49" t="str">
        <f t="shared" si="68"/>
        <v>00023-Nolan-Sauer</v>
      </c>
      <c r="E59" s="50">
        <v>400</v>
      </c>
      <c r="F59" s="51">
        <f>IFERROR(GETPIVOTDATA("Amount",Pivot!$A$52,"Client Number",$C59,"Location",$A59,"Billing Attorney",$B59,"TranType","TTM_Hours_Worked"),0)</f>
        <v>0</v>
      </c>
      <c r="G59" s="52">
        <f>IFERROR(GETPIVOTDATA("Amount",Pivot!$A$52,"Client Number",$C59,"Location",$A59,"Billing Attorney",$B59,"TranType","TTM_Hours_wORKDAY"),0)</f>
        <v>0</v>
      </c>
      <c r="H59" s="284">
        <f t="shared" si="49"/>
        <v>0</v>
      </c>
      <c r="I59" s="51">
        <f>IFERROR(GETPIVOTDATA("Amount",Pivot!$A$52,"Client Number",$C59,"Location",$A59,"Billing Attorney",$B59,"TranType","TTM_Billed_Value"),0)</f>
        <v>0</v>
      </c>
      <c r="J59" s="52">
        <f>IFERROR(GETPIVOTDATA("Amount",Pivot!$A$52,"Client Number",$C59,"Location",$A59,"Billing Attorney",$B59,"TranType","TTM_Value_Discounted"),0)</f>
        <v>0</v>
      </c>
      <c r="K59" s="52">
        <f>IFERROR(GETPIVOTDATA("Amount",Pivot!$A$52,"Client Number",$C59,"Location",$A59,"Billing Attorney",$B59,"TranType","TTM_Value_Billed"),0)</f>
        <v>0</v>
      </c>
      <c r="L59" s="293">
        <f t="shared" si="50"/>
        <v>0</v>
      </c>
      <c r="M59" s="55">
        <f>IFERROR(GETPIVOTDATA("Amount",Pivot!$A$52,"Client Number",$C59,"Location",$A59,"Billing Attorney",$B59,"TranType","TTM_Value_Writeoff"),0)</f>
        <v>0</v>
      </c>
      <c r="N59" s="54">
        <f>IFERROR(GETPIVOTDATA("Amount",Pivot!$A$52,"Client Number",$C59,"Location",$A59,"Billing Attorney",$B59,"TranType","TTM_Value_Paid"),0)</f>
        <v>115390.4958984375</v>
      </c>
      <c r="O59" s="51">
        <f>IFERROR(GETPIVOTDATA("Amount",Pivot!$A$52,"Client Number",$C59,"Location",$A59,"Billing Attorney",$B59,"TranType","TTM_hard_DEnt"),0)</f>
        <v>0</v>
      </c>
      <c r="P59" s="52">
        <f>IFERROR(GETPIVOTDATA("Amount",Pivot!$A$52,"Client Number",$C59,"Location",$A59,"Billing Attorney",$B59,"TranType","TTM_hard_DVal"),0)-Q59</f>
        <v>0</v>
      </c>
      <c r="Q59" s="52">
        <f>IFERROR(GETPIVOTDATA("Amount",Pivot!$A$52,"Client Number",$C59,"Location",$A59,"Billing Attorney",$B59,"TranType","TTM_hard_DBill"),0)</f>
        <v>0</v>
      </c>
      <c r="R59" s="54">
        <f>IFERROR(IF(Control!B$9=FALSE,0,GETPIVOTDATA("Amount",Pivot!$A$52,"Client Number",$C59,"Location",$A59,"Billing Attorney",$B59,"TranType","TTM_hard_DPaid")),0)</f>
        <v>0</v>
      </c>
      <c r="S59" s="51">
        <f>IFERROR(GETPIVOTDATA("Amount",Pivot!$A$52,"Client Number",$C59,"Location",$A59,"Billing Attorney",$B59,"TranType","TTM_soft_DEnt"),0)</f>
        <v>0</v>
      </c>
      <c r="T59" s="52">
        <f>IFERROR(GETPIVOTDATA("Amount",Pivot!$A$52,"Client Number",$C59,"Location",$A59,"Billing Attorney",$B59,"TranType","TTM_soft_DVal"),0)-U59</f>
        <v>0</v>
      </c>
      <c r="U59" s="52">
        <f>IFERROR(GETPIVOTDATA("Amount",Pivot!$A$52,"Client Number",$C59,"Location",$A59,"Billing Attorney",$B59,"TranType","TTM_soft_DBill"),0)</f>
        <v>0</v>
      </c>
      <c r="V59" s="54">
        <f>IFERROR(IF(Control!B$10=FALSE,0,GETPIVOTDATA("Amount",Pivot!$A$52,"Client Number",$C59,"Location",$A59,"Billing Attorney",$B59,"TranType","TTM_soft_DPaid")),0)</f>
        <v>0</v>
      </c>
      <c r="W59" s="51">
        <f t="shared" si="69"/>
        <v>0</v>
      </c>
      <c r="X59" s="52">
        <f t="shared" si="70"/>
        <v>0</v>
      </c>
      <c r="Y59" s="52">
        <f t="shared" si="71"/>
        <v>0</v>
      </c>
      <c r="Z59" s="53">
        <f t="shared" si="72"/>
        <v>0</v>
      </c>
      <c r="AA59" s="137">
        <f>IFERROR(GETPIVOTDATA("Amount",Pivot!$A$52,"Client Number",$C59,"Location",$A59,"Billing Attorney",$B59,"TranType","TTM_Avg_WipUnpaid"),0)</f>
        <v>38463.498632812501</v>
      </c>
      <c r="AB59" s="51">
        <f>IFERROR(IF(Control!B$9=FALSE,0,GETPIVOTDATA("Amount",Pivot!$A$52,"Client Number",$C59,"Location",$A59,"Billing Attorney",$B59,"TranType","TTM_HardDisb_Avg_WipUnpaid")),0)</f>
        <v>4258.2077999999938</v>
      </c>
      <c r="AC59" s="54">
        <f>IFERROR(IF(Control!B$10=FALSE,0,GETPIVOTDATA("Amount",Pivot!$A$52,"Client Number",$C59,"Location",$A59,"Billing Attorney",$B59,"TranType","TTM_SoftDisb_Avg_WipUnpaid")),0)</f>
        <v>580.6646999999997</v>
      </c>
      <c r="AD59" s="105">
        <f t="shared" si="73"/>
        <v>4838.8724999999931</v>
      </c>
      <c r="AE59" s="146">
        <f t="shared" si="57"/>
        <v>43302.371132812492</v>
      </c>
      <c r="AF59" s="55">
        <f>IFERROR(IF(Control!$B$1=FALSE,0,GETPIVOTDATA("Amount",Pivot!$A$52,"Client Number",$C59,"Location",$A59,"Billing Attorney",$B59,"TranType","Timekeeper Salaries")),0)</f>
        <v>0</v>
      </c>
      <c r="AG59" s="52">
        <f>IFERROR(IF(Control!$B$2=FALSE,0,GETPIVOTDATA("Amount",Pivot!$A$52,"Client Number",$C59,"Location",$A59,"Billing Attorney",$B59,"TranType","Secretary Salaries")),0)</f>
        <v>0</v>
      </c>
      <c r="AH59" s="52">
        <f>IFERROR(IF(Control!$B$3=FALSE,0,GETPIVOTDATA("Amount",Pivot!$A$52,"Client Number",$C59,"Location",$A59,"Billing Attorney",$B59,"TranType","Support Salaries")),0)</f>
        <v>0</v>
      </c>
      <c r="AI59" s="52">
        <f>IFERROR(IF(Control!$B$4=FALSE,0,GETPIVOTDATA("Amount",Pivot!$A$52,"Client Number",$C59,"Location",$A59,"Billing Attorney",$B59,"TranType","Employee Benefits")),0)</f>
        <v>0</v>
      </c>
      <c r="AJ59" s="52">
        <f>IFERROR(IF(Control!$B$5=FALSE,0,GETPIVOTDATA("Amount",Pivot!$A$52,"Client Number",$C59,"Location",$A59,"Billing Attorney",$B59,"TranType","Rent Office Expense")),0)</f>
        <v>0</v>
      </c>
      <c r="AK59" s="52">
        <f>IFERROR(IF(Control!$B$6=FALSE,0,GETPIVOTDATA("Amount",Pivot!$A$52,"Client Number",$C59,"Location",$A59,"Billing Attorney",$B59,"TranType","Legal Library Expense")),0)</f>
        <v>0</v>
      </c>
      <c r="AL59" s="53">
        <f>IFERROR(IF(Control!$B$7=FALSE,0,GETPIVOTDATA("Amount",Pivot!$A$52,"Client Number",$C59,"Location",$A59,"Billing Attorney",$B59,"TranType","Other SG&amp;A")),0)</f>
        <v>0</v>
      </c>
      <c r="AM59" s="105">
        <f t="shared" si="74"/>
        <v>0</v>
      </c>
      <c r="AN59" s="51">
        <f t="shared" si="52"/>
        <v>115390.4958984375</v>
      </c>
      <c r="AO59" s="156">
        <f t="shared" si="53"/>
        <v>1</v>
      </c>
      <c r="AP59" s="116">
        <f t="shared" si="54"/>
        <v>2.6647616026504384</v>
      </c>
      <c r="AQ59" s="171">
        <f t="shared" si="55"/>
        <v>2.6647616026504384</v>
      </c>
      <c r="AR59" s="94">
        <f t="shared" si="37"/>
        <v>0</v>
      </c>
    </row>
    <row r="60" spans="1:44" outlineLevel="1" x14ac:dyDescent="0.35">
      <c r="A60" s="40" t="s">
        <v>37</v>
      </c>
      <c r="B60" s="40" t="s">
        <v>53</v>
      </c>
      <c r="C60" s="41" t="s">
        <v>59</v>
      </c>
      <c r="D60" s="49" t="str">
        <f t="shared" si="68"/>
        <v>00029-Carter-Stehr</v>
      </c>
      <c r="E60" s="50">
        <v>400</v>
      </c>
      <c r="F60" s="51">
        <f>IFERROR(GETPIVOTDATA("Amount",Pivot!$A$52,"Client Number",$C60,"Location",$A60,"Billing Attorney",$B60,"TranType","TTM_Hours_Worked"),0)</f>
        <v>3413.5140605248143</v>
      </c>
      <c r="G60" s="52">
        <f>IFERROR(GETPIVOTDATA("Amount",Pivot!$A$52,"Client Number",$C60,"Location",$A60,"Billing Attorney",$B60,"TranType","TTM_Hours_wORKDAY"),0)</f>
        <v>3549.5999999999572</v>
      </c>
      <c r="H60" s="284">
        <f t="shared" si="49"/>
        <v>0.96166161272392825</v>
      </c>
      <c r="I60" s="51">
        <f>IFERROR(GETPIVOTDATA("Amount",Pivot!$A$52,"Client Number",$C60,"Location",$A60,"Billing Attorney",$B60,"TranType","TTM_Billed_Value"),0)</f>
        <v>746501.39296874986</v>
      </c>
      <c r="J60" s="52">
        <f>IFERROR(GETPIVOTDATA("Amount",Pivot!$A$52,"Client Number",$C60,"Location",$A60,"Billing Attorney",$B60,"TranType","TTM_Value_Discounted"),0)</f>
        <v>0</v>
      </c>
      <c r="K60" s="52">
        <f>IFERROR(GETPIVOTDATA("Amount",Pivot!$A$52,"Client Number",$C60,"Location",$A60,"Billing Attorney",$B60,"TranType","TTM_Value_Billed"),0)</f>
        <v>0</v>
      </c>
      <c r="L60" s="293">
        <f t="shared" si="50"/>
        <v>0</v>
      </c>
      <c r="M60" s="55">
        <f>IFERROR(GETPIVOTDATA("Amount",Pivot!$A$52,"Client Number",$C60,"Location",$A60,"Billing Attorney",$B60,"TranType","TTM_Value_Writeoff"),0)</f>
        <v>0</v>
      </c>
      <c r="N60" s="54">
        <f>IFERROR(GETPIVOTDATA("Amount",Pivot!$A$52,"Client Number",$C60,"Location",$A60,"Billing Attorney",$B60,"TranType","TTM_Value_Paid"),0)</f>
        <v>0</v>
      </c>
      <c r="O60" s="51">
        <f>IFERROR(GETPIVOTDATA("Amount",Pivot!$A$52,"Client Number",$C60,"Location",$A60,"Billing Attorney",$B60,"TranType","TTM_hard_DEnt"),0)</f>
        <v>22671.075000000001</v>
      </c>
      <c r="P60" s="52">
        <f>IFERROR(GETPIVOTDATA("Amount",Pivot!$A$52,"Client Number",$C60,"Location",$A60,"Billing Attorney",$B60,"TranType","TTM_hard_DVal"),0)-Q60</f>
        <v>0</v>
      </c>
      <c r="Q60" s="52">
        <f>IFERROR(GETPIVOTDATA("Amount",Pivot!$A$52,"Client Number",$C60,"Location",$A60,"Billing Attorney",$B60,"TranType","TTM_hard_DBill"),0)</f>
        <v>0</v>
      </c>
      <c r="R60" s="54">
        <f>IFERROR(IF(Control!B$9=FALSE,0,GETPIVOTDATA("Amount",Pivot!$A$52,"Client Number",$C60,"Location",$A60,"Billing Attorney",$B60,"TranType","TTM_hard_DPaid")),0)</f>
        <v>0</v>
      </c>
      <c r="S60" s="51">
        <f>IFERROR(GETPIVOTDATA("Amount",Pivot!$A$52,"Client Number",$C60,"Location",$A60,"Billing Attorney",$B60,"TranType","TTM_soft_DEnt"),0)</f>
        <v>965.34899999999993</v>
      </c>
      <c r="T60" s="52">
        <f>IFERROR(GETPIVOTDATA("Amount",Pivot!$A$52,"Client Number",$C60,"Location",$A60,"Billing Attorney",$B60,"TranType","TTM_soft_DVal"),0)-U60</f>
        <v>0</v>
      </c>
      <c r="U60" s="52">
        <f>IFERROR(GETPIVOTDATA("Amount",Pivot!$A$52,"Client Number",$C60,"Location",$A60,"Billing Attorney",$B60,"TranType","TTM_soft_DBill"),0)</f>
        <v>0</v>
      </c>
      <c r="V60" s="54">
        <f>IFERROR(IF(Control!B$10=FALSE,0,GETPIVOTDATA("Amount",Pivot!$A$52,"Client Number",$C60,"Location",$A60,"Billing Attorney",$B60,"TranType","TTM_soft_DPaid")),0)</f>
        <v>0</v>
      </c>
      <c r="W60" s="51">
        <f t="shared" si="69"/>
        <v>23636.423999999999</v>
      </c>
      <c r="X60" s="52">
        <f t="shared" si="70"/>
        <v>0</v>
      </c>
      <c r="Y60" s="52">
        <f t="shared" si="71"/>
        <v>0</v>
      </c>
      <c r="Z60" s="53">
        <f t="shared" si="72"/>
        <v>0</v>
      </c>
      <c r="AA60" s="137">
        <f>IFERROR(GETPIVOTDATA("Amount",Pivot!$A$52,"Client Number",$C60,"Location",$A60,"Billing Attorney",$B60,"TranType","TTM_Avg_WipUnpaid"),0)</f>
        <v>683462.87377403607</v>
      </c>
      <c r="AB60" s="51">
        <f>IFERROR(IF(Control!B$9=FALSE,0,GETPIVOTDATA("Amount",Pivot!$A$52,"Client Number",$C60,"Location",$A60,"Billing Attorney",$B60,"TranType","TTM_HardDisb_Avg_WipUnpaid")),0)</f>
        <v>16981.231486153811</v>
      </c>
      <c r="AC60" s="54">
        <f>IFERROR(IF(Control!B$10=FALSE,0,GETPIVOTDATA("Amount",Pivot!$A$52,"Client Number",$C60,"Location",$A60,"Billing Attorney",$B60,"TranType","TTM_SoftDisb_Avg_WipUnpaid")),0)</f>
        <v>2315.6224753846095</v>
      </c>
      <c r="AD60" s="105">
        <f t="shared" si="73"/>
        <v>19296.853961538422</v>
      </c>
      <c r="AE60" s="146">
        <f t="shared" si="57"/>
        <v>702759.72773557447</v>
      </c>
      <c r="AF60" s="55">
        <f>IFERROR(IF(Control!$B$1=FALSE,0,GETPIVOTDATA("Amount",Pivot!$A$52,"Client Number",$C60,"Location",$A60,"Billing Attorney",$B60,"TranType","Timekeeper Salaries")),0)</f>
        <v>272881.26705162239</v>
      </c>
      <c r="AG60" s="52">
        <f>IFERROR(IF(Control!$B$2=FALSE,0,GETPIVOTDATA("Amount",Pivot!$A$52,"Client Number",$C60,"Location",$A60,"Billing Attorney",$B60,"TranType","Secretary Salaries")),0)</f>
        <v>61857.620019016213</v>
      </c>
      <c r="AH60" s="52">
        <f>IFERROR(IF(Control!$B$3=FALSE,0,GETPIVOTDATA("Amount",Pivot!$A$52,"Client Number",$C60,"Location",$A60,"Billing Attorney",$B60,"TranType","Support Salaries")),0)</f>
        <v>18828.743879678732</v>
      </c>
      <c r="AI60" s="52">
        <f>IFERROR(IF(Control!$B$4=FALSE,0,GETPIVOTDATA("Amount",Pivot!$A$52,"Client Number",$C60,"Location",$A60,"Billing Attorney",$B60,"TranType","Employee Benefits")),0)</f>
        <v>44812.410433635392</v>
      </c>
      <c r="AJ60" s="52">
        <f>IFERROR(IF(Control!$B$5=FALSE,0,GETPIVOTDATA("Amount",Pivot!$A$52,"Client Number",$C60,"Location",$A60,"Billing Attorney",$B60,"TranType","Rent Office Expense")),0)</f>
        <v>44280.697412532943</v>
      </c>
      <c r="AK60" s="52">
        <f>IFERROR(IF(Control!$B$6=FALSE,0,GETPIVOTDATA("Amount",Pivot!$A$52,"Client Number",$C60,"Location",$A60,"Billing Attorney",$B60,"TranType","Legal Library Expense")),0)</f>
        <v>21060.80235151817</v>
      </c>
      <c r="AL60" s="53">
        <f>IFERROR(IF(Control!$B$7=FALSE,0,GETPIVOTDATA("Amount",Pivot!$A$52,"Client Number",$C60,"Location",$A60,"Billing Attorney",$B60,"TranType","Other SG&amp;A")),0)</f>
        <v>40347.308313597314</v>
      </c>
      <c r="AM60" s="105">
        <f t="shared" si="74"/>
        <v>504068.84946160112</v>
      </c>
      <c r="AN60" s="51">
        <f t="shared" si="52"/>
        <v>-504068.84946160112</v>
      </c>
      <c r="AO60" s="156">
        <f t="shared" si="53"/>
        <v>0</v>
      </c>
      <c r="AP60" s="116">
        <f t="shared" si="54"/>
        <v>0</v>
      </c>
      <c r="AQ60" s="171">
        <f t="shared" si="55"/>
        <v>-0.71727054008317581</v>
      </c>
      <c r="AR60" s="94">
        <f t="shared" si="37"/>
        <v>0.71727054008317581</v>
      </c>
    </row>
    <row r="61" spans="1:44" ht="15" outlineLevel="1" thickBot="1" x14ac:dyDescent="0.4">
      <c r="A61" s="63" t="s">
        <v>37</v>
      </c>
      <c r="B61" s="40" t="s">
        <v>53</v>
      </c>
      <c r="C61" s="41" t="s">
        <v>167</v>
      </c>
      <c r="D61" s="64" t="str">
        <f t="shared" si="68"/>
        <v>00026-Ritchie Inc</v>
      </c>
      <c r="E61" s="65">
        <v>400</v>
      </c>
      <c r="F61" s="66">
        <f>IFERROR(GETPIVOTDATA("Amount",Pivot!$A$52,"Client Number",$C61,"Location",$A61,"Billing Attorney",$B61,"TranType","TTM_Hours_Worked"),0)</f>
        <v>0</v>
      </c>
      <c r="G61" s="67">
        <f>IFERROR(GETPIVOTDATA("Amount",Pivot!$A$52,"Client Number",$C61,"Location",$A61,"Billing Attorney",$B61,"TranType","TTM_Hours_wORKDAY"),0)</f>
        <v>0</v>
      </c>
      <c r="H61" s="287">
        <f t="shared" si="49"/>
        <v>0</v>
      </c>
      <c r="I61" s="66">
        <f>IFERROR(GETPIVOTDATA("Amount",Pivot!$A$52,"Client Number",$C61,"Location",$A61,"Billing Attorney",$B61,"TranType","TTM_Billed_Value"),0)</f>
        <v>0</v>
      </c>
      <c r="J61" s="67">
        <f>IFERROR(GETPIVOTDATA("Amount",Pivot!$A$52,"Client Number",$C61,"Location",$A61,"Billing Attorney",$B61,"TranType","TTM_Value_Discounted"),0)</f>
        <v>0</v>
      </c>
      <c r="K61" s="67">
        <f>IFERROR(GETPIVOTDATA("Amount",Pivot!$A$52,"Client Number",$C61,"Location",$A61,"Billing Attorney",$B61,"TranType","TTM_Value_Billed"),0)</f>
        <v>0</v>
      </c>
      <c r="L61" s="297">
        <f t="shared" si="50"/>
        <v>0</v>
      </c>
      <c r="M61" s="70">
        <f>IFERROR(GETPIVOTDATA("Amount",Pivot!$A$52,"Client Number",$C61,"Location",$A61,"Billing Attorney",$B61,"TranType","TTM_Value_Writeoff"),0)</f>
        <v>0</v>
      </c>
      <c r="N61" s="69">
        <f>IFERROR(GETPIVOTDATA("Amount",Pivot!$A$52,"Client Number",$C61,"Location",$A61,"Billing Attorney",$B61,"TranType","TTM_Value_Paid"),0)</f>
        <v>0</v>
      </c>
      <c r="O61" s="66">
        <f>IFERROR(GETPIVOTDATA("Amount",Pivot!$A$52,"Client Number",$C61,"Location",$A61,"Billing Attorney",$B61,"TranType","TTM_hard_DEnt"),0)</f>
        <v>0</v>
      </c>
      <c r="P61" s="67">
        <f>IFERROR(GETPIVOTDATA("Amount",Pivot!$A$52,"Client Number",$C61,"Location",$A61,"Billing Attorney",$B61,"TranType","TTM_hard_DVal"),0)-Q61</f>
        <v>0</v>
      </c>
      <c r="Q61" s="67">
        <f>IFERROR(GETPIVOTDATA("Amount",Pivot!$A$52,"Client Number",$C61,"Location",$A61,"Billing Attorney",$B61,"TranType","TTM_hard_DBill"),0)</f>
        <v>0</v>
      </c>
      <c r="R61" s="69">
        <f>IFERROR(IF(Control!B$9=FALSE,0,GETPIVOTDATA("Amount",Pivot!$A$52,"Client Number",$C61,"Location",$A61,"Billing Attorney",$B61,"TranType","TTM_hard_DPaid")),0)</f>
        <v>81228.77</v>
      </c>
      <c r="S61" s="66">
        <f>IFERROR(GETPIVOTDATA("Amount",Pivot!$A$52,"Client Number",$C61,"Location",$A61,"Billing Attorney",$B61,"TranType","TTM_soft_DEnt"),0)</f>
        <v>0</v>
      </c>
      <c r="T61" s="67">
        <f>IFERROR(GETPIVOTDATA("Amount",Pivot!$A$52,"Client Number",$C61,"Location",$A61,"Billing Attorney",$B61,"TranType","TTM_soft_DVal"),0)-U61</f>
        <v>0</v>
      </c>
      <c r="U61" s="67">
        <f>IFERROR(GETPIVOTDATA("Amount",Pivot!$A$52,"Client Number",$C61,"Location",$A61,"Billing Attorney",$B61,"TranType","TTM_soft_DBill"),0)</f>
        <v>0</v>
      </c>
      <c r="V61" s="69">
        <f>IFERROR(IF(Control!B$10=FALSE,0,GETPIVOTDATA("Amount",Pivot!$A$52,"Client Number",$C61,"Location",$A61,"Billing Attorney",$B61,"TranType","TTM_soft_DPaid")),0)</f>
        <v>365.98099999999999</v>
      </c>
      <c r="W61" s="66">
        <f t="shared" si="69"/>
        <v>0</v>
      </c>
      <c r="X61" s="67">
        <f t="shared" si="70"/>
        <v>0</v>
      </c>
      <c r="Y61" s="67">
        <f t="shared" si="71"/>
        <v>0</v>
      </c>
      <c r="Z61" s="68">
        <f t="shared" si="72"/>
        <v>81594.751000000004</v>
      </c>
      <c r="AA61" s="139">
        <f>IFERROR(GETPIVOTDATA("Amount",Pivot!$A$52,"Client Number",$C61,"Location",$A61,"Billing Attorney",$B61,"TranType","TTM_Avg_WipUnpaid"),0)</f>
        <v>0</v>
      </c>
      <c r="AB61" s="66">
        <f>IFERROR(IF(Control!B$9=FALSE,0,GETPIVOTDATA("Amount",Pivot!$A$52,"Client Number",$C61,"Location",$A61,"Billing Attorney",$B61,"TranType","TTM_HardDisb_Avg_WipUnpaid")),0)</f>
        <v>0</v>
      </c>
      <c r="AC61" s="69">
        <f>IFERROR(IF(Control!B$10=FALSE,0,GETPIVOTDATA("Amount",Pivot!$A$52,"Client Number",$C61,"Location",$A61,"Billing Attorney",$B61,"TranType","TTM_SoftDisb_Avg_WipUnpaid")),0)</f>
        <v>0</v>
      </c>
      <c r="AD61" s="107">
        <f t="shared" si="73"/>
        <v>0</v>
      </c>
      <c r="AE61" s="148">
        <f t="shared" si="57"/>
        <v>0</v>
      </c>
      <c r="AF61" s="70">
        <f>IFERROR(IF(Control!$B$1=FALSE,0,GETPIVOTDATA("Amount",Pivot!$A$52,"Client Number",$C61,"Location",$A61,"Billing Attorney",$B61,"TranType","Timekeeper Salaries")),0)</f>
        <v>0</v>
      </c>
      <c r="AG61" s="67">
        <f>IFERROR(IF(Control!$B$2=FALSE,0,GETPIVOTDATA("Amount",Pivot!$A$52,"Client Number",$C61,"Location",$A61,"Billing Attorney",$B61,"TranType","Secretary Salaries")),0)</f>
        <v>0</v>
      </c>
      <c r="AH61" s="67">
        <f>IFERROR(IF(Control!$B$3=FALSE,0,GETPIVOTDATA("Amount",Pivot!$A$52,"Client Number",$C61,"Location",$A61,"Billing Attorney",$B61,"TranType","Support Salaries")),0)</f>
        <v>0</v>
      </c>
      <c r="AI61" s="67">
        <f>IFERROR(IF(Control!$B$4=FALSE,0,GETPIVOTDATA("Amount",Pivot!$A$52,"Client Number",$C61,"Location",$A61,"Billing Attorney",$B61,"TranType","Employee Benefits")),0)</f>
        <v>0</v>
      </c>
      <c r="AJ61" s="67">
        <f>IFERROR(IF(Control!$B$5=FALSE,0,GETPIVOTDATA("Amount",Pivot!$A$52,"Client Number",$C61,"Location",$A61,"Billing Attorney",$B61,"TranType","Rent Office Expense")),0)</f>
        <v>0</v>
      </c>
      <c r="AK61" s="67">
        <f>IFERROR(IF(Control!$B$6=FALSE,0,GETPIVOTDATA("Amount",Pivot!$A$52,"Client Number",$C61,"Location",$A61,"Billing Attorney",$B61,"TranType","Legal Library Expense")),0)</f>
        <v>0</v>
      </c>
      <c r="AL61" s="68">
        <f>IFERROR(IF(Control!$B$7=FALSE,0,GETPIVOTDATA("Amount",Pivot!$A$52,"Client Number",$C61,"Location",$A61,"Billing Attorney",$B61,"TranType","Other SG&amp;A")),0)</f>
        <v>0</v>
      </c>
      <c r="AM61" s="107">
        <f t="shared" si="74"/>
        <v>0</v>
      </c>
      <c r="AN61" s="66">
        <f t="shared" si="52"/>
        <v>81594.751000000004</v>
      </c>
      <c r="AO61" s="158">
        <f t="shared" si="53"/>
        <v>1</v>
      </c>
      <c r="AP61" s="118">
        <f t="shared" si="54"/>
        <v>0</v>
      </c>
      <c r="AQ61" s="175">
        <f t="shared" si="55"/>
        <v>0</v>
      </c>
      <c r="AR61" s="96">
        <f t="shared" si="37"/>
        <v>0</v>
      </c>
    </row>
    <row r="62" spans="1:44" ht="15" thickBot="1" x14ac:dyDescent="0.4">
      <c r="A62" s="40"/>
      <c r="B62" s="40"/>
      <c r="C62" s="41"/>
      <c r="D62" s="33" t="s">
        <v>142</v>
      </c>
      <c r="E62" s="34">
        <v>300</v>
      </c>
      <c r="F62" s="35">
        <f>SUM(F63:F71)</f>
        <v>9505.4043502499553</v>
      </c>
      <c r="G62" s="36">
        <f>SUM(G63:G71)</f>
        <v>9743.9999999998599</v>
      </c>
      <c r="H62" s="282">
        <f t="shared" si="49"/>
        <v>0.97551358274323607</v>
      </c>
      <c r="I62" s="35">
        <f>SUM(I63:I71)</f>
        <v>1958062.0596874999</v>
      </c>
      <c r="J62" s="36">
        <f>SUM(J63:J71)</f>
        <v>115925.89733750006</v>
      </c>
      <c r="K62" s="36">
        <f>SUM(K63:K71)</f>
        <v>1842136.1623500001</v>
      </c>
      <c r="L62" s="291">
        <f t="shared" si="50"/>
        <v>0.94079559594959872</v>
      </c>
      <c r="M62" s="39">
        <f t="shared" ref="M62:AD62" si="75">SUM(M63:M71)</f>
        <v>16071.261077979001</v>
      </c>
      <c r="N62" s="38">
        <f t="shared" si="75"/>
        <v>1912450.7826479306</v>
      </c>
      <c r="O62" s="35">
        <f t="shared" si="75"/>
        <v>68429.227149999992</v>
      </c>
      <c r="P62" s="36">
        <f t="shared" si="75"/>
        <v>0</v>
      </c>
      <c r="Q62" s="36">
        <f t="shared" si="75"/>
        <v>68837.745074999999</v>
      </c>
      <c r="R62" s="38">
        <f t="shared" si="75"/>
        <v>128318.79254999998</v>
      </c>
      <c r="S62" s="35">
        <f t="shared" si="75"/>
        <v>3266.8338999999996</v>
      </c>
      <c r="T62" s="36">
        <f t="shared" si="75"/>
        <v>0</v>
      </c>
      <c r="U62" s="36">
        <f t="shared" si="75"/>
        <v>3321.1975499999999</v>
      </c>
      <c r="V62" s="38">
        <f t="shared" si="75"/>
        <v>6413.8970500000005</v>
      </c>
      <c r="W62" s="39">
        <f t="shared" si="75"/>
        <v>71696.061050000004</v>
      </c>
      <c r="X62" s="36">
        <f t="shared" si="75"/>
        <v>0</v>
      </c>
      <c r="Y62" s="36">
        <f t="shared" si="75"/>
        <v>72158.942624999996</v>
      </c>
      <c r="Z62" s="37">
        <f t="shared" si="75"/>
        <v>134732.68959999998</v>
      </c>
      <c r="AA62" s="135">
        <f t="shared" si="75"/>
        <v>287679.53866538394</v>
      </c>
      <c r="AB62" s="35">
        <f t="shared" si="75"/>
        <v>14921.91981753843</v>
      </c>
      <c r="AC62" s="38">
        <f t="shared" si="75"/>
        <v>2034.8072478461499</v>
      </c>
      <c r="AD62" s="103">
        <f t="shared" si="75"/>
        <v>16956.727065384581</v>
      </c>
      <c r="AE62" s="144">
        <f t="shared" si="57"/>
        <v>304636.2657307685</v>
      </c>
      <c r="AF62" s="39">
        <f t="shared" ref="AF62:AM62" si="76">SUM(AF63:AF71)</f>
        <v>685927.54024516884</v>
      </c>
      <c r="AG62" s="36">
        <f t="shared" si="76"/>
        <v>173952.39592344651</v>
      </c>
      <c r="AH62" s="36">
        <f t="shared" si="76"/>
        <v>49518.264019987764</v>
      </c>
      <c r="AI62" s="36">
        <f t="shared" si="76"/>
        <v>117853.46836757101</v>
      </c>
      <c r="AJ62" s="36">
        <f t="shared" si="76"/>
        <v>116455.10074782581</v>
      </c>
      <c r="AK62" s="36">
        <f t="shared" si="76"/>
        <v>0</v>
      </c>
      <c r="AL62" s="37">
        <f t="shared" si="76"/>
        <v>106110.56575711678</v>
      </c>
      <c r="AM62" s="103">
        <f t="shared" si="76"/>
        <v>1249817.3350611166</v>
      </c>
      <c r="AN62" s="35">
        <f t="shared" si="52"/>
        <v>797366.13718681387</v>
      </c>
      <c r="AO62" s="155">
        <f t="shared" si="53"/>
        <v>0.3894942236473109</v>
      </c>
      <c r="AP62" s="114">
        <f t="shared" ref="AP62:AP71" si="77">IFERROR((N62+Z62)/AE62,0)</f>
        <v>6.7200911465255118</v>
      </c>
      <c r="AQ62" s="169">
        <f t="shared" ref="AQ62:AQ71" si="78">IFERROR((N62+Z62-AM62)/AE62,0)</f>
        <v>2.6174366839551215</v>
      </c>
      <c r="AR62" s="92">
        <f t="shared" ref="AR62:AR71" si="79">IFERROR(AM62/AE62,0)</f>
        <v>4.1026544625703902</v>
      </c>
    </row>
    <row r="63" spans="1:44" outlineLevel="1" x14ac:dyDescent="0.35">
      <c r="A63" s="40" t="s">
        <v>37</v>
      </c>
      <c r="B63" s="40" t="s">
        <v>78</v>
      </c>
      <c r="C63" s="41" t="s">
        <v>86</v>
      </c>
      <c r="D63" s="42" t="str">
        <f t="shared" ref="D63:D71" si="80">C63</f>
        <v>00047-Harris</v>
      </c>
      <c r="E63" s="43">
        <v>400</v>
      </c>
      <c r="F63" s="44">
        <f>IFERROR(GETPIVOTDATA("Amount",Pivot!$A$52,"Client Number",$C63,"Location",$A63,"Billing Attorney",$B63,"TranType","TTM_Hours_Worked"),0)</f>
        <v>2001.3275833905468</v>
      </c>
      <c r="G63" s="45">
        <f>IFERROR(GETPIVOTDATA("Amount",Pivot!$A$52,"Client Number",$C63,"Location",$A63,"Billing Attorney",$B63,"TranType","TTM_Hours_wORKDAY"),0)</f>
        <v>1948.799999999972</v>
      </c>
      <c r="H63" s="283">
        <f t="shared" si="49"/>
        <v>1.0269538092110917</v>
      </c>
      <c r="I63" s="44">
        <f>IFERROR(GETPIVOTDATA("Amount",Pivot!$A$52,"Client Number",$C63,"Location",$A63,"Billing Attorney",$B63,"TranType","TTM_Billed_Value"),0)</f>
        <v>420475.176875</v>
      </c>
      <c r="J63" s="45">
        <f>IFERROR(GETPIVOTDATA("Amount",Pivot!$A$52,"Client Number",$C63,"Location",$A63,"Billing Attorney",$B63,"TranType","TTM_Value_Discounted"),0)</f>
        <v>20664.326025000002</v>
      </c>
      <c r="K63" s="45">
        <f>IFERROR(GETPIVOTDATA("Amount",Pivot!$A$52,"Client Number",$C63,"Location",$A63,"Billing Attorney",$B63,"TranType","TTM_Value_Billed"),0)</f>
        <v>399810.85085000005</v>
      </c>
      <c r="L63" s="292">
        <f t="shared" si="50"/>
        <v>0.95085482529889487</v>
      </c>
      <c r="M63" s="48">
        <f>IFERROR(GETPIVOTDATA("Amount",Pivot!$A$52,"Client Number",$C63,"Location",$A63,"Billing Attorney",$B63,"TranType","TTM_Value_Writeoff"),0)</f>
        <v>3255.3633437639996</v>
      </c>
      <c r="N63" s="47">
        <f>IFERROR(GETPIVOTDATA("Amount",Pivot!$A$52,"Client Number",$C63,"Location",$A63,"Billing Attorney",$B63,"TranType","TTM_Value_Paid"),0)</f>
        <v>387377.3697746977</v>
      </c>
      <c r="O63" s="44">
        <f>IFERROR(GETPIVOTDATA("Amount",Pivot!$A$52,"Client Number",$C63,"Location",$A63,"Billing Attorney",$B63,"TranType","TTM_hard_DEnt"),0)</f>
        <v>14438.6149</v>
      </c>
      <c r="P63" s="45">
        <f>IFERROR(GETPIVOTDATA("Amount",Pivot!$A$52,"Client Number",$C63,"Location",$A63,"Billing Attorney",$B63,"TranType","TTM_hard_DVal"),0)-Q63</f>
        <v>0</v>
      </c>
      <c r="Q63" s="45">
        <f>IFERROR(GETPIVOTDATA("Amount",Pivot!$A$52,"Client Number",$C63,"Location",$A63,"Billing Attorney",$B63,"TranType","TTM_hard_DBill"),0)</f>
        <v>14818.578449999999</v>
      </c>
      <c r="R63" s="47">
        <f>IFERROR(IF(Control!B$9=FALSE,0,GETPIVOTDATA("Amount",Pivot!$A$52,"Client Number",$C63,"Location",$A63,"Billing Attorney",$B63,"TranType","TTM_hard_DPaid")),0)</f>
        <v>25077.594299999997</v>
      </c>
      <c r="S63" s="44">
        <f>IFERROR(GETPIVOTDATA("Amount",Pivot!$A$52,"Client Number",$C63,"Location",$A63,"Billing Attorney",$B63,"TranType","TTM_soft_DEnt"),0)</f>
        <v>692.16290000000004</v>
      </c>
      <c r="T63" s="45">
        <f>IFERROR(GETPIVOTDATA("Amount",Pivot!$A$52,"Client Number",$C63,"Location",$A63,"Billing Attorney",$B63,"TranType","TTM_soft_DVal"),0)-U63</f>
        <v>0</v>
      </c>
      <c r="U63" s="45">
        <f>IFERROR(GETPIVOTDATA("Amount",Pivot!$A$52,"Client Number",$C63,"Location",$A63,"Billing Attorney",$B63,"TranType","TTM_soft_DBill"),0)</f>
        <v>718.78454999999997</v>
      </c>
      <c r="V63" s="47">
        <f>IFERROR(IF(Control!B$10=FALSE,0,GETPIVOTDATA("Amount",Pivot!$A$52,"Client Number",$C63,"Location",$A63,"Billing Attorney",$B63,"TranType","TTM_soft_DPaid")),0)</f>
        <v>1251.2175499999998</v>
      </c>
      <c r="W63" s="48">
        <f t="shared" ref="W63:W71" si="81">O63+S63</f>
        <v>15130.7778</v>
      </c>
      <c r="X63" s="45">
        <f t="shared" ref="X63:X71" si="82">P63+T63</f>
        <v>0</v>
      </c>
      <c r="Y63" s="45">
        <f t="shared" ref="Y63:Y71" si="83">Q63+U63</f>
        <v>15537.362999999999</v>
      </c>
      <c r="Z63" s="46">
        <f t="shared" ref="Z63:Z71" si="84">R63+V63</f>
        <v>26328.811849999998</v>
      </c>
      <c r="AA63" s="136">
        <f>IFERROR(GETPIVOTDATA("Amount",Pivot!$A$52,"Client Number",$C63,"Location",$A63,"Billing Attorney",$B63,"TranType","TTM_Avg_WipUnpaid"),0)</f>
        <v>53563.652242307464</v>
      </c>
      <c r="AB63" s="44">
        <f>IFERROR(IF(Control!B$9=FALSE,0,GETPIVOTDATA("Amount",Pivot!$A$52,"Client Number",$C63,"Location",$A63,"Billing Attorney",$B63,"TranType","TTM_HardDisb_Avg_WipUnpaid")),0)</f>
        <v>2598.928342153843</v>
      </c>
      <c r="AC63" s="47">
        <f>IFERROR(IF(Control!B$10=FALSE,0,GETPIVOTDATA("Amount",Pivot!$A$52,"Client Number",$C63,"Location",$A63,"Billing Attorney",$B63,"TranType","TTM_SoftDisb_Avg_WipUnpaid")),0)</f>
        <v>354.39931938461467</v>
      </c>
      <c r="AD63" s="104">
        <f t="shared" ref="AD63:AD71" si="85">AB63+AC63</f>
        <v>2953.3276615384575</v>
      </c>
      <c r="AE63" s="145">
        <f t="shared" si="57"/>
        <v>56516.979903845924</v>
      </c>
      <c r="AF63" s="48">
        <f>IFERROR(IF(Control!$B$1=FALSE,0,GETPIVOTDATA("Amount",Pivot!$A$52,"Client Number",$C63,"Location",$A63,"Billing Attorney",$B63,"TranType","Timekeeper Salaries")),0)</f>
        <v>144384.95204247313</v>
      </c>
      <c r="AG63" s="45">
        <f>IFERROR(IF(Control!$B$2=FALSE,0,GETPIVOTDATA("Amount",Pivot!$A$52,"Client Number",$C63,"Location",$A63,"Billing Attorney",$B63,"TranType","Secretary Salaries")),0)</f>
        <v>36605.815255725262</v>
      </c>
      <c r="AH63" s="45">
        <f>IFERROR(IF(Control!$B$3=FALSE,0,GETPIVOTDATA("Amount",Pivot!$A$52,"Client Number",$C63,"Location",$A63,"Billing Attorney",$B63,"TranType","Support Salaries")),0)</f>
        <v>10424.181544352252</v>
      </c>
      <c r="AI63" s="45">
        <f>IFERROR(IF(Control!$B$4=FALSE,0,GETPIVOTDATA("Amount",Pivot!$A$52,"Client Number",$C63,"Location",$A63,"Billing Attorney",$B63,"TranType","Employee Benefits")),0)</f>
        <v>24809.552075558393</v>
      </c>
      <c r="AJ63" s="45">
        <f>IFERROR(IF(Control!$B$5=FALSE,0,GETPIVOTDATA("Amount",Pivot!$A$52,"Client Number",$C63,"Location",$A63,"Billing Attorney",$B63,"TranType","Rent Office Expense")),0)</f>
        <v>24515.179115955361</v>
      </c>
      <c r="AK63" s="45">
        <f>IFERROR(IF(Control!$B$6=FALSE,0,GETPIVOTDATA("Amount",Pivot!$A$52,"Client Number",$C63,"Location",$A63,"Billing Attorney",$B63,"TranType","Legal Library Expense")),0)</f>
        <v>0</v>
      </c>
      <c r="AL63" s="46">
        <f>IFERROR(IF(Control!$B$7=FALSE,0,GETPIVOTDATA("Amount",Pivot!$A$52,"Client Number",$C63,"Location",$A63,"Billing Attorney",$B63,"TranType","Other SG&amp;A")),0)</f>
        <v>22337.531880754854</v>
      </c>
      <c r="AM63" s="104">
        <f t="shared" ref="AM63:AM71" si="86">SUM(AF63:AL63)</f>
        <v>263077.21191481926</v>
      </c>
      <c r="AN63" s="44">
        <f t="shared" si="52"/>
        <v>150628.96970987844</v>
      </c>
      <c r="AO63" s="151">
        <f t="shared" si="53"/>
        <v>0.36409649263235977</v>
      </c>
      <c r="AP63" s="115">
        <f t="shared" si="77"/>
        <v>7.3200334187804925</v>
      </c>
      <c r="AQ63" s="170">
        <f t="shared" si="78"/>
        <v>2.6651984937296391</v>
      </c>
      <c r="AR63" s="93">
        <f t="shared" si="79"/>
        <v>4.6548349250508538</v>
      </c>
    </row>
    <row r="64" spans="1:44" outlineLevel="1" x14ac:dyDescent="0.35">
      <c r="A64" s="40" t="s">
        <v>37</v>
      </c>
      <c r="B64" s="40" t="s">
        <v>78</v>
      </c>
      <c r="C64" s="41" t="s">
        <v>87</v>
      </c>
      <c r="D64" s="49" t="str">
        <f t="shared" si="80"/>
        <v>00048-Homenick</v>
      </c>
      <c r="E64" s="50">
        <v>400</v>
      </c>
      <c r="F64" s="51">
        <f>IFERROR(GETPIVOTDATA("Amount",Pivot!$A$52,"Client Number",$C64,"Location",$A64,"Billing Attorney",$B64,"TranType","TTM_Hours_Worked"),0)</f>
        <v>1995.3115686108154</v>
      </c>
      <c r="G64" s="52">
        <f>IFERROR(GETPIVOTDATA("Amount",Pivot!$A$52,"Client Number",$C64,"Location",$A64,"Billing Attorney",$B64,"TranType","TTM_Hours_wORKDAY"),0)</f>
        <v>1948.799999999972</v>
      </c>
      <c r="H64" s="284">
        <f t="shared" si="49"/>
        <v>1.0238667737124609</v>
      </c>
      <c r="I64" s="51">
        <f>IFERROR(GETPIVOTDATA("Amount",Pivot!$A$52,"Client Number",$C64,"Location",$A64,"Billing Attorney",$B64,"TranType","TTM_Billed_Value"),0)</f>
        <v>419211.22343750001</v>
      </c>
      <c r="J64" s="52">
        <f>IFERROR(GETPIVOTDATA("Amount",Pivot!$A$52,"Client Number",$C64,"Location",$A64,"Billing Attorney",$B64,"TranType","TTM_Value_Discounted"),0)</f>
        <v>20602.208812500001</v>
      </c>
      <c r="K64" s="52">
        <f>IFERROR(GETPIVOTDATA("Amount",Pivot!$A$52,"Client Number",$C64,"Location",$A64,"Billing Attorney",$B64,"TranType","TTM_Value_Billed"),0)</f>
        <v>398609.01462499995</v>
      </c>
      <c r="L64" s="293">
        <f t="shared" si="50"/>
        <v>0.95085482529889465</v>
      </c>
      <c r="M64" s="55">
        <f>IFERROR(GETPIVOTDATA("Amount",Pivot!$A$52,"Client Number",$C64,"Location",$A64,"Billing Attorney",$B64,"TranType","TTM_Value_Writeoff"),0)</f>
        <v>3065.3828978399997</v>
      </c>
      <c r="N64" s="54">
        <f>IFERROR(GETPIVOTDATA("Amount",Pivot!$A$52,"Client Number",$C64,"Location",$A64,"Billing Attorney",$B64,"TranType","TTM_Value_Paid"),0)</f>
        <v>364994.04761275172</v>
      </c>
      <c r="O64" s="51">
        <f>IFERROR(GETPIVOTDATA("Amount",Pivot!$A$52,"Client Number",$C64,"Location",$A64,"Billing Attorney",$B64,"TranType","TTM_hard_DEnt"),0)</f>
        <v>14395.212249999999</v>
      </c>
      <c r="P64" s="52">
        <f>IFERROR(GETPIVOTDATA("Amount",Pivot!$A$52,"Client Number",$C64,"Location",$A64,"Billing Attorney",$B64,"TranType","TTM_hard_DVal"),0)-Q64</f>
        <v>0</v>
      </c>
      <c r="Q64" s="52">
        <f>IFERROR(GETPIVOTDATA("Amount",Pivot!$A$52,"Client Number",$C64,"Location",$A64,"Billing Attorney",$B64,"TranType","TTM_hard_DBill"),0)</f>
        <v>14774.033625</v>
      </c>
      <c r="R64" s="54">
        <f>IFERROR(IF(Control!B$9=FALSE,0,GETPIVOTDATA("Amount",Pivot!$A$52,"Client Number",$C64,"Location",$A64,"Billing Attorney",$B64,"TranType","TTM_hard_DPaid")),0)</f>
        <v>23486.92525</v>
      </c>
      <c r="S64" s="51">
        <f>IFERROR(GETPIVOTDATA("Amount",Pivot!$A$52,"Client Number",$C64,"Location",$A64,"Billing Attorney",$B64,"TranType","TTM_soft_DEnt"),0)</f>
        <v>690.08224999999993</v>
      </c>
      <c r="T64" s="52">
        <f>IFERROR(GETPIVOTDATA("Amount",Pivot!$A$52,"Client Number",$C64,"Location",$A64,"Billing Attorney",$B64,"TranType","TTM_soft_DVal"),0)-U64</f>
        <v>0</v>
      </c>
      <c r="U64" s="52">
        <f>IFERROR(GETPIVOTDATA("Amount",Pivot!$A$52,"Client Number",$C64,"Location",$A64,"Billing Attorney",$B64,"TranType","TTM_soft_DBill"),0)</f>
        <v>716.623875</v>
      </c>
      <c r="V64" s="54">
        <f>IFERROR(IF(Control!B$10=FALSE,0,GETPIVOTDATA("Amount",Pivot!$A$52,"Client Number",$C64,"Location",$A64,"Billing Attorney",$B64,"TranType","TTM_soft_DPaid")),0)</f>
        <v>1167.8315</v>
      </c>
      <c r="W64" s="55">
        <f t="shared" si="81"/>
        <v>15085.294499999998</v>
      </c>
      <c r="X64" s="52">
        <f t="shared" si="82"/>
        <v>0</v>
      </c>
      <c r="Y64" s="52">
        <f t="shared" si="83"/>
        <v>15490.657499999999</v>
      </c>
      <c r="Z64" s="53">
        <f t="shared" si="84"/>
        <v>24654.75675</v>
      </c>
      <c r="AA64" s="137">
        <f>IFERROR(GETPIVOTDATA("Amount",Pivot!$A$52,"Client Number",$C64,"Location",$A64,"Billing Attorney",$B64,"TranType","TTM_Avg_WipUnpaid"),0)</f>
        <v>43420.837528846096</v>
      </c>
      <c r="AB64" s="51">
        <f>IFERROR(IF(Control!B$9=FALSE,0,GETPIVOTDATA("Amount",Pivot!$A$52,"Client Number",$C64,"Location",$A64,"Billing Attorney",$B64,"TranType","TTM_HardDisb_Avg_WipUnpaid")),0)</f>
        <v>2159.2632769230677</v>
      </c>
      <c r="AC64" s="54">
        <f>IFERROR(IF(Control!B$10=FALSE,0,GETPIVOTDATA("Amount",Pivot!$A$52,"Client Number",$C64,"Location",$A64,"Billing Attorney",$B64,"TranType","TTM_SoftDisb_Avg_WipUnpaid")),0)</f>
        <v>294.44499230769219</v>
      </c>
      <c r="AD64" s="105">
        <f t="shared" si="85"/>
        <v>2453.7082692307599</v>
      </c>
      <c r="AE64" s="146">
        <f t="shared" si="57"/>
        <v>45874.545798076855</v>
      </c>
      <c r="AF64" s="55">
        <f>IFERROR(IF(Control!$B$1=FALSE,0,GETPIVOTDATA("Amount",Pivot!$A$52,"Client Number",$C64,"Location",$A64,"Billing Attorney",$B64,"TranType","Timekeeper Salaries")),0)</f>
        <v>143950.92914054182</v>
      </c>
      <c r="AG64" s="52">
        <f>IFERROR(IF(Control!$B$2=FALSE,0,GETPIVOTDATA("Amount",Pivot!$A$52,"Client Number",$C64,"Location",$A64,"Billing Attorney",$B64,"TranType","Secretary Salaries")),0)</f>
        <v>36495.777734916468</v>
      </c>
      <c r="AH64" s="52">
        <f>IFERROR(IF(Control!$B$3=FALSE,0,GETPIVOTDATA("Amount",Pivot!$A$52,"Client Number",$C64,"Location",$A64,"Billing Attorney",$B64,"TranType","Support Salaries")),0)</f>
        <v>10392.84632928907</v>
      </c>
      <c r="AI64" s="52">
        <f>IFERROR(IF(Control!$B$4=FALSE,0,GETPIVOTDATA("Amount",Pivot!$A$52,"Client Number",$C64,"Location",$A64,"Billing Attorney",$B64,"TranType","Employee Benefits")),0)</f>
        <v>24734.974263708016</v>
      </c>
      <c r="AJ64" s="52">
        <f>IFERROR(IF(Control!$B$5=FALSE,0,GETPIVOTDATA("Amount",Pivot!$A$52,"Client Number",$C64,"Location",$A64,"Billing Attorney",$B64,"TranType","Rent Office Expense")),0)</f>
        <v>24441.486192761109</v>
      </c>
      <c r="AK64" s="52">
        <f>IFERROR(IF(Control!$B$6=FALSE,0,GETPIVOTDATA("Amount",Pivot!$A$52,"Client Number",$C64,"Location",$A64,"Billing Attorney",$B64,"TranType","Legal Library Expense")),0)</f>
        <v>0</v>
      </c>
      <c r="AL64" s="53">
        <f>IFERROR(IF(Control!$B$7=FALSE,0,GETPIVOTDATA("Amount",Pivot!$A$52,"Client Number",$C64,"Location",$A64,"Billing Attorney",$B64,"TranType","Other SG&amp;A")),0)</f>
        <v>22270.384991333747</v>
      </c>
      <c r="AM64" s="105">
        <f t="shared" si="86"/>
        <v>262286.39865255024</v>
      </c>
      <c r="AN64" s="51">
        <f t="shared" si="52"/>
        <v>127362.40571020148</v>
      </c>
      <c r="AO64" s="156">
        <f t="shared" si="53"/>
        <v>0.32686461317004523</v>
      </c>
      <c r="AP64" s="116">
        <f t="shared" si="77"/>
        <v>8.4937910029201102</v>
      </c>
      <c r="AQ64" s="171">
        <f t="shared" si="78"/>
        <v>2.7763197105166921</v>
      </c>
      <c r="AR64" s="94">
        <f t="shared" si="79"/>
        <v>5.7174712924034177</v>
      </c>
    </row>
    <row r="65" spans="1:44" outlineLevel="1" x14ac:dyDescent="0.35">
      <c r="A65" s="40" t="s">
        <v>37</v>
      </c>
      <c r="B65" s="40" t="s">
        <v>78</v>
      </c>
      <c r="C65" s="41" t="s">
        <v>88</v>
      </c>
      <c r="D65" s="49" t="str">
        <f t="shared" si="80"/>
        <v>00049-Ruecker</v>
      </c>
      <c r="E65" s="50">
        <v>400</v>
      </c>
      <c r="F65" s="51">
        <f>IFERROR(GETPIVOTDATA("Amount",Pivot!$A$52,"Client Number",$C65,"Location",$A65,"Billing Attorney",$B65,"TranType","TTM_Hours_Worked"),0)</f>
        <v>1985.2848773112637</v>
      </c>
      <c r="G65" s="52">
        <f>IFERROR(GETPIVOTDATA("Amount",Pivot!$A$52,"Client Number",$C65,"Location",$A65,"Billing Attorney",$B65,"TranType","TTM_Hours_wORKDAY"),0)</f>
        <v>1948.799999999972</v>
      </c>
      <c r="H65" s="284">
        <f t="shared" si="49"/>
        <v>1.0187217145480769</v>
      </c>
      <c r="I65" s="51">
        <f>IFERROR(GETPIVOTDATA("Amount",Pivot!$A$52,"Client Number",$C65,"Location",$A65,"Billing Attorney",$B65,"TranType","TTM_Billed_Value"),0)</f>
        <v>417104.63437500002</v>
      </c>
      <c r="J65" s="52">
        <f>IFERROR(GETPIVOTDATA("Amount",Pivot!$A$52,"Client Number",$C65,"Location",$A65,"Billing Attorney",$B65,"TranType","TTM_Value_Discounted"),0)</f>
        <v>20498.680125000003</v>
      </c>
      <c r="K65" s="52">
        <f>IFERROR(GETPIVOTDATA("Amount",Pivot!$A$52,"Client Number",$C65,"Location",$A65,"Billing Attorney",$B65,"TranType","TTM_Value_Billed"),0)</f>
        <v>396605.95425000001</v>
      </c>
      <c r="L65" s="293">
        <f t="shared" si="50"/>
        <v>0.95085482529889476</v>
      </c>
      <c r="M65" s="55">
        <f>IFERROR(GETPIVOTDATA("Amount",Pivot!$A$52,"Client Number",$C65,"Location",$A65,"Billing Attorney",$B65,"TranType","TTM_Value_Writeoff"),0)</f>
        <v>2870.6896805400006</v>
      </c>
      <c r="N65" s="54">
        <f>IFERROR(GETPIVOTDATA("Amount",Pivot!$A$52,"Client Number",$C65,"Location",$A65,"Billing Attorney",$B65,"TranType","TTM_Value_Paid"),0)</f>
        <v>342047.67298228212</v>
      </c>
      <c r="O65" s="51">
        <f>IFERROR(GETPIVOTDATA("Amount",Pivot!$A$52,"Client Number",$C65,"Location",$A65,"Billing Attorney",$B65,"TranType","TTM_hard_DEnt"),0)</f>
        <v>14322.8745</v>
      </c>
      <c r="P65" s="52">
        <f>IFERROR(GETPIVOTDATA("Amount",Pivot!$A$52,"Client Number",$C65,"Location",$A65,"Billing Attorney",$B65,"TranType","TTM_hard_DVal"),0)-Q65</f>
        <v>0</v>
      </c>
      <c r="Q65" s="52">
        <f>IFERROR(GETPIVOTDATA("Amount",Pivot!$A$52,"Client Number",$C65,"Location",$A65,"Billing Attorney",$B65,"TranType","TTM_hard_DBill"),0)</f>
        <v>14699.792249999999</v>
      </c>
      <c r="R65" s="54">
        <f>IFERROR(IF(Control!B$9=FALSE,0,GETPIVOTDATA("Amount",Pivot!$A$52,"Client Number",$C65,"Location",$A65,"Billing Attorney",$B65,"TranType","TTM_hard_DPaid")),0)</f>
        <v>21861.229499999998</v>
      </c>
      <c r="S65" s="51">
        <f>IFERROR(GETPIVOTDATA("Amount",Pivot!$A$52,"Client Number",$C65,"Location",$A65,"Billing Attorney",$B65,"TranType","TTM_soft_DEnt"),0)</f>
        <v>686.61450000000002</v>
      </c>
      <c r="T65" s="52">
        <f>IFERROR(GETPIVOTDATA("Amount",Pivot!$A$52,"Client Number",$C65,"Location",$A65,"Billing Attorney",$B65,"TranType","TTM_soft_DVal"),0)-U65</f>
        <v>0</v>
      </c>
      <c r="U65" s="52">
        <f>IFERROR(GETPIVOTDATA("Amount",Pivot!$A$52,"Client Number",$C65,"Location",$A65,"Billing Attorney",$B65,"TranType","TTM_soft_DBill"),0)</f>
        <v>713.02274999999997</v>
      </c>
      <c r="V65" s="54">
        <f>IFERROR(IF(Control!B$10=FALSE,0,GETPIVOTDATA("Amount",Pivot!$A$52,"Client Number",$C65,"Location",$A65,"Billing Attorney",$B65,"TranType","TTM_soft_DPaid")),0)</f>
        <v>1082.7382499999999</v>
      </c>
      <c r="W65" s="55">
        <f t="shared" si="81"/>
        <v>15009.489</v>
      </c>
      <c r="X65" s="52">
        <f t="shared" si="82"/>
        <v>0</v>
      </c>
      <c r="Y65" s="52">
        <f t="shared" si="83"/>
        <v>15412.814999999999</v>
      </c>
      <c r="Z65" s="53">
        <f t="shared" si="84"/>
        <v>22943.967749999996</v>
      </c>
      <c r="AA65" s="137">
        <f>IFERROR(GETPIVOTDATA("Amount",Pivot!$A$52,"Client Number",$C65,"Location",$A65,"Billing Attorney",$B65,"TranType","TTM_Avg_WipUnpaid"),0)</f>
        <v>33643.437014423049</v>
      </c>
      <c r="AB65" s="51">
        <f>IFERROR(IF(Control!B$9=FALSE,0,GETPIVOTDATA("Amount",Pivot!$A$52,"Client Number",$C65,"Location",$A65,"Billing Attorney",$B65,"TranType","TTM_HardDisb_Avg_WipUnpaid")),0)</f>
        <v>1718.7301661538411</v>
      </c>
      <c r="AC65" s="54">
        <f>IFERROR(IF(Control!B$10=FALSE,0,GETPIVOTDATA("Amount",Pivot!$A$52,"Client Number",$C65,"Location",$A65,"Billing Attorney",$B65,"TranType","TTM_SoftDisb_Avg_WipUnpaid")),0)</f>
        <v>234.37229538461494</v>
      </c>
      <c r="AD65" s="105">
        <f t="shared" si="85"/>
        <v>1953.1024615384561</v>
      </c>
      <c r="AE65" s="146">
        <f t="shared" si="57"/>
        <v>35596.539475961508</v>
      </c>
      <c r="AF65" s="55">
        <f>IFERROR(IF(Control!$B$1=FALSE,0,GETPIVOTDATA("Amount",Pivot!$A$52,"Client Number",$C65,"Location",$A65,"Billing Attorney",$B65,"TranType","Timekeeper Salaries")),0)</f>
        <v>143227.55763732301</v>
      </c>
      <c r="AG65" s="52">
        <f>IFERROR(IF(Control!$B$2=FALSE,0,GETPIVOTDATA("Amount",Pivot!$A$52,"Client Number",$C65,"Location",$A65,"Billing Attorney",$B65,"TranType","Secretary Salaries")),0)</f>
        <v>36312.381866901815</v>
      </c>
      <c r="AH65" s="52">
        <f>IFERROR(IF(Control!$B$3=FALSE,0,GETPIVOTDATA("Amount",Pivot!$A$52,"Client Number",$C65,"Location",$A65,"Billing Attorney",$B65,"TranType","Support Salaries")),0)</f>
        <v>10340.620970850432</v>
      </c>
      <c r="AI65" s="52">
        <f>IFERROR(IF(Control!$B$4=FALSE,0,GETPIVOTDATA("Amount",Pivot!$A$52,"Client Number",$C65,"Location",$A65,"Billing Attorney",$B65,"TranType","Employee Benefits")),0)</f>
        <v>24610.677910624054</v>
      </c>
      <c r="AJ65" s="52">
        <f>IFERROR(IF(Control!$B$5=FALSE,0,GETPIVOTDATA("Amount",Pivot!$A$52,"Client Number",$C65,"Location",$A65,"Billing Attorney",$B65,"TranType","Rent Office Expense")),0)</f>
        <v>24318.664654104021</v>
      </c>
      <c r="AK65" s="52">
        <f>IFERROR(IF(Control!$B$6=FALSE,0,GETPIVOTDATA("Amount",Pivot!$A$52,"Client Number",$C65,"Location",$A65,"Billing Attorney",$B65,"TranType","Legal Library Expense")),0)</f>
        <v>0</v>
      </c>
      <c r="AL65" s="53">
        <f>IFERROR(IF(Control!$B$7=FALSE,0,GETPIVOTDATA("Amount",Pivot!$A$52,"Client Number",$C65,"Location",$A65,"Billing Attorney",$B65,"TranType","Other SG&amp;A")),0)</f>
        <v>22158.473508965239</v>
      </c>
      <c r="AM65" s="105">
        <f t="shared" si="86"/>
        <v>260968.37654876855</v>
      </c>
      <c r="AN65" s="51">
        <f t="shared" si="52"/>
        <v>104023.26418351359</v>
      </c>
      <c r="AO65" s="156">
        <f t="shared" si="53"/>
        <v>0.28500177147841493</v>
      </c>
      <c r="AP65" s="116">
        <f t="shared" si="77"/>
        <v>10.253570883730497</v>
      </c>
      <c r="AQ65" s="171">
        <f t="shared" si="78"/>
        <v>2.9222858658426878</v>
      </c>
      <c r="AR65" s="94">
        <f t="shared" si="79"/>
        <v>7.3312850178878088</v>
      </c>
    </row>
    <row r="66" spans="1:44" outlineLevel="1" x14ac:dyDescent="0.35">
      <c r="A66" s="40" t="s">
        <v>37</v>
      </c>
      <c r="B66" s="40" t="s">
        <v>78</v>
      </c>
      <c r="C66" s="41" t="s">
        <v>85</v>
      </c>
      <c r="D66" s="49" t="str">
        <f t="shared" si="80"/>
        <v>00046-Howe</v>
      </c>
      <c r="E66" s="50">
        <v>400</v>
      </c>
      <c r="F66" s="51">
        <f>IFERROR(GETPIVOTDATA("Amount",Pivot!$A$52,"Client Number",$C66,"Location",$A66,"Billing Attorney",$B66,"TranType","TTM_Hours_Worked"),0)</f>
        <v>1548.2221349256183</v>
      </c>
      <c r="G66" s="52">
        <f>IFERROR(GETPIVOTDATA("Amount",Pivot!$A$52,"Client Number",$C66,"Location",$A66,"Billing Attorney",$B66,"TranType","TTM_Hours_wORKDAY"),0)</f>
        <v>1948.799999999972</v>
      </c>
      <c r="H66" s="284">
        <f t="shared" si="49"/>
        <v>0.79444896086085826</v>
      </c>
      <c r="I66" s="51">
        <f>IFERROR(GETPIVOTDATA("Amount",Pivot!$A$52,"Client Number",$C66,"Location",$A66,"Billing Attorney",$B66,"TranType","TTM_Billed_Value"),0)</f>
        <v>286272.97968750005</v>
      </c>
      <c r="J66" s="52">
        <f>IFERROR(GETPIVOTDATA("Amount",Pivot!$A$52,"Client Number",$C66,"Location",$A66,"Billing Attorney",$B66,"TranType","TTM_Value_Discounted"),0)</f>
        <v>33765.530937500065</v>
      </c>
      <c r="K66" s="52">
        <f>IFERROR(GETPIVOTDATA("Amount",Pivot!$A$52,"Client Number",$C66,"Location",$A66,"Billing Attorney",$B66,"TranType","TTM_Value_Billed"),0)</f>
        <v>252507.44874999992</v>
      </c>
      <c r="L66" s="293">
        <f t="shared" si="50"/>
        <v>0.88205128205128169</v>
      </c>
      <c r="M66" s="55">
        <f>IFERROR(GETPIVOTDATA("Amount",Pivot!$A$52,"Client Number",$C66,"Location",$A66,"Billing Attorney",$B66,"TranType","TTM_Value_Writeoff"),0)</f>
        <v>2793.0574646549999</v>
      </c>
      <c r="N66" s="54">
        <f>IFERROR(GETPIVOTDATA("Amount",Pivot!$A$52,"Client Number",$C66,"Location",$A66,"Billing Attorney",$B66,"TranType","TTM_Value_Paid"),0)</f>
        <v>332804.83793939551</v>
      </c>
      <c r="O66" s="51">
        <f>IFERROR(GETPIVOTDATA("Amount",Pivot!$A$52,"Client Number",$C66,"Location",$A66,"Billing Attorney",$B66,"TranType","TTM_hard_DEnt"),0)</f>
        <v>11021.98875</v>
      </c>
      <c r="P66" s="52">
        <f>IFERROR(GETPIVOTDATA("Amount",Pivot!$A$52,"Client Number",$C66,"Location",$A66,"Billing Attorney",$B66,"TranType","TTM_hard_DVal"),0)-Q66</f>
        <v>0</v>
      </c>
      <c r="Q66" s="52">
        <f>IFERROR(GETPIVOTDATA("Amount",Pivot!$A$52,"Client Number",$C66,"Location",$A66,"Billing Attorney",$B66,"TranType","TTM_hard_DBill"),0)</f>
        <v>9919.7898749999986</v>
      </c>
      <c r="R66" s="54">
        <f>IFERROR(IF(Control!B$9=FALSE,0,GETPIVOTDATA("Amount",Pivot!$A$52,"Client Number",$C66,"Location",$A66,"Billing Attorney",$B66,"TranType","TTM_hard_DPaid")),0)</f>
        <v>19839.579749999997</v>
      </c>
      <c r="S66" s="51">
        <f>IFERROR(GETPIVOTDATA("Amount",Pivot!$A$52,"Client Number",$C66,"Location",$A66,"Billing Attorney",$B66,"TranType","TTM_soft_DEnt"),0)</f>
        <v>514.82749999999999</v>
      </c>
      <c r="T66" s="52">
        <f>IFERROR(GETPIVOTDATA("Amount",Pivot!$A$52,"Client Number",$C66,"Location",$A66,"Billing Attorney",$B66,"TranType","TTM_soft_DVal"),0)-U66</f>
        <v>0</v>
      </c>
      <c r="U66" s="52">
        <f>IFERROR(GETPIVOTDATA("Amount",Pivot!$A$52,"Client Number",$C66,"Location",$A66,"Billing Attorney",$B66,"TranType","TTM_soft_DBill"),0)</f>
        <v>463.34474999999998</v>
      </c>
      <c r="V66" s="54">
        <f>IFERROR(IF(Control!B$10=FALSE,0,GETPIVOTDATA("Amount",Pivot!$A$52,"Client Number",$C66,"Location",$A66,"Billing Attorney",$B66,"TranType","TTM_soft_DPaid")),0)</f>
        <v>978.17224999999996</v>
      </c>
      <c r="W66" s="55">
        <f t="shared" si="81"/>
        <v>11536.81625</v>
      </c>
      <c r="X66" s="52">
        <f t="shared" si="82"/>
        <v>0</v>
      </c>
      <c r="Y66" s="52">
        <f t="shared" si="83"/>
        <v>10383.134624999999</v>
      </c>
      <c r="Z66" s="53">
        <f t="shared" si="84"/>
        <v>20817.751999999997</v>
      </c>
      <c r="AA66" s="137">
        <f>IFERROR(GETPIVOTDATA("Amount",Pivot!$A$52,"Client Number",$C66,"Location",$A66,"Billing Attorney",$B66,"TranType","TTM_Avg_WipUnpaid"),0)</f>
        <v>56995.962483172872</v>
      </c>
      <c r="AB66" s="51">
        <f>IFERROR(IF(Control!B$9=FALSE,0,GETPIVOTDATA("Amount",Pivot!$A$52,"Client Number",$C66,"Location",$A66,"Billing Attorney",$B66,"TranType","TTM_HardDisb_Avg_WipUnpaid")),0)</f>
        <v>2512.9918338461507</v>
      </c>
      <c r="AC66" s="54">
        <f>IFERROR(IF(Control!B$10=FALSE,0,GETPIVOTDATA("Amount",Pivot!$A$52,"Client Number",$C66,"Location",$A66,"Billing Attorney",$B66,"TranType","TTM_SoftDisb_Avg_WipUnpaid")),0)</f>
        <v>342.68070461538395</v>
      </c>
      <c r="AD66" s="105">
        <f t="shared" si="85"/>
        <v>2855.6725384615347</v>
      </c>
      <c r="AE66" s="146">
        <f t="shared" si="57"/>
        <v>59851.635021634407</v>
      </c>
      <c r="AF66" s="55">
        <f>IFERROR(IF(Control!$B$1=FALSE,0,GETPIVOTDATA("Amount",Pivot!$A$52,"Client Number",$C66,"Location",$A66,"Billing Attorney",$B66,"TranType","Timekeeper Salaries")),0)</f>
        <v>111859.91529072671</v>
      </c>
      <c r="AG66" s="52">
        <f>IFERROR(IF(Control!$B$2=FALSE,0,GETPIVOTDATA("Amount",Pivot!$A$52,"Client Number",$C66,"Location",$A66,"Billing Attorney",$B66,"TranType","Secretary Salaries")),0)</f>
        <v>28409.435067015806</v>
      </c>
      <c r="AH66" s="52">
        <f>IFERROR(IF(Control!$B$3=FALSE,0,GETPIVOTDATA("Amount",Pivot!$A$52,"Client Number",$C66,"Location",$A66,"Billing Attorney",$B66,"TranType","Support Salaries")),0)</f>
        <v>8072.2195630842161</v>
      </c>
      <c r="AI66" s="52">
        <f>IFERROR(IF(Control!$B$4=FALSE,0,GETPIVOTDATA("Amount",Pivot!$A$52,"Client Number",$C66,"Location",$A66,"Billing Attorney",$B66,"TranType","Employee Benefits")),0)</f>
        <v>19211.882560140446</v>
      </c>
      <c r="AJ66" s="52">
        <f>IFERROR(IF(Control!$B$5=FALSE,0,GETPIVOTDATA("Amount",Pivot!$A$52,"Client Number",$C66,"Location",$A66,"Billing Attorney",$B66,"TranType","Rent Office Expense")),0)</f>
        <v>18983.927669558383</v>
      </c>
      <c r="AK66" s="52">
        <f>IFERROR(IF(Control!$B$6=FALSE,0,GETPIVOTDATA("Amount",Pivot!$A$52,"Client Number",$C66,"Location",$A66,"Billing Attorney",$B66,"TranType","Legal Library Expense")),0)</f>
        <v>0</v>
      </c>
      <c r="AL66" s="53">
        <f>IFERROR(IF(Control!$B$7=FALSE,0,GETPIVOTDATA("Amount",Pivot!$A$52,"Client Number",$C66,"Location",$A66,"Billing Attorney",$B66,"TranType","Other SG&amp;A")),0)</f>
        <v>17297.613349466199</v>
      </c>
      <c r="AM66" s="105">
        <f t="shared" si="86"/>
        <v>203834.99349999178</v>
      </c>
      <c r="AN66" s="51">
        <f t="shared" si="52"/>
        <v>149787.59643940371</v>
      </c>
      <c r="AO66" s="156">
        <f t="shared" si="53"/>
        <v>0.42358039531658481</v>
      </c>
      <c r="AP66" s="116">
        <f t="shared" si="77"/>
        <v>5.9083196275519043</v>
      </c>
      <c r="AQ66" s="171">
        <f t="shared" si="78"/>
        <v>2.5026483634951728</v>
      </c>
      <c r="AR66" s="94">
        <f t="shared" si="79"/>
        <v>3.405671264056731</v>
      </c>
    </row>
    <row r="67" spans="1:44" outlineLevel="1" x14ac:dyDescent="0.35">
      <c r="A67" s="40" t="s">
        <v>37</v>
      </c>
      <c r="B67" s="40" t="s">
        <v>78</v>
      </c>
      <c r="C67" s="41" t="s">
        <v>89</v>
      </c>
      <c r="D67" s="49" t="str">
        <f t="shared" si="80"/>
        <v>00050-Murazik</v>
      </c>
      <c r="E67" s="50">
        <v>400</v>
      </c>
      <c r="F67" s="51">
        <f>IFERROR(GETPIVOTDATA("Amount",Pivot!$A$52,"Client Number",$C67,"Location",$A67,"Billing Attorney",$B67,"TranType","TTM_Hours_Worked"),0)</f>
        <v>1975.2581860117118</v>
      </c>
      <c r="G67" s="52">
        <f>IFERROR(GETPIVOTDATA("Amount",Pivot!$A$52,"Client Number",$C67,"Location",$A67,"Billing Attorney",$B67,"TranType","TTM_Hours_wORKDAY"),0)</f>
        <v>1948.799999999972</v>
      </c>
      <c r="H67" s="284">
        <f t="shared" si="49"/>
        <v>1.0135766553836927</v>
      </c>
      <c r="I67" s="51">
        <f>IFERROR(GETPIVOTDATA("Amount",Pivot!$A$52,"Client Number",$C67,"Location",$A67,"Billing Attorney",$B67,"TranType","TTM_Billed_Value"),0)</f>
        <v>414998.04531249998</v>
      </c>
      <c r="J67" s="52">
        <f>IFERROR(GETPIVOTDATA("Amount",Pivot!$A$52,"Client Number",$C67,"Location",$A67,"Billing Attorney",$B67,"TranType","TTM_Value_Discounted"),0)</f>
        <v>20395.151437500001</v>
      </c>
      <c r="K67" s="52">
        <f>IFERROR(GETPIVOTDATA("Amount",Pivot!$A$52,"Client Number",$C67,"Location",$A67,"Billing Attorney",$B67,"TranType","TTM_Value_Billed"),0)</f>
        <v>394602.89387500001</v>
      </c>
      <c r="L67" s="293">
        <f t="shared" si="50"/>
        <v>0.95085482529889487</v>
      </c>
      <c r="M67" s="55">
        <f>IFERROR(GETPIVOTDATA("Amount",Pivot!$A$52,"Client Number",$C67,"Location",$A67,"Billing Attorney",$B67,"TranType","TTM_Value_Writeoff"),0)</f>
        <v>2410.2317935349997</v>
      </c>
      <c r="N67" s="54">
        <f>IFERROR(GETPIVOTDATA("Amount",Pivot!$A$52,"Client Number",$C67,"Location",$A67,"Billing Attorney",$B67,"TranType","TTM_Value_Paid"),0)</f>
        <v>287806.1438703094</v>
      </c>
      <c r="O67" s="51">
        <f>IFERROR(GETPIVOTDATA("Amount",Pivot!$A$52,"Client Number",$C67,"Location",$A67,"Billing Attorney",$B67,"TranType","TTM_hard_DEnt"),0)</f>
        <v>14250.536749999999</v>
      </c>
      <c r="P67" s="52">
        <f>IFERROR(GETPIVOTDATA("Amount",Pivot!$A$52,"Client Number",$C67,"Location",$A67,"Billing Attorney",$B67,"TranType","TTM_hard_DVal"),0)-Q67</f>
        <v>0</v>
      </c>
      <c r="Q67" s="52">
        <f>IFERROR(GETPIVOTDATA("Amount",Pivot!$A$52,"Client Number",$C67,"Location",$A67,"Billing Attorney",$B67,"TranType","TTM_hard_DBill"),0)</f>
        <v>14625.550874999999</v>
      </c>
      <c r="R67" s="54">
        <f>IFERROR(IF(Control!B$9=FALSE,0,GETPIVOTDATA("Amount",Pivot!$A$52,"Client Number",$C67,"Location",$A67,"Billing Attorney",$B67,"TranType","TTM_hard_DPaid")),0)</f>
        <v>17250.64975</v>
      </c>
      <c r="S67" s="51">
        <f>IFERROR(GETPIVOTDATA("Amount",Pivot!$A$52,"Client Number",$C67,"Location",$A67,"Billing Attorney",$B67,"TranType","TTM_soft_DEnt"),0)</f>
        <v>683.14675</v>
      </c>
      <c r="T67" s="52">
        <f>IFERROR(GETPIVOTDATA("Amount",Pivot!$A$52,"Client Number",$C67,"Location",$A67,"Billing Attorney",$B67,"TranType","TTM_soft_DVal"),0)-U67</f>
        <v>0</v>
      </c>
      <c r="U67" s="52">
        <f>IFERROR(GETPIVOTDATA("Amount",Pivot!$A$52,"Client Number",$C67,"Location",$A67,"Billing Attorney",$B67,"TranType","TTM_soft_DBill"),0)</f>
        <v>709.42162499999995</v>
      </c>
      <c r="V67" s="54">
        <f>IFERROR(IF(Control!B$10=FALSE,0,GETPIVOTDATA("Amount",Pivot!$A$52,"Client Number",$C67,"Location",$A67,"Billing Attorney",$B67,"TranType","TTM_soft_DPaid")),0)</f>
        <v>840.79599999999994</v>
      </c>
      <c r="W67" s="55">
        <f t="shared" si="81"/>
        <v>14933.683499999999</v>
      </c>
      <c r="X67" s="52">
        <f t="shared" si="82"/>
        <v>0</v>
      </c>
      <c r="Y67" s="52">
        <f t="shared" si="83"/>
        <v>15334.9725</v>
      </c>
      <c r="Z67" s="53">
        <f t="shared" si="84"/>
        <v>18091.445749999999</v>
      </c>
      <c r="AA67" s="137">
        <f>IFERROR(GETPIVOTDATA("Amount",Pivot!$A$52,"Client Number",$C67,"Location",$A67,"Billing Attorney",$B67,"TranType","TTM_Avg_WipUnpaid"),0)</f>
        <v>9510.9265360576719</v>
      </c>
      <c r="AB67" s="51">
        <f>IFERROR(IF(Control!B$9=FALSE,0,GETPIVOTDATA("Amount",Pivot!$A$52,"Client Number",$C67,"Location",$A67,"Billing Attorney",$B67,"TranType","TTM_HardDisb_Avg_WipUnpaid")),0)</f>
        <v>427.51242769230686</v>
      </c>
      <c r="AC67" s="54">
        <f>IFERROR(IF(Control!B$10=FALSE,0,GETPIVOTDATA("Amount",Pivot!$A$52,"Client Number",$C67,"Location",$A67,"Billing Attorney",$B67,"TranType","TTM_SoftDisb_Avg_WipUnpaid")),0)</f>
        <v>58.297149230769215</v>
      </c>
      <c r="AD67" s="105">
        <f t="shared" si="85"/>
        <v>485.80957692307607</v>
      </c>
      <c r="AE67" s="146">
        <f t="shared" si="57"/>
        <v>9996.7361129807487</v>
      </c>
      <c r="AF67" s="55">
        <f>IFERROR(IF(Control!$B$1=FALSE,0,GETPIVOTDATA("Amount",Pivot!$A$52,"Client Number",$C67,"Location",$A67,"Billing Attorney",$B67,"TranType","Timekeeper Salaries")),0)</f>
        <v>142504.18613410421</v>
      </c>
      <c r="AG67" s="52">
        <f>IFERROR(IF(Control!$B$2=FALSE,0,GETPIVOTDATA("Amount",Pivot!$A$52,"Client Number",$C67,"Location",$A67,"Billing Attorney",$B67,"TranType","Secretary Salaries")),0)</f>
        <v>36128.985998887161</v>
      </c>
      <c r="AH67" s="52">
        <f>IFERROR(IF(Control!$B$3=FALSE,0,GETPIVOTDATA("Amount",Pivot!$A$52,"Client Number",$C67,"Location",$A67,"Billing Attorney",$B67,"TranType","Support Salaries")),0)</f>
        <v>10288.395612411792</v>
      </c>
      <c r="AI67" s="52">
        <f>IFERROR(IF(Control!$B$4=FALSE,0,GETPIVOTDATA("Amount",Pivot!$A$52,"Client Number",$C67,"Location",$A67,"Billing Attorney",$B67,"TranType","Employee Benefits")),0)</f>
        <v>24486.381557540099</v>
      </c>
      <c r="AJ67" s="52">
        <f>IFERROR(IF(Control!$B$5=FALSE,0,GETPIVOTDATA("Amount",Pivot!$A$52,"Client Number",$C67,"Location",$A67,"Billing Attorney",$B67,"TranType","Rent Office Expense")),0)</f>
        <v>24195.843115446925</v>
      </c>
      <c r="AK67" s="52">
        <f>IFERROR(IF(Control!$B$6=FALSE,0,GETPIVOTDATA("Amount",Pivot!$A$52,"Client Number",$C67,"Location",$A67,"Billing Attorney",$B67,"TranType","Legal Library Expense")),0)</f>
        <v>0</v>
      </c>
      <c r="AL67" s="53">
        <f>IFERROR(IF(Control!$B$7=FALSE,0,GETPIVOTDATA("Amount",Pivot!$A$52,"Client Number",$C67,"Location",$A67,"Billing Attorney",$B67,"TranType","Other SG&amp;A")),0)</f>
        <v>22046.562026596726</v>
      </c>
      <c r="AM67" s="105">
        <f t="shared" si="86"/>
        <v>259650.35444498688</v>
      </c>
      <c r="AN67" s="51">
        <f t="shared" si="52"/>
        <v>46247.235175322538</v>
      </c>
      <c r="AO67" s="156">
        <f t="shared" si="53"/>
        <v>0.15118535334889757</v>
      </c>
      <c r="AP67" s="116">
        <f t="shared" si="77"/>
        <v>30.599746373529037</v>
      </c>
      <c r="AQ67" s="171">
        <f t="shared" si="78"/>
        <v>4.6262334678686337</v>
      </c>
      <c r="AR67" s="94">
        <f t="shared" si="79"/>
        <v>25.973512905660403</v>
      </c>
    </row>
    <row r="68" spans="1:44" outlineLevel="1" x14ac:dyDescent="0.35">
      <c r="A68" s="40" t="s">
        <v>37</v>
      </c>
      <c r="B68" s="40" t="s">
        <v>78</v>
      </c>
      <c r="C68" s="41" t="s">
        <v>84</v>
      </c>
      <c r="D68" s="49" t="str">
        <f t="shared" si="80"/>
        <v>00045-Koss</v>
      </c>
      <c r="E68" s="50">
        <v>400</v>
      </c>
      <c r="F68" s="51">
        <f>IFERROR(GETPIVOTDATA("Amount",Pivot!$A$52,"Client Number",$C68,"Location",$A68,"Billing Attorney",$B68,"TranType","TTM_Hours_Worked"),0)</f>
        <v>0</v>
      </c>
      <c r="G68" s="52">
        <f>IFERROR(GETPIVOTDATA("Amount",Pivot!$A$52,"Client Number",$C68,"Location",$A68,"Billing Attorney",$B68,"TranType","TTM_Hours_wORKDAY"),0)</f>
        <v>0</v>
      </c>
      <c r="H68" s="284">
        <f t="shared" si="49"/>
        <v>0</v>
      </c>
      <c r="I68" s="51">
        <f>IFERROR(GETPIVOTDATA("Amount",Pivot!$A$52,"Client Number",$C68,"Location",$A68,"Billing Attorney",$B68,"TranType","TTM_Billed_Value"),0)</f>
        <v>0</v>
      </c>
      <c r="J68" s="52">
        <f>IFERROR(GETPIVOTDATA("Amount",Pivot!$A$52,"Client Number",$C68,"Location",$A68,"Billing Attorney",$B68,"TranType","TTM_Value_Discounted"),0)</f>
        <v>0</v>
      </c>
      <c r="K68" s="52">
        <f>IFERROR(GETPIVOTDATA("Amount",Pivot!$A$52,"Client Number",$C68,"Location",$A68,"Billing Attorney",$B68,"TranType","TTM_Value_Billed"),0)</f>
        <v>0</v>
      </c>
      <c r="L68" s="293">
        <f t="shared" si="50"/>
        <v>0</v>
      </c>
      <c r="M68" s="55">
        <f>IFERROR(GETPIVOTDATA("Amount",Pivot!$A$52,"Client Number",$C68,"Location",$A68,"Billing Attorney",$B68,"TranType","TTM_Value_Writeoff"),0)</f>
        <v>702.66910968000002</v>
      </c>
      <c r="N68" s="54">
        <f>IFERROR(GETPIVOTDATA("Amount",Pivot!$A$52,"Client Number",$C68,"Location",$A68,"Billing Attorney",$B68,"TranType","TTM_Value_Paid"),0)</f>
        <v>82742.895664893935</v>
      </c>
      <c r="O68" s="51">
        <f>IFERROR(GETPIVOTDATA("Amount",Pivot!$A$52,"Client Number",$C68,"Location",$A68,"Billing Attorney",$B68,"TranType","TTM_hard_DEnt"),0)</f>
        <v>0</v>
      </c>
      <c r="P68" s="52">
        <f>IFERROR(GETPIVOTDATA("Amount",Pivot!$A$52,"Client Number",$C68,"Location",$A68,"Billing Attorney",$B68,"TranType","TTM_hard_DVal"),0)-Q68</f>
        <v>0</v>
      </c>
      <c r="Q68" s="52">
        <f>IFERROR(GETPIVOTDATA("Amount",Pivot!$A$52,"Client Number",$C68,"Location",$A68,"Billing Attorney",$B68,"TranType","TTM_hard_DBill"),0)</f>
        <v>0</v>
      </c>
      <c r="R68" s="54">
        <f>IFERROR(IF(Control!B$9=FALSE,0,GETPIVOTDATA("Amount",Pivot!$A$52,"Client Number",$C68,"Location",$A68,"Billing Attorney",$B68,"TranType","TTM_hard_DPaid")),0)</f>
        <v>7386.0649999999996</v>
      </c>
      <c r="S68" s="51">
        <f>IFERROR(GETPIVOTDATA("Amount",Pivot!$A$52,"Client Number",$C68,"Location",$A68,"Billing Attorney",$B68,"TranType","TTM_soft_DEnt"),0)</f>
        <v>0</v>
      </c>
      <c r="T68" s="52">
        <f>IFERROR(GETPIVOTDATA("Amount",Pivot!$A$52,"Client Number",$C68,"Location",$A68,"Billing Attorney",$B68,"TranType","TTM_soft_DVal"),0)-U68</f>
        <v>0</v>
      </c>
      <c r="U68" s="52">
        <f>IFERROR(GETPIVOTDATA("Amount",Pivot!$A$52,"Client Number",$C68,"Location",$A68,"Billing Attorney",$B68,"TranType","TTM_soft_DBill"),0)</f>
        <v>0</v>
      </c>
      <c r="V68" s="54">
        <f>IFERROR(IF(Control!B$10=FALSE,0,GETPIVOTDATA("Amount",Pivot!$A$52,"Client Number",$C68,"Location",$A68,"Billing Attorney",$B68,"TranType","TTM_soft_DPaid")),0)</f>
        <v>388.12124999999997</v>
      </c>
      <c r="W68" s="55">
        <f t="shared" si="81"/>
        <v>0</v>
      </c>
      <c r="X68" s="52">
        <f t="shared" si="82"/>
        <v>0</v>
      </c>
      <c r="Y68" s="52">
        <f t="shared" si="83"/>
        <v>0</v>
      </c>
      <c r="Z68" s="53">
        <f t="shared" si="84"/>
        <v>7774.1862499999997</v>
      </c>
      <c r="AA68" s="137">
        <f>IFERROR(GETPIVOTDATA("Amount",Pivot!$A$52,"Client Number",$C68,"Location",$A68,"Billing Attorney",$B68,"TranType","TTM_Avg_WipUnpaid"),0)</f>
        <v>38072.548033653795</v>
      </c>
      <c r="AB68" s="51">
        <f>IFERROR(IF(Control!B$9=FALSE,0,GETPIVOTDATA("Amount",Pivot!$A$52,"Client Number",$C68,"Location",$A68,"Billing Attorney",$B68,"TranType","TTM_HardDisb_Avg_WipUnpaid")),0)</f>
        <v>1999.7599092307685</v>
      </c>
      <c r="AC68" s="54">
        <f>IFERROR(IF(Control!B$10=FALSE,0,GETPIVOTDATA("Amount",Pivot!$A$52,"Client Number",$C68,"Location",$A68,"Billing Attorney",$B68,"TranType","TTM_SoftDisb_Avg_WipUnpaid")),0)</f>
        <v>272.6945330769222</v>
      </c>
      <c r="AD68" s="105">
        <f t="shared" si="85"/>
        <v>2272.4544423076904</v>
      </c>
      <c r="AE68" s="146">
        <f t="shared" si="57"/>
        <v>40345.002475961483</v>
      </c>
      <c r="AF68" s="55">
        <f>IFERROR(IF(Control!$B$1=FALSE,0,GETPIVOTDATA("Amount",Pivot!$A$52,"Client Number",$C68,"Location",$A68,"Billing Attorney",$B68,"TranType","Timekeeper Salaries")),0)</f>
        <v>0</v>
      </c>
      <c r="AG68" s="52">
        <f>IFERROR(IF(Control!$B$2=FALSE,0,GETPIVOTDATA("Amount",Pivot!$A$52,"Client Number",$C68,"Location",$A68,"Billing Attorney",$B68,"TranType","Secretary Salaries")),0)</f>
        <v>0</v>
      </c>
      <c r="AH68" s="52">
        <f>IFERROR(IF(Control!$B$3=FALSE,0,GETPIVOTDATA("Amount",Pivot!$A$52,"Client Number",$C68,"Location",$A68,"Billing Attorney",$B68,"TranType","Support Salaries")),0)</f>
        <v>0</v>
      </c>
      <c r="AI68" s="52">
        <f>IFERROR(IF(Control!$B$4=FALSE,0,GETPIVOTDATA("Amount",Pivot!$A$52,"Client Number",$C68,"Location",$A68,"Billing Attorney",$B68,"TranType","Employee Benefits")),0)</f>
        <v>0</v>
      </c>
      <c r="AJ68" s="52">
        <f>IFERROR(IF(Control!$B$5=FALSE,0,GETPIVOTDATA("Amount",Pivot!$A$52,"Client Number",$C68,"Location",$A68,"Billing Attorney",$B68,"TranType","Rent Office Expense")),0)</f>
        <v>0</v>
      </c>
      <c r="AK68" s="52">
        <f>IFERROR(IF(Control!$B$6=FALSE,0,GETPIVOTDATA("Amount",Pivot!$A$52,"Client Number",$C68,"Location",$A68,"Billing Attorney",$B68,"TranType","Legal Library Expense")),0)</f>
        <v>0</v>
      </c>
      <c r="AL68" s="53">
        <f>IFERROR(IF(Control!$B$7=FALSE,0,GETPIVOTDATA("Amount",Pivot!$A$52,"Client Number",$C68,"Location",$A68,"Billing Attorney",$B68,"TranType","Other SG&amp;A")),0)</f>
        <v>0</v>
      </c>
      <c r="AM68" s="105">
        <f t="shared" si="86"/>
        <v>0</v>
      </c>
      <c r="AN68" s="51">
        <f t="shared" si="52"/>
        <v>90517.081914893934</v>
      </c>
      <c r="AO68" s="156">
        <f t="shared" si="53"/>
        <v>1</v>
      </c>
      <c r="AP68" s="116">
        <f t="shared" si="77"/>
        <v>2.2435760654327925</v>
      </c>
      <c r="AQ68" s="171">
        <f t="shared" si="78"/>
        <v>2.2435760654327925</v>
      </c>
      <c r="AR68" s="94">
        <f t="shared" si="79"/>
        <v>0</v>
      </c>
    </row>
    <row r="69" spans="1:44" outlineLevel="1" x14ac:dyDescent="0.35">
      <c r="A69" s="40" t="s">
        <v>37</v>
      </c>
      <c r="B69" s="40" t="s">
        <v>78</v>
      </c>
      <c r="C69" s="41" t="s">
        <v>83</v>
      </c>
      <c r="D69" s="49" t="str">
        <f t="shared" si="80"/>
        <v>00044-Rolfson</v>
      </c>
      <c r="E69" s="50">
        <v>400</v>
      </c>
      <c r="F69" s="51">
        <f>IFERROR(GETPIVOTDATA("Amount",Pivot!$A$52,"Client Number",$C69,"Location",$A69,"Billing Attorney",$B69,"TranType","TTM_Hours_Worked"),0)</f>
        <v>0</v>
      </c>
      <c r="G69" s="52">
        <f>IFERROR(GETPIVOTDATA("Amount",Pivot!$A$52,"Client Number",$C69,"Location",$A69,"Billing Attorney",$B69,"TranType","TTM_Hours_wORKDAY"),0)</f>
        <v>0</v>
      </c>
      <c r="H69" s="284">
        <f t="shared" si="49"/>
        <v>0</v>
      </c>
      <c r="I69" s="51">
        <f>IFERROR(GETPIVOTDATA("Amount",Pivot!$A$52,"Client Number",$C69,"Location",$A69,"Billing Attorney",$B69,"TranType","TTM_Billed_Value"),0)</f>
        <v>0</v>
      </c>
      <c r="J69" s="52">
        <f>IFERROR(GETPIVOTDATA("Amount",Pivot!$A$52,"Client Number",$C69,"Location",$A69,"Billing Attorney",$B69,"TranType","TTM_Value_Discounted"),0)</f>
        <v>0</v>
      </c>
      <c r="K69" s="52">
        <f>IFERROR(GETPIVOTDATA("Amount",Pivot!$A$52,"Client Number",$C69,"Location",$A69,"Billing Attorney",$B69,"TranType","TTM_Value_Billed"),0)</f>
        <v>0</v>
      </c>
      <c r="L69" s="293">
        <f t="shared" si="50"/>
        <v>0</v>
      </c>
      <c r="M69" s="55">
        <f>IFERROR(GETPIVOTDATA("Amount",Pivot!$A$52,"Client Number",$C69,"Location",$A69,"Billing Attorney",$B69,"TranType","TTM_Value_Writeoff"),0)</f>
        <v>529.71833655</v>
      </c>
      <c r="N69" s="54">
        <f>IFERROR(GETPIVOTDATA("Amount",Pivot!$A$52,"Client Number",$C69,"Location",$A69,"Billing Attorney",$B69,"TranType","TTM_Value_Paid"),0)</f>
        <v>62377.054077271852</v>
      </c>
      <c r="O69" s="51">
        <f>IFERROR(GETPIVOTDATA("Amount",Pivot!$A$52,"Client Number",$C69,"Location",$A69,"Billing Attorney",$B69,"TranType","TTM_hard_DEnt"),0)</f>
        <v>0</v>
      </c>
      <c r="P69" s="52">
        <f>IFERROR(GETPIVOTDATA("Amount",Pivot!$A$52,"Client Number",$C69,"Location",$A69,"Billing Attorney",$B69,"TranType","TTM_hard_DVal"),0)-Q69</f>
        <v>0</v>
      </c>
      <c r="Q69" s="52">
        <f>IFERROR(GETPIVOTDATA("Amount",Pivot!$A$52,"Client Number",$C69,"Location",$A69,"Billing Attorney",$B69,"TranType","TTM_hard_DBill"),0)</f>
        <v>0</v>
      </c>
      <c r="R69" s="54">
        <f>IFERROR(IF(Control!B$9=FALSE,0,GETPIVOTDATA("Amount",Pivot!$A$52,"Client Number",$C69,"Location",$A69,"Billing Attorney",$B69,"TranType","TTM_hard_DPaid")),0)</f>
        <v>5939.3099999999995</v>
      </c>
      <c r="S69" s="51">
        <f>IFERROR(GETPIVOTDATA("Amount",Pivot!$A$52,"Client Number",$C69,"Location",$A69,"Billing Attorney",$B69,"TranType","TTM_soft_DEnt"),0)</f>
        <v>0</v>
      </c>
      <c r="T69" s="52">
        <f>IFERROR(GETPIVOTDATA("Amount",Pivot!$A$52,"Client Number",$C69,"Location",$A69,"Billing Attorney",$B69,"TranType","TTM_soft_DVal"),0)-U69</f>
        <v>0</v>
      </c>
      <c r="U69" s="52">
        <f>IFERROR(GETPIVOTDATA("Amount",Pivot!$A$52,"Client Number",$C69,"Location",$A69,"Billing Attorney",$B69,"TranType","TTM_soft_DBill"),0)</f>
        <v>0</v>
      </c>
      <c r="V69" s="54">
        <f>IFERROR(IF(Control!B$10=FALSE,0,GETPIVOTDATA("Amount",Pivot!$A$52,"Client Number",$C69,"Location",$A69,"Billing Attorney",$B69,"TranType","TTM_soft_DPaid")),0)</f>
        <v>312.09749999999997</v>
      </c>
      <c r="W69" s="55">
        <f t="shared" si="81"/>
        <v>0</v>
      </c>
      <c r="X69" s="52">
        <f t="shared" si="82"/>
        <v>0</v>
      </c>
      <c r="Y69" s="52">
        <f t="shared" si="83"/>
        <v>0</v>
      </c>
      <c r="Z69" s="53">
        <f t="shared" si="84"/>
        <v>6251.4074999999993</v>
      </c>
      <c r="AA69" s="137">
        <f>IFERROR(GETPIVOTDATA("Amount",Pivot!$A$52,"Client Number",$C69,"Location",$A69,"Billing Attorney",$B69,"TranType","TTM_Avg_WipUnpaid"),0)</f>
        <v>28854.429374999974</v>
      </c>
      <c r="AB69" s="51">
        <f>IFERROR(IF(Control!B$9=FALSE,0,GETPIVOTDATA("Amount",Pivot!$A$52,"Client Number",$C69,"Location",$A69,"Billing Attorney",$B69,"TranType","TTM_HardDisb_Avg_WipUnpaid")),0)</f>
        <v>1586.8957499999935</v>
      </c>
      <c r="AC69" s="54">
        <f>IFERROR(IF(Control!B$10=FALSE,0,GETPIVOTDATA("Amount",Pivot!$A$52,"Client Number",$C69,"Location",$A69,"Billing Attorney",$B69,"TranType","TTM_SoftDisb_Avg_WipUnpaid")),0)</f>
        <v>216.3948749999997</v>
      </c>
      <c r="AD69" s="105">
        <f t="shared" si="85"/>
        <v>1803.2906249999933</v>
      </c>
      <c r="AE69" s="146">
        <f t="shared" si="57"/>
        <v>30657.719999999968</v>
      </c>
      <c r="AF69" s="55">
        <f>IFERROR(IF(Control!$B$1=FALSE,0,GETPIVOTDATA("Amount",Pivot!$A$52,"Client Number",$C69,"Location",$A69,"Billing Attorney",$B69,"TranType","Timekeeper Salaries")),0)</f>
        <v>0</v>
      </c>
      <c r="AG69" s="52">
        <f>IFERROR(IF(Control!$B$2=FALSE,0,GETPIVOTDATA("Amount",Pivot!$A$52,"Client Number",$C69,"Location",$A69,"Billing Attorney",$B69,"TranType","Secretary Salaries")),0)</f>
        <v>0</v>
      </c>
      <c r="AH69" s="52">
        <f>IFERROR(IF(Control!$B$3=FALSE,0,GETPIVOTDATA("Amount",Pivot!$A$52,"Client Number",$C69,"Location",$A69,"Billing Attorney",$B69,"TranType","Support Salaries")),0)</f>
        <v>0</v>
      </c>
      <c r="AI69" s="52">
        <f>IFERROR(IF(Control!$B$4=FALSE,0,GETPIVOTDATA("Amount",Pivot!$A$52,"Client Number",$C69,"Location",$A69,"Billing Attorney",$B69,"TranType","Employee Benefits")),0)</f>
        <v>0</v>
      </c>
      <c r="AJ69" s="52">
        <f>IFERROR(IF(Control!$B$5=FALSE,0,GETPIVOTDATA("Amount",Pivot!$A$52,"Client Number",$C69,"Location",$A69,"Billing Attorney",$B69,"TranType","Rent Office Expense")),0)</f>
        <v>0</v>
      </c>
      <c r="AK69" s="52">
        <f>IFERROR(IF(Control!$B$6=FALSE,0,GETPIVOTDATA("Amount",Pivot!$A$52,"Client Number",$C69,"Location",$A69,"Billing Attorney",$B69,"TranType","Legal Library Expense")),0)</f>
        <v>0</v>
      </c>
      <c r="AL69" s="53">
        <f>IFERROR(IF(Control!$B$7=FALSE,0,GETPIVOTDATA("Amount",Pivot!$A$52,"Client Number",$C69,"Location",$A69,"Billing Attorney",$B69,"TranType","Other SG&amp;A")),0)</f>
        <v>0</v>
      </c>
      <c r="AM69" s="105">
        <f t="shared" si="86"/>
        <v>0</v>
      </c>
      <c r="AN69" s="51">
        <f t="shared" si="52"/>
        <v>68628.461577271853</v>
      </c>
      <c r="AO69" s="156">
        <f t="shared" si="53"/>
        <v>1</v>
      </c>
      <c r="AP69" s="116">
        <f t="shared" si="77"/>
        <v>2.2385376856880397</v>
      </c>
      <c r="AQ69" s="171">
        <f t="shared" si="78"/>
        <v>2.2385376856880397</v>
      </c>
      <c r="AR69" s="94">
        <f t="shared" si="79"/>
        <v>0</v>
      </c>
    </row>
    <row r="70" spans="1:44" outlineLevel="1" x14ac:dyDescent="0.35">
      <c r="A70" s="40" t="s">
        <v>37</v>
      </c>
      <c r="B70" s="40" t="s">
        <v>78</v>
      </c>
      <c r="C70" s="41" t="s">
        <v>82</v>
      </c>
      <c r="D70" s="49" t="str">
        <f t="shared" si="80"/>
        <v>00043-Schmidt</v>
      </c>
      <c r="E70" s="50">
        <v>400</v>
      </c>
      <c r="F70" s="51">
        <f>IFERROR(GETPIVOTDATA("Amount",Pivot!$A$52,"Client Number",$C70,"Location",$A70,"Billing Attorney",$B70,"TranType","TTM_Hours_Worked"),0)</f>
        <v>0</v>
      </c>
      <c r="G70" s="52">
        <f>IFERROR(GETPIVOTDATA("Amount",Pivot!$A$52,"Client Number",$C70,"Location",$A70,"Billing Attorney",$B70,"TranType","TTM_Hours_wORKDAY"),0)</f>
        <v>0</v>
      </c>
      <c r="H70" s="284">
        <f t="shared" si="49"/>
        <v>0</v>
      </c>
      <c r="I70" s="51">
        <f>IFERROR(GETPIVOTDATA("Amount",Pivot!$A$52,"Client Number",$C70,"Location",$A70,"Billing Attorney",$B70,"TranType","TTM_Billed_Value"),0)</f>
        <v>0</v>
      </c>
      <c r="J70" s="52">
        <f>IFERROR(GETPIVOTDATA("Amount",Pivot!$A$52,"Client Number",$C70,"Location",$A70,"Billing Attorney",$B70,"TranType","TTM_Value_Discounted"),0)</f>
        <v>0</v>
      </c>
      <c r="K70" s="52">
        <f>IFERROR(GETPIVOTDATA("Amount",Pivot!$A$52,"Client Number",$C70,"Location",$A70,"Billing Attorney",$B70,"TranType","TTM_Value_Billed"),0)</f>
        <v>0</v>
      </c>
      <c r="L70" s="293">
        <f t="shared" si="50"/>
        <v>0</v>
      </c>
      <c r="M70" s="55">
        <f>IFERROR(GETPIVOTDATA("Amount",Pivot!$A$52,"Client Number",$C70,"Location",$A70,"Billing Attorney",$B70,"TranType","TTM_Value_Writeoff"),0)</f>
        <v>354.95656056000001</v>
      </c>
      <c r="N70" s="54">
        <f>IFERROR(GETPIVOTDATA("Amount",Pivot!$A$52,"Client Number",$C70,"Location",$A70,"Billing Attorney",$B70,"TranType","TTM_Value_Paid"),0)</f>
        <v>41797.9576039155</v>
      </c>
      <c r="O70" s="51">
        <f>IFERROR(GETPIVOTDATA("Amount",Pivot!$A$52,"Client Number",$C70,"Location",$A70,"Billing Attorney",$B70,"TranType","TTM_hard_DEnt"),0)</f>
        <v>0</v>
      </c>
      <c r="P70" s="52">
        <f>IFERROR(GETPIVOTDATA("Amount",Pivot!$A$52,"Client Number",$C70,"Location",$A70,"Billing Attorney",$B70,"TranType","TTM_hard_DVal"),0)-Q70</f>
        <v>0</v>
      </c>
      <c r="Q70" s="52">
        <f>IFERROR(GETPIVOTDATA("Amount",Pivot!$A$52,"Client Number",$C70,"Location",$A70,"Billing Attorney",$B70,"TranType","TTM_hard_DBill"),0)</f>
        <v>0</v>
      </c>
      <c r="R70" s="54">
        <f>IFERROR(IF(Control!B$9=FALSE,0,GETPIVOTDATA("Amount",Pivot!$A$52,"Client Number",$C70,"Location",$A70,"Billing Attorney",$B70,"TranType","TTM_hard_DPaid")),0)</f>
        <v>4477.326</v>
      </c>
      <c r="S70" s="51">
        <f>IFERROR(GETPIVOTDATA("Amount",Pivot!$A$52,"Client Number",$C70,"Location",$A70,"Billing Attorney",$B70,"TranType","TTM_soft_DEnt"),0)</f>
        <v>0</v>
      </c>
      <c r="T70" s="52">
        <f>IFERROR(GETPIVOTDATA("Amount",Pivot!$A$52,"Client Number",$C70,"Location",$A70,"Billing Attorney",$B70,"TranType","TTM_soft_DVal"),0)-U70</f>
        <v>0</v>
      </c>
      <c r="U70" s="52">
        <f>IFERROR(GETPIVOTDATA("Amount",Pivot!$A$52,"Client Number",$C70,"Location",$A70,"Billing Attorney",$B70,"TranType","TTM_soft_DBill"),0)</f>
        <v>0</v>
      </c>
      <c r="V70" s="54">
        <f>IFERROR(IF(Control!B$10=FALSE,0,GETPIVOTDATA("Amount",Pivot!$A$52,"Client Number",$C70,"Location",$A70,"Billing Attorney",$B70,"TranType","TTM_soft_DPaid")),0)</f>
        <v>235.27349999999998</v>
      </c>
      <c r="W70" s="55">
        <f t="shared" si="81"/>
        <v>0</v>
      </c>
      <c r="X70" s="52">
        <f t="shared" si="82"/>
        <v>0</v>
      </c>
      <c r="Y70" s="52">
        <f t="shared" si="83"/>
        <v>0</v>
      </c>
      <c r="Z70" s="53">
        <f t="shared" si="84"/>
        <v>4712.5995000000003</v>
      </c>
      <c r="AA70" s="137">
        <f>IFERROR(GETPIVOTDATA("Amount",Pivot!$A$52,"Client Number",$C70,"Location",$A70,"Billing Attorney",$B70,"TranType","TTM_Avg_WipUnpaid"),0)</f>
        <v>19171.078499999996</v>
      </c>
      <c r="AB70" s="51">
        <f>IFERROR(IF(Control!B$9=FALSE,0,GETPIVOTDATA("Amount",Pivot!$A$52,"Client Number",$C70,"Location",$A70,"Billing Attorney",$B70,"TranType","TTM_HardDisb_Avg_WipUnpaid")),0)</f>
        <v>1169.69136307692</v>
      </c>
      <c r="AC70" s="54">
        <f>IFERROR(IF(Control!B$10=FALSE,0,GETPIVOTDATA("Amount",Pivot!$A$52,"Client Number",$C70,"Location",$A70,"Billing Attorney",$B70,"TranType","TTM_SoftDisb_Avg_WipUnpaid")),0)</f>
        <v>159.50336769230702</v>
      </c>
      <c r="AD70" s="105">
        <f t="shared" si="85"/>
        <v>1329.1947307692269</v>
      </c>
      <c r="AE70" s="146">
        <f t="shared" si="57"/>
        <v>20500.273230769224</v>
      </c>
      <c r="AF70" s="55">
        <f>IFERROR(IF(Control!$B$1=FALSE,0,GETPIVOTDATA("Amount",Pivot!$A$52,"Client Number",$C70,"Location",$A70,"Billing Attorney",$B70,"TranType","Timekeeper Salaries")),0)</f>
        <v>0</v>
      </c>
      <c r="AG70" s="52">
        <f>IFERROR(IF(Control!$B$2=FALSE,0,GETPIVOTDATA("Amount",Pivot!$A$52,"Client Number",$C70,"Location",$A70,"Billing Attorney",$B70,"TranType","Secretary Salaries")),0)</f>
        <v>0</v>
      </c>
      <c r="AH70" s="52">
        <f>IFERROR(IF(Control!$B$3=FALSE,0,GETPIVOTDATA("Amount",Pivot!$A$52,"Client Number",$C70,"Location",$A70,"Billing Attorney",$B70,"TranType","Support Salaries")),0)</f>
        <v>0</v>
      </c>
      <c r="AI70" s="52">
        <f>IFERROR(IF(Control!$B$4=FALSE,0,GETPIVOTDATA("Amount",Pivot!$A$52,"Client Number",$C70,"Location",$A70,"Billing Attorney",$B70,"TranType","Employee Benefits")),0)</f>
        <v>0</v>
      </c>
      <c r="AJ70" s="52">
        <f>IFERROR(IF(Control!$B$5=FALSE,0,GETPIVOTDATA("Amount",Pivot!$A$52,"Client Number",$C70,"Location",$A70,"Billing Attorney",$B70,"TranType","Rent Office Expense")),0)</f>
        <v>0</v>
      </c>
      <c r="AK70" s="52">
        <f>IFERROR(IF(Control!$B$6=FALSE,0,GETPIVOTDATA("Amount",Pivot!$A$52,"Client Number",$C70,"Location",$A70,"Billing Attorney",$B70,"TranType","Legal Library Expense")),0)</f>
        <v>0</v>
      </c>
      <c r="AL70" s="53">
        <f>IFERROR(IF(Control!$B$7=FALSE,0,GETPIVOTDATA("Amount",Pivot!$A$52,"Client Number",$C70,"Location",$A70,"Billing Attorney",$B70,"TranType","Other SG&amp;A")),0)</f>
        <v>0</v>
      </c>
      <c r="AM70" s="105">
        <f t="shared" si="86"/>
        <v>0</v>
      </c>
      <c r="AN70" s="51">
        <f t="shared" si="52"/>
        <v>46510.557103915504</v>
      </c>
      <c r="AO70" s="156">
        <f t="shared" si="53"/>
        <v>1</v>
      </c>
      <c r="AP70" s="116">
        <f t="shared" si="77"/>
        <v>2.2687774245909553</v>
      </c>
      <c r="AQ70" s="171">
        <f t="shared" si="78"/>
        <v>2.2687774245909553</v>
      </c>
      <c r="AR70" s="94">
        <f t="shared" si="79"/>
        <v>0</v>
      </c>
    </row>
    <row r="71" spans="1:44" ht="15" outlineLevel="1" thickBot="1" x14ac:dyDescent="0.4">
      <c r="A71" s="63" t="s">
        <v>37</v>
      </c>
      <c r="B71" s="40" t="s">
        <v>78</v>
      </c>
      <c r="C71" s="41" t="s">
        <v>77</v>
      </c>
      <c r="D71" s="64" t="str">
        <f t="shared" si="80"/>
        <v>00042-Green</v>
      </c>
      <c r="E71" s="65">
        <v>400</v>
      </c>
      <c r="F71" s="66">
        <f>IFERROR(GETPIVOTDATA("Amount",Pivot!$A$52,"Client Number",$C71,"Location",$A71,"Billing Attorney",$B71,"TranType","TTM_Hours_Worked"),0)</f>
        <v>0</v>
      </c>
      <c r="G71" s="67">
        <f>IFERROR(GETPIVOTDATA("Amount",Pivot!$A$52,"Client Number",$C71,"Location",$A71,"Billing Attorney",$B71,"TranType","TTM_Hours_wORKDAY"),0)</f>
        <v>0</v>
      </c>
      <c r="H71" s="287">
        <f t="shared" si="49"/>
        <v>0</v>
      </c>
      <c r="I71" s="66">
        <f>IFERROR(GETPIVOTDATA("Amount",Pivot!$A$52,"Client Number",$C71,"Location",$A71,"Billing Attorney",$B71,"TranType","TTM_Billed_Value"),0)</f>
        <v>0</v>
      </c>
      <c r="J71" s="67">
        <f>IFERROR(GETPIVOTDATA("Amount",Pivot!$A$52,"Client Number",$C71,"Location",$A71,"Billing Attorney",$B71,"TranType","TTM_Value_Discounted"),0)</f>
        <v>0</v>
      </c>
      <c r="K71" s="67">
        <f>IFERROR(GETPIVOTDATA("Amount",Pivot!$A$52,"Client Number",$C71,"Location",$A71,"Billing Attorney",$B71,"TranType","TTM_Value_Billed"),0)</f>
        <v>0</v>
      </c>
      <c r="L71" s="297">
        <f t="shared" si="50"/>
        <v>0</v>
      </c>
      <c r="M71" s="70">
        <f>IFERROR(GETPIVOTDATA("Amount",Pivot!$A$52,"Client Number",$C71,"Location",$A71,"Billing Attorney",$B71,"TranType","TTM_Value_Writeoff"),0)</f>
        <v>89.191890854999997</v>
      </c>
      <c r="N71" s="69">
        <f>IFERROR(GETPIVOTDATA("Amount",Pivot!$A$52,"Client Number",$C71,"Location",$A71,"Billing Attorney",$B71,"TranType","TTM_Value_Paid"),0)</f>
        <v>10502.803122412441</v>
      </c>
      <c r="O71" s="66">
        <f>IFERROR(GETPIVOTDATA("Amount",Pivot!$A$52,"Client Number",$C71,"Location",$A71,"Billing Attorney",$B71,"TranType","TTM_hard_DEnt"),0)</f>
        <v>0</v>
      </c>
      <c r="P71" s="67">
        <f>IFERROR(GETPIVOTDATA("Amount",Pivot!$A$52,"Client Number",$C71,"Location",$A71,"Billing Attorney",$B71,"TranType","TTM_hard_DVal"),0)-Q71</f>
        <v>0</v>
      </c>
      <c r="Q71" s="67">
        <f>IFERROR(GETPIVOTDATA("Amount",Pivot!$A$52,"Client Number",$C71,"Location",$A71,"Billing Attorney",$B71,"TranType","TTM_hard_DBill"),0)</f>
        <v>0</v>
      </c>
      <c r="R71" s="69">
        <f>IFERROR(IF(Control!B$9=FALSE,0,GETPIVOTDATA("Amount",Pivot!$A$52,"Client Number",$C71,"Location",$A71,"Billing Attorney",$B71,"TranType","TTM_hard_DPaid")),0)</f>
        <v>3000.1129999999998</v>
      </c>
      <c r="S71" s="66">
        <f>IFERROR(GETPIVOTDATA("Amount",Pivot!$A$52,"Client Number",$C71,"Location",$A71,"Billing Attorney",$B71,"TranType","TTM_soft_DEnt"),0)</f>
        <v>0</v>
      </c>
      <c r="T71" s="67">
        <f>IFERROR(GETPIVOTDATA("Amount",Pivot!$A$52,"Client Number",$C71,"Location",$A71,"Billing Attorney",$B71,"TranType","TTM_soft_DVal"),0)-U71</f>
        <v>0</v>
      </c>
      <c r="U71" s="67">
        <f>IFERROR(GETPIVOTDATA("Amount",Pivot!$A$52,"Client Number",$C71,"Location",$A71,"Billing Attorney",$B71,"TranType","TTM_soft_DBill"),0)</f>
        <v>0</v>
      </c>
      <c r="V71" s="69">
        <f>IFERROR(IF(Control!B$10=FALSE,0,GETPIVOTDATA("Amount",Pivot!$A$52,"Client Number",$C71,"Location",$A71,"Billing Attorney",$B71,"TranType","TTM_soft_DPaid")),0)</f>
        <v>157.64924999999999</v>
      </c>
      <c r="W71" s="70">
        <f t="shared" si="81"/>
        <v>0</v>
      </c>
      <c r="X71" s="67">
        <f t="shared" si="82"/>
        <v>0</v>
      </c>
      <c r="Y71" s="67">
        <f t="shared" si="83"/>
        <v>0</v>
      </c>
      <c r="Z71" s="68">
        <f t="shared" si="84"/>
        <v>3157.7622499999998</v>
      </c>
      <c r="AA71" s="139">
        <f>IFERROR(GETPIVOTDATA("Amount",Pivot!$A$52,"Client Number",$C71,"Location",$A71,"Billing Attorney",$B71,"TranType","TTM_Avg_WipUnpaid"),0)</f>
        <v>4446.6669519230736</v>
      </c>
      <c r="AB71" s="66">
        <f>IFERROR(IF(Control!B$9=FALSE,0,GETPIVOTDATA("Amount",Pivot!$A$52,"Client Number",$C71,"Location",$A71,"Billing Attorney",$B71,"TranType","TTM_HardDisb_Avg_WipUnpaid")),0)</f>
        <v>748.14674846153821</v>
      </c>
      <c r="AC71" s="69">
        <f>IFERROR(IF(Control!B$10=FALSE,0,GETPIVOTDATA("Amount",Pivot!$A$52,"Client Number",$C71,"Location",$A71,"Billing Attorney",$B71,"TranType","TTM_SoftDisb_Avg_WipUnpaid")),0)</f>
        <v>102.02001115384607</v>
      </c>
      <c r="AD71" s="107">
        <f t="shared" si="85"/>
        <v>850.16675961538431</v>
      </c>
      <c r="AE71" s="148">
        <f t="shared" si="57"/>
        <v>5296.8337115384584</v>
      </c>
      <c r="AF71" s="70">
        <f>IFERROR(IF(Control!$B$1=FALSE,0,GETPIVOTDATA("Amount",Pivot!$A$52,"Client Number",$C71,"Location",$A71,"Billing Attorney",$B71,"TranType","Timekeeper Salaries")),0)</f>
        <v>0</v>
      </c>
      <c r="AG71" s="67">
        <f>IFERROR(IF(Control!$B$2=FALSE,0,GETPIVOTDATA("Amount",Pivot!$A$52,"Client Number",$C71,"Location",$A71,"Billing Attorney",$B71,"TranType","Secretary Salaries")),0)</f>
        <v>0</v>
      </c>
      <c r="AH71" s="67">
        <f>IFERROR(IF(Control!$B$3=FALSE,0,GETPIVOTDATA("Amount",Pivot!$A$52,"Client Number",$C71,"Location",$A71,"Billing Attorney",$B71,"TranType","Support Salaries")),0)</f>
        <v>0</v>
      </c>
      <c r="AI71" s="67">
        <f>IFERROR(IF(Control!$B$4=FALSE,0,GETPIVOTDATA("Amount",Pivot!$A$52,"Client Number",$C71,"Location",$A71,"Billing Attorney",$B71,"TranType","Employee Benefits")),0)</f>
        <v>0</v>
      </c>
      <c r="AJ71" s="67">
        <f>IFERROR(IF(Control!$B$5=FALSE,0,GETPIVOTDATA("Amount",Pivot!$A$52,"Client Number",$C71,"Location",$A71,"Billing Attorney",$B71,"TranType","Rent Office Expense")),0)</f>
        <v>0</v>
      </c>
      <c r="AK71" s="67">
        <f>IFERROR(IF(Control!$B$6=FALSE,0,GETPIVOTDATA("Amount",Pivot!$A$52,"Client Number",$C71,"Location",$A71,"Billing Attorney",$B71,"TranType","Legal Library Expense")),0)</f>
        <v>0</v>
      </c>
      <c r="AL71" s="68">
        <f>IFERROR(IF(Control!$B$7=FALSE,0,GETPIVOTDATA("Amount",Pivot!$A$52,"Client Number",$C71,"Location",$A71,"Billing Attorney",$B71,"TranType","Other SG&amp;A")),0)</f>
        <v>0</v>
      </c>
      <c r="AM71" s="107">
        <f t="shared" si="86"/>
        <v>0</v>
      </c>
      <c r="AN71" s="66">
        <f t="shared" si="52"/>
        <v>13660.56537241244</v>
      </c>
      <c r="AO71" s="158">
        <f t="shared" si="53"/>
        <v>1</v>
      </c>
      <c r="AP71" s="118">
        <f t="shared" si="77"/>
        <v>2.5790058960421369</v>
      </c>
      <c r="AQ71" s="175">
        <f t="shared" si="78"/>
        <v>2.5790058960421369</v>
      </c>
      <c r="AR71" s="96">
        <f t="shared" si="79"/>
        <v>0</v>
      </c>
    </row>
  </sheetData>
  <mergeCells count="10">
    <mergeCell ref="F1:AR1"/>
    <mergeCell ref="AF3:AM3"/>
    <mergeCell ref="AT8:AU8"/>
    <mergeCell ref="AT12:AU12"/>
    <mergeCell ref="F3:N3"/>
    <mergeCell ref="O3:R3"/>
    <mergeCell ref="S3:V3"/>
    <mergeCell ref="W3:Z3"/>
    <mergeCell ref="AA3:AE3"/>
    <mergeCell ref="AN3:AR3"/>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46</xdr:col>
                    <xdr:colOff>101600</xdr:colOff>
                    <xdr:row>11</xdr:row>
                    <xdr:rowOff>184150</xdr:rowOff>
                  </from>
                  <to>
                    <xdr:col>46</xdr:col>
                    <xdr:colOff>317500</xdr:colOff>
                    <xdr:row>13</xdr:row>
                    <xdr:rowOff>12700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46</xdr:col>
                    <xdr:colOff>107950</xdr:colOff>
                    <xdr:row>12</xdr:row>
                    <xdr:rowOff>152400</xdr:rowOff>
                  </from>
                  <to>
                    <xdr:col>46</xdr:col>
                    <xdr:colOff>323850</xdr:colOff>
                    <xdr:row>14</xdr:row>
                    <xdr:rowOff>25400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46</xdr:col>
                    <xdr:colOff>101600</xdr:colOff>
                    <xdr:row>13</xdr:row>
                    <xdr:rowOff>158750</xdr:rowOff>
                  </from>
                  <to>
                    <xdr:col>46</xdr:col>
                    <xdr:colOff>336550</xdr:colOff>
                    <xdr:row>15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46</xdr:col>
                    <xdr:colOff>101600</xdr:colOff>
                    <xdr:row>14</xdr:row>
                    <xdr:rowOff>158750</xdr:rowOff>
                  </from>
                  <to>
                    <xdr:col>46</xdr:col>
                    <xdr:colOff>285750</xdr:colOff>
                    <xdr:row>16</xdr:row>
                    <xdr:rowOff>25400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46</xdr:col>
                    <xdr:colOff>101600</xdr:colOff>
                    <xdr:row>16</xdr:row>
                    <xdr:rowOff>6350</xdr:rowOff>
                  </from>
                  <to>
                    <xdr:col>46</xdr:col>
                    <xdr:colOff>330200</xdr:colOff>
                    <xdr:row>17</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46</xdr:col>
                    <xdr:colOff>107950</xdr:colOff>
                    <xdr:row>17</xdr:row>
                    <xdr:rowOff>0</xdr:rowOff>
                  </from>
                  <to>
                    <xdr:col>46</xdr:col>
                    <xdr:colOff>336550</xdr:colOff>
                    <xdr:row>18</xdr:row>
                    <xdr:rowOff>6350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46</xdr:col>
                    <xdr:colOff>101600</xdr:colOff>
                    <xdr:row>7</xdr:row>
                    <xdr:rowOff>152400</xdr:rowOff>
                  </from>
                  <to>
                    <xdr:col>46</xdr:col>
                    <xdr:colOff>317500</xdr:colOff>
                    <xdr:row>8</xdr:row>
                    <xdr:rowOff>184150</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46</xdr:col>
                    <xdr:colOff>101600</xdr:colOff>
                    <xdr:row>9</xdr:row>
                    <xdr:rowOff>0</xdr:rowOff>
                  </from>
                  <to>
                    <xdr:col>46</xdr:col>
                    <xdr:colOff>317500</xdr:colOff>
                    <xdr:row>9</xdr:row>
                    <xdr:rowOff>184150</xdr:rowOff>
                  </to>
                </anchor>
              </controlPr>
            </control>
          </mc:Choice>
        </mc:AlternateContent>
        <mc:AlternateContent xmlns:mc="http://schemas.openxmlformats.org/markup-compatibility/2006">
          <mc:Choice Requires="x14">
            <control shapeId="12304" r:id="rId12" name="Check Box 16">
              <controlPr defaultSize="0" autoFill="0" autoLine="0" autoPict="0">
                <anchor moveWithCells="1">
                  <from>
                    <xdr:col>46</xdr:col>
                    <xdr:colOff>107950</xdr:colOff>
                    <xdr:row>18</xdr:row>
                    <xdr:rowOff>0</xdr:rowOff>
                  </from>
                  <to>
                    <xdr:col>46</xdr:col>
                    <xdr:colOff>330200</xdr:colOff>
                    <xdr:row>19</xdr:row>
                    <xdr:rowOff>0</xdr:rowOff>
                  </to>
                </anchor>
              </controlPr>
            </control>
          </mc:Choice>
        </mc:AlternateContent>
      </controls>
    </mc:Choice>
  </mc:AlternateContent>
  <extLst>
    <ext xmlns:x14="http://schemas.microsoft.com/office/spreadsheetml/2009/9/main" uri="{A8765BA9-456A-4dab-B4F3-ACF838C121DE}">
      <x14:slicerList>
        <x14:slicer r:id="rId1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8D56E-5BB4-409A-8DF7-C00495068D32}">
  <sheetPr codeName="Sheet3"/>
  <dimension ref="A1:M63"/>
  <sheetViews>
    <sheetView showGridLines="0" zoomScale="95" zoomScaleNormal="95" workbookViewId="0">
      <pane xSplit="3" ySplit="8" topLeftCell="D9" activePane="bottomRight" state="frozen"/>
      <selection pane="topRight" activeCell="D1" sqref="D1"/>
      <selection pane="bottomLeft" activeCell="A9" sqref="A9"/>
      <selection pane="bottomRight" activeCell="D6" sqref="D6:E6"/>
    </sheetView>
  </sheetViews>
  <sheetFormatPr defaultRowHeight="14.5" outlineLevelRow="1" x14ac:dyDescent="0.35"/>
  <cols>
    <col min="1" max="1" width="23.90625" customWidth="1"/>
    <col min="2" max="2" width="17.6328125" hidden="1" customWidth="1"/>
    <col min="3" max="3" width="1.90625" customWidth="1"/>
    <col min="4" max="4" width="13.90625" customWidth="1"/>
    <col min="5" max="5" width="11.7265625" customWidth="1"/>
    <col min="6" max="6" width="1.90625" customWidth="1"/>
    <col min="7" max="7" width="13.90625" customWidth="1"/>
    <col min="8" max="8" width="11.7265625" customWidth="1"/>
    <col min="9" max="9" width="1.90625" customWidth="1"/>
    <col min="10" max="10" width="11.7265625" customWidth="1"/>
    <col min="11" max="11" width="11.7265625" style="185" customWidth="1"/>
    <col min="12" max="13" width="11.7265625" customWidth="1"/>
  </cols>
  <sheetData>
    <row r="1" spans="1:13" ht="15" thickBot="1" x14ac:dyDescent="0.4"/>
    <row r="2" spans="1:13" s="177" customFormat="1" ht="23" customHeight="1" thickBot="1" x14ac:dyDescent="0.4">
      <c r="A2" s="178" t="s">
        <v>1</v>
      </c>
      <c r="B2" s="178"/>
      <c r="C2" s="178"/>
      <c r="D2" s="327" t="s">
        <v>183</v>
      </c>
      <c r="E2" s="328"/>
      <c r="F2" s="179" t="str">
        <f>IF(D2="ALL Locations","*",D2)</f>
        <v>*</v>
      </c>
      <c r="G2" s="327" t="s">
        <v>183</v>
      </c>
      <c r="H2" s="328"/>
      <c r="I2" s="179" t="str">
        <f>IF(G2="ALL Locations","*",G2)</f>
        <v>*</v>
      </c>
      <c r="K2" s="184"/>
    </row>
    <row r="3" spans="1:13" s="177" customFormat="1" ht="23" customHeight="1" thickBot="1" x14ac:dyDescent="0.4">
      <c r="A3" s="178" t="s">
        <v>112</v>
      </c>
      <c r="B3" s="178"/>
      <c r="C3" s="178"/>
      <c r="D3" s="327" t="s">
        <v>187</v>
      </c>
      <c r="E3" s="328"/>
      <c r="F3" s="179" t="str">
        <f>IF(D3="All Practice Areas","*",D3)</f>
        <v>*</v>
      </c>
      <c r="G3" s="327" t="s">
        <v>187</v>
      </c>
      <c r="H3" s="328"/>
      <c r="I3" s="179" t="str">
        <f>IF(G3="All Practice Areas","*",G3)</f>
        <v>*</v>
      </c>
      <c r="K3" s="184"/>
    </row>
    <row r="4" spans="1:13" s="177" customFormat="1" ht="23" customHeight="1" thickBot="1" x14ac:dyDescent="0.4">
      <c r="A4" s="178" t="s">
        <v>113</v>
      </c>
      <c r="B4" s="178"/>
      <c r="C4" s="178"/>
      <c r="D4" s="327" t="s">
        <v>184</v>
      </c>
      <c r="E4" s="328"/>
      <c r="F4" s="179" t="str">
        <f>IF(D4="All Billing Attorneys","*",D4)</f>
        <v>*</v>
      </c>
      <c r="G4" s="327" t="s">
        <v>184</v>
      </c>
      <c r="H4" s="328"/>
      <c r="I4" s="179" t="str">
        <f>IF(G4="All Billing Attorneys","*",G4)</f>
        <v>*</v>
      </c>
      <c r="K4" s="184"/>
    </row>
    <row r="5" spans="1:13" s="177" customFormat="1" ht="23" customHeight="1" thickBot="1" x14ac:dyDescent="0.4">
      <c r="A5" s="178" t="s">
        <v>114</v>
      </c>
      <c r="B5" s="178"/>
      <c r="C5" s="178"/>
      <c r="D5" s="327" t="s">
        <v>186</v>
      </c>
      <c r="E5" s="328"/>
      <c r="F5" s="179" t="str">
        <f>IF(D5="All Timekeepers","*",D5)</f>
        <v>*</v>
      </c>
      <c r="G5" s="327" t="s">
        <v>186</v>
      </c>
      <c r="H5" s="328"/>
      <c r="I5" s="179" t="str">
        <f>IF(G5="All Timekeepers","*",G5)</f>
        <v>*</v>
      </c>
      <c r="K5" s="184"/>
    </row>
    <row r="6" spans="1:13" s="177" customFormat="1" ht="23" customHeight="1" thickBot="1" x14ac:dyDescent="0.4">
      <c r="A6" s="178" t="s">
        <v>188</v>
      </c>
      <c r="B6" s="178"/>
      <c r="C6" s="178"/>
      <c r="D6" s="327" t="s">
        <v>185</v>
      </c>
      <c r="E6" s="328"/>
      <c r="F6" s="179" t="str">
        <f>IF(D6="All Clients","*",D6)</f>
        <v>*</v>
      </c>
      <c r="G6" s="327" t="s">
        <v>185</v>
      </c>
      <c r="H6" s="328"/>
      <c r="I6" s="179" t="str">
        <f>IF(G6="All Clients","*",G6)</f>
        <v>*</v>
      </c>
      <c r="K6" s="184"/>
    </row>
    <row r="7" spans="1:13" s="183" customFormat="1" ht="23" customHeight="1" thickBot="1" x14ac:dyDescent="0.4">
      <c r="A7" s="180"/>
      <c r="B7" s="180"/>
      <c r="C7" s="180"/>
      <c r="D7" s="181"/>
      <c r="E7" s="182"/>
      <c r="G7" s="181"/>
      <c r="H7" s="182"/>
      <c r="K7" s="186"/>
    </row>
    <row r="8" spans="1:13" ht="29.5" thickBot="1" x14ac:dyDescent="0.4">
      <c r="D8" s="187" t="s">
        <v>106</v>
      </c>
      <c r="E8" s="188" t="s">
        <v>5334</v>
      </c>
      <c r="G8" s="187" t="s">
        <v>106</v>
      </c>
      <c r="H8" s="188" t="s">
        <v>5334</v>
      </c>
      <c r="J8" s="187" t="s">
        <v>5332</v>
      </c>
      <c r="K8" s="189" t="s">
        <v>5333</v>
      </c>
      <c r="L8" s="189" t="s">
        <v>5335</v>
      </c>
      <c r="M8" s="188" t="s">
        <v>5336</v>
      </c>
    </row>
    <row r="9" spans="1:13" ht="15" thickBot="1" x14ac:dyDescent="0.4">
      <c r="A9" s="250" t="s">
        <v>5337</v>
      </c>
      <c r="B9" s="195"/>
      <c r="C9" s="228"/>
      <c r="K9"/>
    </row>
    <row r="10" spans="1:13" ht="15" thickBot="1" x14ac:dyDescent="0.4">
      <c r="A10" s="237" t="s">
        <v>119</v>
      </c>
      <c r="B10" t="s">
        <v>23</v>
      </c>
      <c r="D10" s="192">
        <f>SUMIFS('LPF_TTM Updated'!$H:$H,'LPF_TTM Updated'!$G:$G,B10,'LPF_TTM Updated'!$C:$C,F$2,'LPF_TTM Updated'!$D:$D,F$3,'LPF_TTM Updated'!$E:$E,F$4,'LPF_TTM Updated'!$F:$F,F$5,'LPF_TTM Updated'!$G:$G,F$6)</f>
        <v>64943.82245666434</v>
      </c>
      <c r="E10" s="256"/>
      <c r="G10" s="192">
        <f>SUMIFS('LPF_TTM Updated'!$H:$H,'LPF_TTM Updated'!$G:$G,B10,'LPF_TTM Updated'!$C:$C,I$2,'LPF_TTM Updated'!$D:$D,I$3,'LPF_TTM Updated'!$E:$E,I$4,'LPF_TTM Updated'!$F:$F,I$5,'LPF_TTM Updated'!$G:$G,I$6)</f>
        <v>64943.82245666434</v>
      </c>
      <c r="H10" s="256"/>
      <c r="J10" s="278">
        <f>D10-G10</f>
        <v>0</v>
      </c>
      <c r="K10" s="222">
        <f>IFERROR(J10/D10,0)</f>
        <v>0</v>
      </c>
      <c r="L10" s="257"/>
      <c r="M10" s="256"/>
    </row>
    <row r="11" spans="1:13" hidden="1" x14ac:dyDescent="0.35">
      <c r="A11" s="190" t="s">
        <v>120</v>
      </c>
      <c r="B11" t="s">
        <v>25</v>
      </c>
      <c r="D11" s="193">
        <f>SUMIFS('LPF_TTM Updated'!$H:$H,'LPF_TTM Updated'!$G:$G,B11,'LPF_TTM Updated'!$C:$C,F$2,'LPF_TTM Updated'!$D:$D,F$3,'LPF_TTM Updated'!$E:$E,F$4,'LPF_TTM Updated'!$F:$F,F$5,'LPF_TTM Updated'!$G:$G,F$6)</f>
        <v>68903.999999999709</v>
      </c>
      <c r="E11" s="197"/>
      <c r="G11" s="193">
        <f>SUMIFS('LPF_TTM Updated'!$H:$H,'LPF_TTM Updated'!$G:$G,B11,'LPF_TTM Updated'!$C:$C,I$2,'LPF_TTM Updated'!$D:$D,I$3,'LPF_TTM Updated'!$E:$E,I$4,'LPF_TTM Updated'!$F:$F,I$5,'LPF_TTM Updated'!$G:$G,I$6)</f>
        <v>68903.999999999709</v>
      </c>
      <c r="H11" s="197"/>
      <c r="J11" s="198"/>
      <c r="K11" s="279"/>
      <c r="L11" s="196"/>
      <c r="M11" s="197"/>
    </row>
    <row r="12" spans="1:13" ht="15" thickBot="1" x14ac:dyDescent="0.4">
      <c r="A12" s="191" t="s">
        <v>121</v>
      </c>
      <c r="D12" s="194">
        <f>IFERROR(D10/D11,0)</f>
        <v>0.94252615895542513</v>
      </c>
      <c r="E12" s="213"/>
      <c r="G12" s="194">
        <f>IFERROR(G10/G11,0)</f>
        <v>0.94252615895542513</v>
      </c>
      <c r="H12" s="213"/>
      <c r="J12" s="233"/>
      <c r="K12" s="227">
        <f>D12-G12</f>
        <v>0</v>
      </c>
      <c r="L12" s="200"/>
      <c r="M12" s="213"/>
    </row>
    <row r="13" spans="1:13" ht="15" thickBot="1" x14ac:dyDescent="0.4">
      <c r="K13"/>
    </row>
    <row r="14" spans="1:13" ht="15" thickBot="1" x14ac:dyDescent="0.4">
      <c r="A14" s="251" t="s">
        <v>5338</v>
      </c>
      <c r="B14" s="196"/>
      <c r="K14"/>
    </row>
    <row r="15" spans="1:13" x14ac:dyDescent="0.35">
      <c r="A15" s="237" t="s">
        <v>5328</v>
      </c>
      <c r="B15" t="s">
        <v>21</v>
      </c>
      <c r="D15" s="258">
        <f>SUMIFS('LPF_TTM Updated'!$H:$H,'LPF_TTM Updated'!$G:$G,B15,'LPF_TTM Updated'!$C:$C,F$2,'LPF_TTM Updated'!$D:$D,F$3,'LPF_TTM Updated'!$E:$E,F$4,'LPF_TTM Updated'!$F:$F,F$5,'LPF_TTM Updated'!$G:$G,F$6)</f>
        <v>59883.068276250022</v>
      </c>
      <c r="E15" s="256"/>
      <c r="G15" s="258">
        <f>SUMIFS('LPF_TTM Updated'!$H:$H,'LPF_TTM Updated'!$G:$G,B15,'LPF_TTM Updated'!$C:$C,I$2,'LPF_TTM Updated'!$D:$D,I$3,'LPF_TTM Updated'!$E:$E,I$4,'LPF_TTM Updated'!$F:$F,I$5,'LPF_TTM Updated'!$G:$G,I$6)</f>
        <v>59883.068276250022</v>
      </c>
      <c r="H15" s="256"/>
      <c r="J15" s="231">
        <f>D15-G15</f>
        <v>0</v>
      </c>
      <c r="K15" s="220">
        <f>IFERROR(J15/D15,0)</f>
        <v>0</v>
      </c>
      <c r="L15" s="257"/>
      <c r="M15" s="256"/>
    </row>
    <row r="16" spans="1:13" x14ac:dyDescent="0.35">
      <c r="A16" s="190" t="s">
        <v>122</v>
      </c>
      <c r="B16" t="s">
        <v>20</v>
      </c>
      <c r="D16" s="211">
        <f>SUMIFS('LPF_TTM Updated'!$H:$H,'LPF_TTM Updated'!$G:$G,B16,'LPF_TTM Updated'!$C:$C,F$2,'LPF_TTM Updated'!$D:$D,F$3,'LPF_TTM Updated'!$E:$E,F$4,'LPF_TTM Updated'!$F:$F,F$5,'LPF_TTM Updated'!$G:$G,F$6)</f>
        <v>13397305.550425002</v>
      </c>
      <c r="E16" s="212">
        <f>D16/D10</f>
        <v>206.29068391169531</v>
      </c>
      <c r="G16" s="211">
        <f>SUMIFS('LPF_TTM Updated'!$H:$H,'LPF_TTM Updated'!$G:$G,B16,'LPF_TTM Updated'!$C:$C,I$2,'LPF_TTM Updated'!$D:$D,I$3,'LPF_TTM Updated'!$E:$E,I$4,'LPF_TTM Updated'!$F:$F,I$5,'LPF_TTM Updated'!$G:$G,I$6)</f>
        <v>13397305.550425002</v>
      </c>
      <c r="H16" s="212">
        <f>G16/G10</f>
        <v>206.29068391169531</v>
      </c>
      <c r="J16" s="230">
        <f>D16-G16</f>
        <v>0</v>
      </c>
      <c r="K16" s="201">
        <f>IFERROR(J16/D16,0)</f>
        <v>0</v>
      </c>
      <c r="L16" s="205">
        <f>E16-H16</f>
        <v>0</v>
      </c>
      <c r="M16" s="210">
        <f>IFERROR(L16/E16,0)</f>
        <v>0</v>
      </c>
    </row>
    <row r="17" spans="1:13" ht="15" thickBot="1" x14ac:dyDescent="0.4">
      <c r="A17" s="249" t="s">
        <v>123</v>
      </c>
      <c r="B17" t="s">
        <v>97</v>
      </c>
      <c r="D17" s="259">
        <f>SUMIFS('LPF_TTM Updated'!$H:$H,'LPF_TTM Updated'!$G:$G,B17,'LPF_TTM Updated'!$C:$C,F$2,'LPF_TTM Updated'!$D:$D,F$3,'LPF_TTM Updated'!$E:$E,F$4,'LPF_TTM Updated'!$F:$F,F$5,'LPF_TTM Updated'!$G:$G,F$6)</f>
        <v>505550.41733906243</v>
      </c>
      <c r="E17" s="260">
        <f>D17/D10</f>
        <v>7.7844265738501255</v>
      </c>
      <c r="G17" s="259">
        <f>SUMIFS('LPF_TTM Updated'!$H:$H,'LPF_TTM Updated'!$G:$G,B17,'LPF_TTM Updated'!$C:$C,I$2,'LPF_TTM Updated'!$D:$D,I$3,'LPF_TTM Updated'!$E:$E,I$4,'LPF_TTM Updated'!$F:$F,I$5,'LPF_TTM Updated'!$G:$G,I$6)</f>
        <v>505550.41733906243</v>
      </c>
      <c r="H17" s="260">
        <f>G17/G10</f>
        <v>7.7844265738501255</v>
      </c>
      <c r="J17" s="241">
        <f>D17-G17</f>
        <v>0</v>
      </c>
      <c r="K17" s="203">
        <f>IFERROR(J17/D17,0)</f>
        <v>0</v>
      </c>
      <c r="L17" s="242">
        <f>E17-H17</f>
        <v>0</v>
      </c>
      <c r="M17" s="243">
        <f>IFERROR(L17/E17,0)</f>
        <v>0</v>
      </c>
    </row>
    <row r="18" spans="1:13" ht="15" thickBot="1" x14ac:dyDescent="0.4">
      <c r="A18" s="238" t="s">
        <v>124</v>
      </c>
      <c r="B18" s="236" t="s">
        <v>19</v>
      </c>
      <c r="C18" s="236"/>
      <c r="D18" s="239">
        <f>SUMIFS('LPF_TTM Updated'!$H:$H,'LPF_TTM Updated'!$G:$G,B18,'LPF_TTM Updated'!$C:$C,F$2,'LPF_TTM Updated'!$D:$D,F$3,'LPF_TTM Updated'!$E:$E,F$4,'LPF_TTM Updated'!$F:$F,F$5,'LPF_TTM Updated'!$G:$G,F$6)</f>
        <v>11896669.138598431</v>
      </c>
      <c r="E18" s="240">
        <f>D18/D10</f>
        <v>183.18399947180242</v>
      </c>
      <c r="F18" s="236"/>
      <c r="G18" s="239">
        <f>SUMIFS('LPF_TTM Updated'!$H:$H,'LPF_TTM Updated'!$G:$G,B18,'LPF_TTM Updated'!$C:$C,I$2,'LPF_TTM Updated'!$D:$D,I$3,'LPF_TTM Updated'!$E:$E,I$4,'LPF_TTM Updated'!$F:$F,I$5,'LPF_TTM Updated'!$G:$G,I$6)</f>
        <v>11896669.138598431</v>
      </c>
      <c r="H18" s="240">
        <f>G18/G10</f>
        <v>183.18399947180242</v>
      </c>
      <c r="I18" s="236"/>
      <c r="J18" s="245">
        <f>D18-G18</f>
        <v>0</v>
      </c>
      <c r="K18" s="246">
        <f>IFERROR(J18/D18,0)</f>
        <v>0</v>
      </c>
      <c r="L18" s="247">
        <f>E18-H18</f>
        <v>0</v>
      </c>
      <c r="M18" s="248">
        <f>IFERROR(L18/E18,0)</f>
        <v>0</v>
      </c>
    </row>
    <row r="19" spans="1:13" ht="15" thickBot="1" x14ac:dyDescent="0.4">
      <c r="A19" s="209" t="s">
        <v>125</v>
      </c>
      <c r="D19" s="271">
        <f>IFERROR(D18/D16,0)</f>
        <v>0.8879896852259993</v>
      </c>
      <c r="E19" s="272"/>
      <c r="G19" s="271">
        <f>IFERROR(G18/G16,0)</f>
        <v>0.8879896852259993</v>
      </c>
      <c r="H19" s="272"/>
      <c r="J19" s="229"/>
      <c r="K19" s="244">
        <f>D19-G19</f>
        <v>0</v>
      </c>
      <c r="L19" s="206"/>
      <c r="M19" s="204"/>
    </row>
    <row r="20" spans="1:13" ht="15" thickBot="1" x14ac:dyDescent="0.4">
      <c r="A20" s="237" t="s">
        <v>126</v>
      </c>
      <c r="B20" t="s">
        <v>69</v>
      </c>
      <c r="D20" s="252">
        <f>SUMIFS('LPF_TTM Updated'!$H:$H,'LPF_TTM Updated'!$G:$G,B20,'LPF_TTM Updated'!$C:$C,F$2,'LPF_TTM Updated'!$D:$D,F$3,'LPF_TTM Updated'!$E:$E,F$4,'LPF_TTM Updated'!$F:$F,F$5,'LPF_TTM Updated'!$G:$G,F$6)</f>
        <v>511757.51581480977</v>
      </c>
      <c r="E20" s="270">
        <f>D20/D10</f>
        <v>7.8800030003822901</v>
      </c>
      <c r="G20" s="252">
        <f>SUMIFS('LPF_TTM Updated'!$H:$H,'LPF_TTM Updated'!$G:$G,B20,'LPF_TTM Updated'!$C:$C,I$2,'LPF_TTM Updated'!$D:$D,I$3,'LPF_TTM Updated'!$E:$E,I$4,'LPF_TTM Updated'!$F:$F,I$5,'LPF_TTM Updated'!$G:$G,I$6)</f>
        <v>511757.51581480977</v>
      </c>
      <c r="H20" s="270">
        <f>G20/G10</f>
        <v>7.8800030003822901</v>
      </c>
      <c r="J20" s="230">
        <f>D20-G20</f>
        <v>0</v>
      </c>
      <c r="K20" s="201">
        <f>IFERROR(J20/D20,0)</f>
        <v>0</v>
      </c>
      <c r="L20" s="205">
        <f>E20-H20</f>
        <v>0</v>
      </c>
      <c r="M20" s="210">
        <f>IFERROR(L20/E20,0)</f>
        <v>0</v>
      </c>
    </row>
    <row r="21" spans="1:13" ht="15" thickBot="1" x14ac:dyDescent="0.4">
      <c r="A21" s="238" t="s">
        <v>127</v>
      </c>
      <c r="B21" s="236" t="s">
        <v>18</v>
      </c>
      <c r="C21" s="236"/>
      <c r="D21" s="239">
        <f>SUMIFS('LPF_TTM Updated'!$H:$H,'LPF_TTM Updated'!$G:$G,B21,'LPF_TTM Updated'!$C:$C,F$2,'LPF_TTM Updated'!$D:$D,F$3,'LPF_TTM Updated'!$E:$E,F$4,'LPF_TTM Updated'!$F:$F,F$5,'LPF_TTM Updated'!$G:$G,F$6)</f>
        <v>11728618.203897333</v>
      </c>
      <c r="E21" s="240">
        <f>D21/D10</f>
        <v>180.59636406100972</v>
      </c>
      <c r="F21" s="236"/>
      <c r="G21" s="239">
        <f>SUMIFS('LPF_TTM Updated'!$H:$H,'LPF_TTM Updated'!$G:$G,B21,'LPF_TTM Updated'!$C:$C,I$2,'LPF_TTM Updated'!$D:$D,I$3,'LPF_TTM Updated'!$E:$E,I$4,'LPF_TTM Updated'!$F:$F,I$5,'LPF_TTM Updated'!$G:$G,I$6)</f>
        <v>11728618.203897333</v>
      </c>
      <c r="H21" s="240">
        <f>G21/G10</f>
        <v>180.59636406100972</v>
      </c>
      <c r="I21" s="236"/>
      <c r="J21" s="245">
        <f>D21-G21</f>
        <v>0</v>
      </c>
      <c r="K21" s="246">
        <f>IFERROR(J21/D21,0)</f>
        <v>0</v>
      </c>
      <c r="L21" s="247">
        <f>E21-H21</f>
        <v>0</v>
      </c>
      <c r="M21" s="248">
        <f>IFERROR(L21/E21,0)</f>
        <v>0</v>
      </c>
    </row>
    <row r="22" spans="1:13" ht="15" thickBot="1" x14ac:dyDescent="0.4">
      <c r="K22"/>
    </row>
    <row r="23" spans="1:13" ht="15" thickBot="1" x14ac:dyDescent="0.4">
      <c r="A23" s="251" t="s">
        <v>145</v>
      </c>
      <c r="B23" s="196"/>
      <c r="K23"/>
    </row>
    <row r="24" spans="1:13" x14ac:dyDescent="0.35">
      <c r="A24" s="235" t="s">
        <v>128</v>
      </c>
      <c r="B24" s="216"/>
      <c r="D24" s="218">
        <f>D29+D35</f>
        <v>170224.30726875001</v>
      </c>
      <c r="E24" s="219">
        <f>D24/D10</f>
        <v>2.6211008349922293</v>
      </c>
      <c r="G24" s="218">
        <f>G29+G35</f>
        <v>170224.30726875001</v>
      </c>
      <c r="H24" s="219">
        <f>G24/G10</f>
        <v>2.6211008349922293</v>
      </c>
      <c r="J24" s="231">
        <f>D24-G24</f>
        <v>0</v>
      </c>
      <c r="K24" s="220">
        <f>IFERROR(J24/D24,0)</f>
        <v>0</v>
      </c>
      <c r="L24" s="221">
        <f>E24-H24</f>
        <v>0</v>
      </c>
      <c r="M24" s="222">
        <f>IFERROR(L24/E24,0)</f>
        <v>0</v>
      </c>
    </row>
    <row r="25" spans="1:13" x14ac:dyDescent="0.35">
      <c r="A25" s="190" t="s">
        <v>123</v>
      </c>
      <c r="D25" s="214">
        <f>D31+D37</f>
        <v>3019.2148000000016</v>
      </c>
      <c r="E25" s="215">
        <f>D25/D10</f>
        <v>4.6489638056254862E-2</v>
      </c>
      <c r="G25" s="214">
        <f>G31+G37</f>
        <v>3019.2148000000016</v>
      </c>
      <c r="H25" s="215">
        <f>G25/G10</f>
        <v>4.6489638056254862E-2</v>
      </c>
      <c r="J25" s="230">
        <f>D25-G25</f>
        <v>0</v>
      </c>
      <c r="K25" s="201">
        <f>IFERROR(J25/D25,0)</f>
        <v>0</v>
      </c>
      <c r="L25" s="205">
        <f>E25-H25</f>
        <v>0</v>
      </c>
      <c r="M25" s="210">
        <f>IFERROR(L25/E25,0)</f>
        <v>0</v>
      </c>
    </row>
    <row r="26" spans="1:13" x14ac:dyDescent="0.35">
      <c r="A26" s="190" t="s">
        <v>129</v>
      </c>
      <c r="D26" s="214">
        <f>D32+D38</f>
        <v>398468.63934999995</v>
      </c>
      <c r="E26" s="215">
        <f>D26/D10</f>
        <v>6.1355895645946887</v>
      </c>
      <c r="G26" s="214">
        <f>G32+G38</f>
        <v>398468.63934999995</v>
      </c>
      <c r="H26" s="215">
        <f>G26/G10</f>
        <v>6.1355895645946887</v>
      </c>
      <c r="J26" s="230">
        <f>D26-G26</f>
        <v>0</v>
      </c>
      <c r="K26" s="201">
        <f>IFERROR(J26/D26,0)</f>
        <v>0</v>
      </c>
      <c r="L26" s="205">
        <f>E26-H26</f>
        <v>0</v>
      </c>
      <c r="M26" s="210">
        <f>IFERROR(L26/E26,0)</f>
        <v>0</v>
      </c>
    </row>
    <row r="27" spans="1:13" ht="15" thickBot="1" x14ac:dyDescent="0.4">
      <c r="A27" s="191" t="s">
        <v>127</v>
      </c>
      <c r="B27" s="199"/>
      <c r="D27" s="223">
        <f>D33+D39</f>
        <v>431625.27523750003</v>
      </c>
      <c r="E27" s="224">
        <f>D27/D10</f>
        <v>6.6461329024098417</v>
      </c>
      <c r="G27" s="223">
        <f>G33+G39</f>
        <v>431625.27523750003</v>
      </c>
      <c r="H27" s="224">
        <f>G27/G10</f>
        <v>6.6461329024098417</v>
      </c>
      <c r="J27" s="232">
        <f>D27-G27</f>
        <v>0</v>
      </c>
      <c r="K27" s="225">
        <f>IFERROR(J27/D27,0)</f>
        <v>0</v>
      </c>
      <c r="L27" s="226">
        <f>E27-H27</f>
        <v>0</v>
      </c>
      <c r="M27" s="227">
        <f>IFERROR(L27/E27,0)</f>
        <v>0</v>
      </c>
    </row>
    <row r="28" spans="1:13" ht="15" hidden="1" outlineLevel="1" thickBot="1" x14ac:dyDescent="0.4">
      <c r="A28" s="261" t="s">
        <v>5329</v>
      </c>
      <c r="B28" s="196"/>
      <c r="K28"/>
    </row>
    <row r="29" spans="1:13" hidden="1" outlineLevel="1" x14ac:dyDescent="0.35">
      <c r="A29" s="234" t="s">
        <v>128</v>
      </c>
      <c r="B29" t="s">
        <v>165</v>
      </c>
      <c r="D29" s="211">
        <f>SUMIFS('LPF_TTM Updated'!$H:$H,'LPF_TTM Updated'!$G:$G,B29,'LPF_TTM Updated'!$C:$C,F$2,'LPF_TTM Updated'!$D:$D,F$3,'LPF_TTM Updated'!$E:$E,F$4,'LPF_TTM Updated'!$F:$F,F$5,'LPF_TTM Updated'!$G:$G,F$6)</f>
        <v>20892.079799999996</v>
      </c>
      <c r="E29" s="212">
        <f>D29/D10</f>
        <v>0.32169464330407788</v>
      </c>
      <c r="G29" s="211">
        <f>SUMIFS('LPF_TTM Updated'!$H:$H,'LPF_TTM Updated'!$G:$G,B29,'LPF_TTM Updated'!$C:$C,I$2,'LPF_TTM Updated'!$D:$D,I$3,'LPF_TTM Updated'!$E:$E,I$4,'LPF_TTM Updated'!$F:$F,I$5,'LPF_TTM Updated'!$G:$G,I$6)</f>
        <v>20892.079799999996</v>
      </c>
      <c r="H29" s="212">
        <f>G29/G10</f>
        <v>0.32169464330407788</v>
      </c>
      <c r="J29" s="230">
        <f>D29-G29</f>
        <v>0</v>
      </c>
      <c r="K29" s="201">
        <f>IFERROR(J29/D29,0)</f>
        <v>0</v>
      </c>
      <c r="L29" s="205">
        <f>E29-H29</f>
        <v>0</v>
      </c>
      <c r="M29" s="210">
        <f>IFERROR(L29/E29,0)</f>
        <v>0</v>
      </c>
    </row>
    <row r="30" spans="1:13" hidden="1" outlineLevel="1" x14ac:dyDescent="0.35">
      <c r="A30" s="234"/>
      <c r="B30" t="s">
        <v>154</v>
      </c>
      <c r="D30" s="211">
        <f>SUMIFS('LPF_TTM Updated'!$H:$H,'LPF_TTM Updated'!$G:$G,B30,'LPF_TTM Updated'!$C:$C,F$2,'LPF_TTM Updated'!$D:$D,F$3,'LPF_TTM Updated'!$E:$E,F$4,'LPF_TTM Updated'!$F:$F,F$5,'LPF_TTM Updated'!$G:$G,F$6)</f>
        <v>51227.058199999985</v>
      </c>
      <c r="E30" s="212">
        <f>D30/D10</f>
        <v>0.7887903154173399</v>
      </c>
      <c r="G30" s="211">
        <f>SUMIFS('LPF_TTM Updated'!$H:$H,'LPF_TTM Updated'!$G:$G,B30,'LPF_TTM Updated'!$C:$C,I$2,'LPF_TTM Updated'!$D:$D,I$3,'LPF_TTM Updated'!$E:$E,I$4,'LPF_TTM Updated'!$F:$F,I$5,'LPF_TTM Updated'!$G:$G,I$6)</f>
        <v>51227.058199999985</v>
      </c>
      <c r="H30" s="212">
        <f>G30/G10</f>
        <v>0.7887903154173399</v>
      </c>
      <c r="J30" s="230">
        <f>D30-G30</f>
        <v>0</v>
      </c>
      <c r="K30" s="201">
        <f>IFERROR(J30/D30,0)</f>
        <v>0</v>
      </c>
      <c r="L30" s="205">
        <f>E30-H30</f>
        <v>0</v>
      </c>
      <c r="M30" s="210">
        <f>IFERROR(L30/E30,0)</f>
        <v>0</v>
      </c>
    </row>
    <row r="31" spans="1:13" hidden="1" outlineLevel="1" x14ac:dyDescent="0.35">
      <c r="A31" s="234" t="s">
        <v>123</v>
      </c>
      <c r="B31" t="s">
        <v>168</v>
      </c>
      <c r="D31" s="211">
        <f>IF(D30&lt;D32,0,D30-D32)</f>
        <v>3019.2148000000016</v>
      </c>
      <c r="E31" s="212">
        <f>D31/D10</f>
        <v>4.6489638056254862E-2</v>
      </c>
      <c r="G31" s="211">
        <f>IF(G30&lt;G32,0,G30-G32)</f>
        <v>3019.2148000000016</v>
      </c>
      <c r="H31" s="212">
        <f>G31/G10</f>
        <v>4.6489638056254862E-2</v>
      </c>
      <c r="J31" s="230">
        <f>D31-G31</f>
        <v>0</v>
      </c>
      <c r="K31" s="201">
        <f>IFERROR(J31/D31,0)</f>
        <v>0</v>
      </c>
      <c r="L31" s="205">
        <f>E31-H31</f>
        <v>0</v>
      </c>
      <c r="M31" s="210">
        <f>IFERROR(L31/E31,0)</f>
        <v>0</v>
      </c>
    </row>
    <row r="32" spans="1:13" hidden="1" outlineLevel="1" x14ac:dyDescent="0.35">
      <c r="A32" s="234" t="s">
        <v>129</v>
      </c>
      <c r="B32" t="s">
        <v>157</v>
      </c>
      <c r="D32" s="211">
        <f>SUMIFS('LPF_TTM Updated'!$H:$H,'LPF_TTM Updated'!$G:$G,B32,'LPF_TTM Updated'!$C:$C,F$2,'LPF_TTM Updated'!$D:$D,F$3,'LPF_TTM Updated'!$E:$E,F$4,'LPF_TTM Updated'!$F:$F,F$5,'LPF_TTM Updated'!$G:$G,F$6)</f>
        <v>48207.843399999983</v>
      </c>
      <c r="E32" s="212">
        <f>D32/D10</f>
        <v>0.74230067736108496</v>
      </c>
      <c r="G32" s="211">
        <f>SUMIFS('LPF_TTM Updated'!$H:$H,'LPF_TTM Updated'!$G:$G,B32,'LPF_TTM Updated'!$C:$C,I$2,'LPF_TTM Updated'!$D:$D,I$3,'LPF_TTM Updated'!$E:$E,I$4,'LPF_TTM Updated'!$F:$F,I$5,'LPF_TTM Updated'!$G:$G,I$6)</f>
        <v>48207.843399999983</v>
      </c>
      <c r="H32" s="212">
        <f>G32/G10</f>
        <v>0.74230067736108496</v>
      </c>
      <c r="J32" s="230">
        <f>D32-G32</f>
        <v>0</v>
      </c>
      <c r="K32" s="201">
        <f>IFERROR(J32/D32,0)</f>
        <v>0</v>
      </c>
      <c r="L32" s="205">
        <f>E32-H32</f>
        <v>0</v>
      </c>
      <c r="M32" s="210">
        <f>IFERROR(L32/E32,0)</f>
        <v>0</v>
      </c>
    </row>
    <row r="33" spans="1:13" hidden="1" outlineLevel="1" x14ac:dyDescent="0.35">
      <c r="A33" s="234" t="s">
        <v>127</v>
      </c>
      <c r="B33" t="s">
        <v>150</v>
      </c>
      <c r="D33" s="211">
        <f>SUMIFS('LPF_TTM Updated'!$H:$H,'LPF_TTM Updated'!$G:$G,B33,'LPF_TTM Updated'!$C:$C,F$2,'LPF_TTM Updated'!$D:$D,F$3,'LPF_TTM Updated'!$E:$E,F$4,'LPF_TTM Updated'!$F:$F,F$5,'LPF_TTM Updated'!$G:$G,F$6)</f>
        <v>20696.878956249999</v>
      </c>
      <c r="E33" s="212">
        <f>D33/D10</f>
        <v>0.31868895567489264</v>
      </c>
      <c r="G33" s="211">
        <f>SUMIFS('LPF_TTM Updated'!$H:$H,'LPF_TTM Updated'!$G:$G,B33,'LPF_TTM Updated'!$C:$C,I$2,'LPF_TTM Updated'!$D:$D,I$3,'LPF_TTM Updated'!$E:$E,I$4,'LPF_TTM Updated'!$F:$F,I$5,'LPF_TTM Updated'!$G:$G,I$6)</f>
        <v>20696.878956249999</v>
      </c>
      <c r="H33" s="212">
        <f>G33/G10</f>
        <v>0.31868895567489264</v>
      </c>
      <c r="J33" s="230">
        <f>D33-G33</f>
        <v>0</v>
      </c>
      <c r="K33" s="201">
        <f>IFERROR(J33/D33,0)</f>
        <v>0</v>
      </c>
      <c r="L33" s="205">
        <f>E33-H33</f>
        <v>0</v>
      </c>
      <c r="M33" s="210">
        <f>IFERROR(L33/E33,0)</f>
        <v>0</v>
      </c>
    </row>
    <row r="34" spans="1:13" hidden="1" outlineLevel="1" x14ac:dyDescent="0.35">
      <c r="A34" s="262" t="s">
        <v>5330</v>
      </c>
      <c r="B34" s="196"/>
      <c r="K34"/>
    </row>
    <row r="35" spans="1:13" hidden="1" outlineLevel="1" x14ac:dyDescent="0.35">
      <c r="A35" s="234" t="s">
        <v>128</v>
      </c>
      <c r="B35" t="s">
        <v>164</v>
      </c>
      <c r="D35" s="214">
        <f>SUMIFS('LPF_TTM Updated'!$H:$H,'LPF_TTM Updated'!$G:$G,B35,'LPF_TTM Updated'!$C:$C,F$2,'LPF_TTM Updated'!$D:$D,F$3,'LPF_TTM Updated'!$E:$E,F$4,'LPF_TTM Updated'!$F:$F,F$5,'LPF_TTM Updated'!$G:$G,F$6)</f>
        <v>149332.22746875</v>
      </c>
      <c r="E35" s="215">
        <f>D35/D10</f>
        <v>2.2994061916881514</v>
      </c>
      <c r="G35" s="214">
        <f>SUMIFS('LPF_TTM Updated'!$H:$H,'LPF_TTM Updated'!$G:$G,B35,'LPF_TTM Updated'!$C:$C,I$2,'LPF_TTM Updated'!$D:$D,I$3,'LPF_TTM Updated'!$E:$E,I$4,'LPF_TTM Updated'!$F:$F,I$5,'LPF_TTM Updated'!$G:$G,I$6)</f>
        <v>149332.22746875</v>
      </c>
      <c r="H35" s="215">
        <f>G35/G10</f>
        <v>2.2994061916881514</v>
      </c>
      <c r="J35" s="230">
        <f>D35-G35</f>
        <v>0</v>
      </c>
      <c r="K35" s="201">
        <f>IFERROR(J35/D35,0)</f>
        <v>0</v>
      </c>
      <c r="L35" s="205">
        <f>E35-H35</f>
        <v>0</v>
      </c>
      <c r="M35" s="210">
        <f>IFERROR(L35/E35,0)</f>
        <v>0</v>
      </c>
    </row>
    <row r="36" spans="1:13" hidden="1" outlineLevel="1" x14ac:dyDescent="0.35">
      <c r="A36" s="234"/>
      <c r="B36" t="s">
        <v>153</v>
      </c>
      <c r="D36" s="214">
        <f>SUMIFS('LPF_TTM Updated'!$H:$H,'LPF_TTM Updated'!$G:$G,B36,'LPF_TTM Updated'!$C:$C,F$2,'LPF_TTM Updated'!$D:$D,F$3,'LPF_TTM Updated'!$E:$E,F$4,'LPF_TTM Updated'!$F:$F,F$5,'LPF_TTM Updated'!$G:$G,F$6)</f>
        <v>350260.79594999994</v>
      </c>
      <c r="E36" s="215">
        <f>D36/D10</f>
        <v>5.393288887233604</v>
      </c>
      <c r="G36" s="214">
        <f>SUMIFS('LPF_TTM Updated'!$H:$H,'LPF_TTM Updated'!$G:$G,B36,'LPF_TTM Updated'!$C:$C,I$2,'LPF_TTM Updated'!$D:$D,I$3,'LPF_TTM Updated'!$E:$E,I$4,'LPF_TTM Updated'!$F:$F,I$5,'LPF_TTM Updated'!$G:$G,I$6)</f>
        <v>350260.79594999994</v>
      </c>
      <c r="H36" s="215">
        <f>G36/G10</f>
        <v>5.393288887233604</v>
      </c>
      <c r="J36" s="230">
        <f>D36-G36</f>
        <v>0</v>
      </c>
      <c r="K36" s="201">
        <f>IFERROR(J36/D36,0)</f>
        <v>0</v>
      </c>
      <c r="L36" s="205">
        <f>E36-H36</f>
        <v>0</v>
      </c>
      <c r="M36" s="210">
        <f>IFERROR(L36/E36,0)</f>
        <v>0</v>
      </c>
    </row>
    <row r="37" spans="1:13" hidden="1" outlineLevel="1" x14ac:dyDescent="0.35">
      <c r="A37" s="234" t="s">
        <v>123</v>
      </c>
      <c r="B37" t="s">
        <v>97</v>
      </c>
      <c r="D37" s="214">
        <f>IF(D38&gt;D36,0,D36-D38)</f>
        <v>0</v>
      </c>
      <c r="E37" s="215">
        <f>D37/D10</f>
        <v>0</v>
      </c>
      <c r="G37" s="214">
        <f>IF(G38&gt;G36,0,G36-G38)</f>
        <v>0</v>
      </c>
      <c r="H37" s="215">
        <f>G37/G10</f>
        <v>0</v>
      </c>
      <c r="J37" s="230">
        <f>D37-G37</f>
        <v>0</v>
      </c>
      <c r="K37" s="201">
        <f>IFERROR(J37/D37,0)</f>
        <v>0</v>
      </c>
      <c r="L37" s="205">
        <f>E37-H37</f>
        <v>0</v>
      </c>
      <c r="M37" s="210">
        <f>IFERROR(L37/E37,0)</f>
        <v>0</v>
      </c>
    </row>
    <row r="38" spans="1:13" hidden="1" outlineLevel="1" x14ac:dyDescent="0.35">
      <c r="A38" s="234" t="s">
        <v>129</v>
      </c>
      <c r="B38" t="s">
        <v>156</v>
      </c>
      <c r="D38" s="214">
        <f>SUMIFS('LPF_TTM Updated'!$H:$H,'LPF_TTM Updated'!$G:$G,B38,'LPF_TTM Updated'!$C:$C,F$2,'LPF_TTM Updated'!$D:$D,F$3,'LPF_TTM Updated'!$E:$E,F$4,'LPF_TTM Updated'!$F:$F,F$5,'LPF_TTM Updated'!$G:$G,F$6)</f>
        <v>350260.79594999994</v>
      </c>
      <c r="E38" s="215">
        <f>D38/D10</f>
        <v>5.393288887233604</v>
      </c>
      <c r="G38" s="214">
        <f>SUMIFS('LPF_TTM Updated'!$H:$H,'LPF_TTM Updated'!$G:$G,B38,'LPF_TTM Updated'!$C:$C,I$2,'LPF_TTM Updated'!$D:$D,I$3,'LPF_TTM Updated'!$E:$E,I$4,'LPF_TTM Updated'!$F:$F,I$5,'LPF_TTM Updated'!$G:$G,I$6)</f>
        <v>350260.79594999994</v>
      </c>
      <c r="H38" s="215">
        <f>G38/G10</f>
        <v>5.393288887233604</v>
      </c>
      <c r="J38" s="230">
        <f>D38-G38</f>
        <v>0</v>
      </c>
      <c r="K38" s="201">
        <f>IFERROR(J38/D38,0)</f>
        <v>0</v>
      </c>
      <c r="L38" s="205">
        <f>E38-H38</f>
        <v>0</v>
      </c>
      <c r="M38" s="210">
        <f>IFERROR(L38/E38,0)</f>
        <v>0</v>
      </c>
    </row>
    <row r="39" spans="1:13" hidden="1" outlineLevel="1" x14ac:dyDescent="0.35">
      <c r="A39" s="234" t="s">
        <v>127</v>
      </c>
      <c r="B39" t="s">
        <v>149</v>
      </c>
      <c r="D39" s="214">
        <f>SUMIFS('LPF_TTM Updated'!$H:$H,'LPF_TTM Updated'!$G:$G,B39,'LPF_TTM Updated'!$C:$C,F$2,'LPF_TTM Updated'!$D:$D,F$3,'LPF_TTM Updated'!$E:$E,F$4,'LPF_TTM Updated'!$F:$F,F$5,'LPF_TTM Updated'!$G:$G,F$6)</f>
        <v>410928.39628125005</v>
      </c>
      <c r="E39" s="215">
        <f>D39/D10</f>
        <v>6.3274439467349497</v>
      </c>
      <c r="G39" s="214">
        <f>SUMIFS('LPF_TTM Updated'!$H:$H,'LPF_TTM Updated'!$G:$G,B39,'LPF_TTM Updated'!$C:$C,I$2,'LPF_TTM Updated'!$D:$D,I$3,'LPF_TTM Updated'!$E:$E,I$4,'LPF_TTM Updated'!$F:$F,I$5,'LPF_TTM Updated'!$G:$G,I$6)</f>
        <v>410928.39628125005</v>
      </c>
      <c r="H39" s="215">
        <f>G39/G10</f>
        <v>6.3274439467349497</v>
      </c>
      <c r="J39" s="230">
        <f>D39-G39</f>
        <v>0</v>
      </c>
      <c r="K39" s="201">
        <f>IFERROR(J39/D39,0)</f>
        <v>0</v>
      </c>
      <c r="L39" s="205">
        <f>E39-H39</f>
        <v>0</v>
      </c>
      <c r="M39" s="210">
        <f>IFERROR(L39/E39,0)</f>
        <v>0</v>
      </c>
    </row>
    <row r="40" spans="1:13" ht="15" collapsed="1" thickBot="1" x14ac:dyDescent="0.4">
      <c r="K40"/>
    </row>
    <row r="41" spans="1:13" ht="15" thickBot="1" x14ac:dyDescent="0.4">
      <c r="A41" s="251" t="s">
        <v>117</v>
      </c>
      <c r="B41" s="196"/>
      <c r="K41"/>
    </row>
    <row r="42" spans="1:13" x14ac:dyDescent="0.35">
      <c r="A42" s="235" t="s">
        <v>5340</v>
      </c>
      <c r="B42" s="216" t="s">
        <v>17</v>
      </c>
      <c r="D42" s="218">
        <f>SUMIFS('LPF_TTM Updated'!$H:$H,'LPF_TTM Updated'!$G:$G,B42,'LPF_TTM Updated'!$C:$C,F$2,'LPF_TTM Updated'!$D:$D,F$3,'LPF_TTM Updated'!$E:$E,F$4,'LPF_TTM Updated'!$F:$F,F$5,'LPF_TTM Updated'!$G:$G,F$6)</f>
        <v>3594853.9863001145</v>
      </c>
      <c r="E42" s="219">
        <f>D42/D10</f>
        <v>55.353286122000064</v>
      </c>
      <c r="G42" s="218">
        <f>SUMIFS('LPF_TTM Updated'!$H:$H,'LPF_TTM Updated'!$G:$G,B42,'LPF_TTM Updated'!$C:$C,I$2,'LPF_TTM Updated'!$D:$D,I$3,'LPF_TTM Updated'!$E:$E,I$4,'LPF_TTM Updated'!$F:$F,I$5,'LPF_TTM Updated'!$G:$G,I$6)</f>
        <v>3594853.9863001145</v>
      </c>
      <c r="H42" s="219">
        <f>G42/G10</f>
        <v>55.353286122000064</v>
      </c>
      <c r="J42" s="231">
        <f>D42-G42</f>
        <v>0</v>
      </c>
      <c r="K42" s="220">
        <f>IFERROR(J42/D42,0)</f>
        <v>0</v>
      </c>
      <c r="L42" s="221">
        <f>E42-H42</f>
        <v>0</v>
      </c>
      <c r="M42" s="222">
        <f>IFERROR(L42/E42,0)</f>
        <v>0</v>
      </c>
    </row>
    <row r="43" spans="1:13" ht="15" thickBot="1" x14ac:dyDescent="0.4">
      <c r="A43" s="249" t="s">
        <v>5341</v>
      </c>
      <c r="D43" s="266">
        <f>SUM(D44:D45)</f>
        <v>83812.615552884337</v>
      </c>
      <c r="E43" s="267">
        <f>D43/D10</f>
        <v>1.2905402297317925</v>
      </c>
      <c r="G43" s="266">
        <f>SUM(G44:G45)</f>
        <v>83812.615552884337</v>
      </c>
      <c r="H43" s="267">
        <f>G43/G10</f>
        <v>1.2905402297317925</v>
      </c>
      <c r="J43" s="241">
        <f>D43-G43</f>
        <v>0</v>
      </c>
      <c r="K43" s="203">
        <f>IFERROR(J43/D43,0)</f>
        <v>0</v>
      </c>
      <c r="L43" s="242">
        <f>E43-H43</f>
        <v>0</v>
      </c>
      <c r="M43" s="243">
        <f>IFERROR(L43/E43,0)</f>
        <v>0</v>
      </c>
    </row>
    <row r="44" spans="1:13" hidden="1" outlineLevel="1" x14ac:dyDescent="0.35">
      <c r="A44" s="264" t="s">
        <v>174</v>
      </c>
      <c r="B44" t="s">
        <v>155</v>
      </c>
      <c r="D44" s="218">
        <f>SUMIFS('LPF_TTM Updated'!$H:$H,'LPF_TTM Updated'!$G:$G,B44,'LPF_TTM Updated'!$C:$C,F$2,'LPF_TTM Updated'!$D:$D,F$3,'LPF_TTM Updated'!$E:$E,F$4,'LPF_TTM Updated'!$F:$F,F$5,'LPF_TTM Updated'!$G:$G,F$6)</f>
        <v>73755.101686538212</v>
      </c>
      <c r="E44" s="219">
        <f>D44/D10</f>
        <v>1.1356754021639772</v>
      </c>
      <c r="G44" s="218">
        <f>SUMIFS('LPF_TTM Updated'!$H:$H,'LPF_TTM Updated'!$G:$G,B44,'LPF_TTM Updated'!$C:$C,I$2,'LPF_TTM Updated'!$D:$D,I$3,'LPF_TTM Updated'!$E:$E,I$4,'LPF_TTM Updated'!$F:$F,I$5,'LPF_TTM Updated'!$G:$G,I$6)</f>
        <v>73755.101686538212</v>
      </c>
      <c r="H44" s="219">
        <f>G44/G10</f>
        <v>1.1356754021639772</v>
      </c>
      <c r="J44" s="231">
        <f>D44-G44</f>
        <v>0</v>
      </c>
      <c r="K44" s="220">
        <f>IFERROR(J44/D44,0)</f>
        <v>0</v>
      </c>
      <c r="L44" s="221">
        <f>E44-H44</f>
        <v>0</v>
      </c>
      <c r="M44" s="222">
        <f>IFERROR(L44/E44,0)</f>
        <v>0</v>
      </c>
    </row>
    <row r="45" spans="1:13" ht="15" hidden="1" outlineLevel="1" thickBot="1" x14ac:dyDescent="0.4">
      <c r="A45" s="265" t="s">
        <v>175</v>
      </c>
      <c r="B45" t="s">
        <v>152</v>
      </c>
      <c r="D45" s="223">
        <f>SUMIFS('LPF_TTM Updated'!$H:$H,'LPF_TTM Updated'!$G:$G,B45,'LPF_TTM Updated'!$C:$C,F$2,'LPF_TTM Updated'!$D:$D,F$3,'LPF_TTM Updated'!$E:$E,F$4,'LPF_TTM Updated'!$F:$F,F$5,'LPF_TTM Updated'!$G:$G,F$6)</f>
        <v>10057.513866346129</v>
      </c>
      <c r="E45" s="224">
        <f>D45/D10</f>
        <v>0.15486482756781522</v>
      </c>
      <c r="G45" s="223">
        <f>SUMIFS('LPF_TTM Updated'!$H:$H,'LPF_TTM Updated'!$G:$G,B45,'LPF_TTM Updated'!$C:$C,I$2,'LPF_TTM Updated'!$D:$D,I$3,'LPF_TTM Updated'!$E:$E,I$4,'LPF_TTM Updated'!$F:$F,I$5,'LPF_TTM Updated'!$G:$G,I$6)</f>
        <v>10057.513866346129</v>
      </c>
      <c r="H45" s="224">
        <f>G45/G10</f>
        <v>0.15486482756781522</v>
      </c>
      <c r="J45" s="232">
        <f>D45-G45</f>
        <v>0</v>
      </c>
      <c r="K45" s="225">
        <f>IFERROR(J45/D45,0)</f>
        <v>0</v>
      </c>
      <c r="L45" s="226">
        <f>E45-H45</f>
        <v>0</v>
      </c>
      <c r="M45" s="227">
        <f>IFERROR(L45/E45,0)</f>
        <v>0</v>
      </c>
    </row>
    <row r="46" spans="1:13" ht="15" collapsed="1" thickBot="1" x14ac:dyDescent="0.4">
      <c r="A46" s="238" t="s">
        <v>5342</v>
      </c>
      <c r="B46" s="199"/>
      <c r="D46" s="268">
        <f>D42+D43</f>
        <v>3678666.6018529991</v>
      </c>
      <c r="E46" s="269">
        <f>D46/D10</f>
        <v>56.64382635173186</v>
      </c>
      <c r="F46" s="236"/>
      <c r="G46" s="268">
        <f>G42+G43</f>
        <v>3678666.6018529991</v>
      </c>
      <c r="H46" s="269">
        <f>G46/G10</f>
        <v>56.64382635173186</v>
      </c>
      <c r="I46" s="236"/>
      <c r="J46" s="245">
        <f>D46-G46</f>
        <v>0</v>
      </c>
      <c r="K46" s="246">
        <f>IFERROR(J46/D46,0)</f>
        <v>0</v>
      </c>
      <c r="L46" s="247">
        <f>E46-H46</f>
        <v>0</v>
      </c>
      <c r="M46" s="248">
        <f>IFERROR(L46/E46,0)</f>
        <v>0</v>
      </c>
    </row>
    <row r="47" spans="1:13" ht="15" collapsed="1" thickBot="1" x14ac:dyDescent="0.4">
      <c r="K47"/>
    </row>
    <row r="48" spans="1:13" ht="15" thickBot="1" x14ac:dyDescent="0.4">
      <c r="A48" s="251" t="s">
        <v>5331</v>
      </c>
      <c r="B48" s="196"/>
      <c r="K48"/>
    </row>
    <row r="49" spans="1:13" x14ac:dyDescent="0.35">
      <c r="A49" s="264" t="s">
        <v>26</v>
      </c>
      <c r="B49" s="216" t="s">
        <v>26</v>
      </c>
      <c r="D49" s="218">
        <f>SUMIFS('LPF_TTM Updated'!$H:$H,'LPF_TTM Updated'!$G:$G,B49,'LPF_TTM Updated'!$C:$C,F$2,'LPF_TTM Updated'!$D:$D,F$3,'LPF_TTM Updated'!$E:$E,F$4,'LPF_TTM Updated'!$F:$F,F$5,'LPF_TTM Updated'!$G:$G,F$6)</f>
        <v>4696388.3985851714</v>
      </c>
      <c r="E49" s="219">
        <f>D49/D10</f>
        <v>72.314628565618747</v>
      </c>
      <c r="G49" s="218">
        <f>SUMIFS('LPF_TTM Updated'!$H:$H,'LPF_TTM Updated'!$G:$G,B49,'LPF_TTM Updated'!$C:$C,I$2,'LPF_TTM Updated'!$D:$D,I$3,'LPF_TTM Updated'!$E:$E,I$4,'LPF_TTM Updated'!$F:$F,I$5,'LPF_TTM Updated'!$G:$G,I$6)</f>
        <v>4696388.3985851714</v>
      </c>
      <c r="H49" s="219">
        <f>G49/G10</f>
        <v>72.314628565618747</v>
      </c>
      <c r="J49" s="231">
        <f t="shared" ref="J49:J56" si="0">D49-G49</f>
        <v>0</v>
      </c>
      <c r="K49" s="220">
        <f t="shared" ref="K49:K56" si="1">IFERROR(J49/D49,0)</f>
        <v>0</v>
      </c>
      <c r="L49" s="221">
        <f t="shared" ref="L49:L56" si="2">E49-H49</f>
        <v>0</v>
      </c>
      <c r="M49" s="222">
        <f t="shared" ref="M49:M56" si="3">IFERROR(L49/E49,0)</f>
        <v>0</v>
      </c>
    </row>
    <row r="50" spans="1:13" x14ac:dyDescent="0.35">
      <c r="A50" s="234" t="s">
        <v>9</v>
      </c>
      <c r="B50" t="s">
        <v>9</v>
      </c>
      <c r="D50" s="214">
        <f>SUMIFS('LPF_TTM Updated'!$H:$H,'LPF_TTM Updated'!$G:$G,B50,'LPF_TTM Updated'!$C:$C,F$2,'LPF_TTM Updated'!$D:$D,F$3,'LPF_TTM Updated'!$E:$E,F$4,'LPF_TTM Updated'!$F:$F,F$5,'LPF_TTM Updated'!$G:$G,F$6)</f>
        <v>1160208.7481064764</v>
      </c>
      <c r="E50" s="215">
        <f>D50/D10</f>
        <v>17.864805368988861</v>
      </c>
      <c r="G50" s="214">
        <f>SUMIFS('LPF_TTM Updated'!$H:$H,'LPF_TTM Updated'!$G:$G,B50,'LPF_TTM Updated'!$C:$C,I$2,'LPF_TTM Updated'!$D:$D,I$3,'LPF_TTM Updated'!$E:$E,I$4,'LPF_TTM Updated'!$F:$F,I$5,'LPF_TTM Updated'!$G:$G,I$6)</f>
        <v>1160208.7481064764</v>
      </c>
      <c r="H50" s="215">
        <f>G50/G10</f>
        <v>17.864805368988861</v>
      </c>
      <c r="J50" s="230">
        <f t="shared" si="0"/>
        <v>0</v>
      </c>
      <c r="K50" s="201">
        <f t="shared" si="1"/>
        <v>0</v>
      </c>
      <c r="L50" s="205">
        <f t="shared" si="2"/>
        <v>0</v>
      </c>
      <c r="M50" s="210">
        <f t="shared" si="3"/>
        <v>0</v>
      </c>
    </row>
    <row r="51" spans="1:13" x14ac:dyDescent="0.35">
      <c r="A51" s="234" t="s">
        <v>11</v>
      </c>
      <c r="B51" t="s">
        <v>11</v>
      </c>
      <c r="D51" s="214">
        <f>SUMIFS('LPF_TTM Updated'!$H:$H,'LPF_TTM Updated'!$G:$G,B51,'LPF_TTM Updated'!$C:$C,F$2,'LPF_TTM Updated'!$D:$D,F$3,'LPF_TTM Updated'!$E:$E,F$4,'LPF_TTM Updated'!$F:$F,F$5,'LPF_TTM Updated'!$G:$G,F$6)</f>
        <v>338612.84196004976</v>
      </c>
      <c r="E51" s="215">
        <f>D51/D10</f>
        <v>5.2139345845557372</v>
      </c>
      <c r="G51" s="214">
        <f>SUMIFS('LPF_TTM Updated'!$H:$H,'LPF_TTM Updated'!$G:$G,B51,'LPF_TTM Updated'!$C:$C,I$2,'LPF_TTM Updated'!$D:$D,I$3,'LPF_TTM Updated'!$E:$E,I$4,'LPF_TTM Updated'!$F:$F,I$5,'LPF_TTM Updated'!$G:$G,I$6)</f>
        <v>338612.84196004976</v>
      </c>
      <c r="H51" s="215">
        <f>G51/G10</f>
        <v>5.2139345845557372</v>
      </c>
      <c r="J51" s="230">
        <f t="shared" si="0"/>
        <v>0</v>
      </c>
      <c r="K51" s="201">
        <f t="shared" si="1"/>
        <v>0</v>
      </c>
      <c r="L51" s="205">
        <f t="shared" si="2"/>
        <v>0</v>
      </c>
      <c r="M51" s="210">
        <f t="shared" si="3"/>
        <v>0</v>
      </c>
    </row>
    <row r="52" spans="1:13" x14ac:dyDescent="0.35">
      <c r="A52" s="234" t="s">
        <v>12</v>
      </c>
      <c r="B52" t="s">
        <v>12</v>
      </c>
      <c r="D52" s="214">
        <f>SUMIFS('LPF_TTM Updated'!$H:$H,'LPF_TTM Updated'!$G:$G,B52,'LPF_TTM Updated'!$C:$C,F$2,'LPF_TTM Updated'!$D:$D,F$3,'LPF_TTM Updated'!$E:$E,F$4,'LPF_TTM Updated'!$F:$F,F$5,'LPF_TTM Updated'!$G:$G,F$6)</f>
        <v>805898.56386491831</v>
      </c>
      <c r="E52" s="215">
        <f>D52/D10</f>
        <v>12.409164311242654</v>
      </c>
      <c r="G52" s="214">
        <f>SUMIFS('LPF_TTM Updated'!$H:$H,'LPF_TTM Updated'!$G:$G,B52,'LPF_TTM Updated'!$C:$C,I$2,'LPF_TTM Updated'!$D:$D,I$3,'LPF_TTM Updated'!$E:$E,I$4,'LPF_TTM Updated'!$F:$F,I$5,'LPF_TTM Updated'!$G:$G,I$6)</f>
        <v>805898.56386491831</v>
      </c>
      <c r="H52" s="215">
        <f>G52/G10</f>
        <v>12.409164311242654</v>
      </c>
      <c r="J52" s="230">
        <f t="shared" si="0"/>
        <v>0</v>
      </c>
      <c r="K52" s="201">
        <f t="shared" si="1"/>
        <v>0</v>
      </c>
      <c r="L52" s="205">
        <f t="shared" si="2"/>
        <v>0</v>
      </c>
      <c r="M52" s="210">
        <f t="shared" si="3"/>
        <v>0</v>
      </c>
    </row>
    <row r="53" spans="1:13" x14ac:dyDescent="0.35">
      <c r="A53" s="234" t="s">
        <v>16</v>
      </c>
      <c r="B53" t="s">
        <v>16</v>
      </c>
      <c r="D53" s="214">
        <f>SUMIFS('LPF_TTM Updated'!$H:$H,'LPF_TTM Updated'!$G:$G,B53,'LPF_TTM Updated'!$C:$C,F$2,'LPF_TTM Updated'!$D:$D,F$3,'LPF_TTM Updated'!$E:$E,F$4,'LPF_TTM Updated'!$F:$F,F$5,'LPF_TTM Updated'!$G:$G,F$6)</f>
        <v>712269.62049403333</v>
      </c>
      <c r="E53" s="215">
        <f>D53/D10</f>
        <v>10.967473018227654</v>
      </c>
      <c r="G53" s="214">
        <f>SUMIFS('LPF_TTM Updated'!$H:$H,'LPF_TTM Updated'!$G:$G,B53,'LPF_TTM Updated'!$C:$C,I$2,'LPF_TTM Updated'!$D:$D,I$3,'LPF_TTM Updated'!$E:$E,I$4,'LPF_TTM Updated'!$F:$F,I$5,'LPF_TTM Updated'!$G:$G,I$6)</f>
        <v>712269.62049403333</v>
      </c>
      <c r="H53" s="215">
        <f>G53/G10</f>
        <v>10.967473018227654</v>
      </c>
      <c r="J53" s="230">
        <f t="shared" si="0"/>
        <v>0</v>
      </c>
      <c r="K53" s="201">
        <f t="shared" si="1"/>
        <v>0</v>
      </c>
      <c r="L53" s="205">
        <f t="shared" si="2"/>
        <v>0</v>
      </c>
      <c r="M53" s="210">
        <f t="shared" si="3"/>
        <v>0</v>
      </c>
    </row>
    <row r="54" spans="1:13" x14ac:dyDescent="0.35">
      <c r="A54" s="234" t="s">
        <v>146</v>
      </c>
      <c r="B54" t="s">
        <v>48</v>
      </c>
      <c r="D54" s="214">
        <f>SUMIFS('LPF_TTM Updated'!$H:$H,'LPF_TTM Updated'!$G:$G,B54,'LPF_TTM Updated'!$C:$C,F$2,'LPF_TTM Updated'!$D:$D,F$3,'LPF_TTM Updated'!$E:$E,F$4,'LPF_TTM Updated'!$F:$F,F$5,'LPF_TTM Updated'!$G:$G,F$6)</f>
        <v>138524.27619360588</v>
      </c>
      <c r="E54" s="215">
        <f>D54/D10</f>
        <v>2.1329861864235085</v>
      </c>
      <c r="G54" s="214">
        <f>SUMIFS('LPF_TTM Updated'!$H:$H,'LPF_TTM Updated'!$G:$G,B54,'LPF_TTM Updated'!$C:$C,I$2,'LPF_TTM Updated'!$D:$D,I$3,'LPF_TTM Updated'!$E:$E,I$4,'LPF_TTM Updated'!$F:$F,I$5,'LPF_TTM Updated'!$G:$G,I$6)</f>
        <v>138524.27619360588</v>
      </c>
      <c r="H54" s="215">
        <f>G54/G10</f>
        <v>2.1329861864235085</v>
      </c>
      <c r="J54" s="230">
        <f t="shared" si="0"/>
        <v>0</v>
      </c>
      <c r="K54" s="201">
        <f t="shared" si="1"/>
        <v>0</v>
      </c>
      <c r="L54" s="205">
        <f t="shared" si="2"/>
        <v>0</v>
      </c>
      <c r="M54" s="210">
        <f t="shared" si="3"/>
        <v>0</v>
      </c>
    </row>
    <row r="55" spans="1:13" ht="15" thickBot="1" x14ac:dyDescent="0.4">
      <c r="A55" s="274" t="s">
        <v>8</v>
      </c>
      <c r="B55" t="s">
        <v>8</v>
      </c>
      <c r="D55" s="266">
        <f>SUMIFS('LPF_TTM Updated'!$H:$H,'LPF_TTM Updated'!$G:$G,B55,'LPF_TTM Updated'!$C:$C,F$2,'LPF_TTM Updated'!$D:$D,F$3,'LPF_TTM Updated'!$E:$E,F$4,'LPF_TTM Updated'!$F:$F,F$5,'LPF_TTM Updated'!$G:$G,F$6)</f>
        <v>725598.94705724996</v>
      </c>
      <c r="E55" s="267">
        <f>D55/D10</f>
        <v>11.17271696690516</v>
      </c>
      <c r="G55" s="266">
        <f>SUMIFS('LPF_TTM Updated'!$H:$H,'LPF_TTM Updated'!$G:$G,B55,'LPF_TTM Updated'!$C:$C,I$2,'LPF_TTM Updated'!$D:$D,I$3,'LPF_TTM Updated'!$E:$E,I$4,'LPF_TTM Updated'!$F:$F,I$5,'LPF_TTM Updated'!$G:$G,I$6)</f>
        <v>725598.94705724996</v>
      </c>
      <c r="H55" s="267">
        <f>G55/G10</f>
        <v>11.17271696690516</v>
      </c>
      <c r="J55" s="241">
        <f t="shared" si="0"/>
        <v>0</v>
      </c>
      <c r="K55" s="203">
        <f t="shared" si="1"/>
        <v>0</v>
      </c>
      <c r="L55" s="242">
        <f t="shared" si="2"/>
        <v>0</v>
      </c>
      <c r="M55" s="243">
        <f t="shared" si="3"/>
        <v>0</v>
      </c>
    </row>
    <row r="56" spans="1:13" s="236" customFormat="1" ht="15" thickBot="1" x14ac:dyDescent="0.4">
      <c r="A56" s="238" t="s">
        <v>147</v>
      </c>
      <c r="B56" s="273"/>
      <c r="D56" s="268">
        <f>SUM(D49:D55)</f>
        <v>8577501.3962615058</v>
      </c>
      <c r="E56" s="269">
        <f>D56/D10</f>
        <v>132.07570900196234</v>
      </c>
      <c r="G56" s="268">
        <f>SUM(G49:G55)</f>
        <v>8577501.3962615058</v>
      </c>
      <c r="H56" s="269">
        <f>G56/G10</f>
        <v>132.07570900196234</v>
      </c>
      <c r="J56" s="245">
        <f t="shared" si="0"/>
        <v>0</v>
      </c>
      <c r="K56" s="246">
        <f t="shared" si="1"/>
        <v>0</v>
      </c>
      <c r="L56" s="247">
        <f t="shared" si="2"/>
        <v>0</v>
      </c>
      <c r="M56" s="248">
        <f t="shared" si="3"/>
        <v>0</v>
      </c>
    </row>
    <row r="57" spans="1:13" ht="15" collapsed="1" thickBot="1" x14ac:dyDescent="0.4">
      <c r="K57"/>
    </row>
    <row r="58" spans="1:13" ht="15" thickBot="1" x14ac:dyDescent="0.4">
      <c r="A58" s="251" t="s">
        <v>118</v>
      </c>
      <c r="B58" s="196"/>
      <c r="K58"/>
    </row>
    <row r="59" spans="1:13" ht="15" thickBot="1" x14ac:dyDescent="0.4">
      <c r="A59" s="209" t="s">
        <v>177</v>
      </c>
      <c r="D59" s="275">
        <f>D56/D46</f>
        <v>2.3316876261471728</v>
      </c>
      <c r="E59" s="253"/>
      <c r="G59" s="275">
        <f>G56/G46</f>
        <v>2.3316876261471728</v>
      </c>
      <c r="H59" s="253"/>
      <c r="J59" s="254"/>
      <c r="K59" s="255"/>
      <c r="L59" s="207">
        <f>D59-G59</f>
        <v>0</v>
      </c>
      <c r="M59" s="202">
        <f>L59/D59</f>
        <v>0</v>
      </c>
    </row>
    <row r="60" spans="1:13" ht="15" thickBot="1" x14ac:dyDescent="0.4">
      <c r="A60" s="238" t="s">
        <v>5339</v>
      </c>
      <c r="B60" s="236"/>
      <c r="C60" s="236"/>
      <c r="D60" s="239">
        <f>((D21+D27)-D56)</f>
        <v>3582742.0828733277</v>
      </c>
      <c r="E60" s="240">
        <f>D60/D10</f>
        <v>55.166787961457253</v>
      </c>
      <c r="F60" s="236"/>
      <c r="G60" s="239">
        <f>((G21+G27)-G56)</f>
        <v>3582742.0828733277</v>
      </c>
      <c r="H60" s="240">
        <f>G60/G10</f>
        <v>55.166787961457253</v>
      </c>
      <c r="I60" s="236"/>
      <c r="J60" s="245">
        <f>D60-G60</f>
        <v>0</v>
      </c>
      <c r="K60" s="246">
        <f>IFERROR(J60/D60,0)</f>
        <v>0</v>
      </c>
      <c r="L60" s="247">
        <f>E60-H60</f>
        <v>0</v>
      </c>
      <c r="M60" s="248">
        <f>IFERROR(L60/E60,0)</f>
        <v>0</v>
      </c>
    </row>
    <row r="61" spans="1:13" ht="15" thickBot="1" x14ac:dyDescent="0.4">
      <c r="A61" s="209" t="s">
        <v>178</v>
      </c>
      <c r="B61" s="199"/>
      <c r="D61" s="208">
        <f>((D21+D27)-D56)/(D21+D27)</f>
        <v>0.29462749565999885</v>
      </c>
      <c r="E61" s="213"/>
      <c r="G61" s="208">
        <f>((G21+G27)-G56)/(G21+G27)</f>
        <v>0.29462749565999885</v>
      </c>
      <c r="H61" s="213"/>
      <c r="J61" s="233"/>
      <c r="K61" s="202">
        <f>D61-G61</f>
        <v>0</v>
      </c>
      <c r="L61" s="200"/>
      <c r="M61" s="217"/>
    </row>
    <row r="62" spans="1:13" ht="15" thickBot="1" x14ac:dyDescent="0.4">
      <c r="A62" s="235" t="s">
        <v>180</v>
      </c>
      <c r="D62" s="263">
        <f>(D21+D27)/D46</f>
        <v>3.3056117325254584</v>
      </c>
      <c r="E62" s="256"/>
      <c r="G62" s="263">
        <f>(G21+G27)/G46</f>
        <v>3.3056117325254584</v>
      </c>
      <c r="H62" s="256"/>
      <c r="J62" s="276"/>
      <c r="K62" s="277"/>
      <c r="L62" s="207">
        <f>D62-G62</f>
        <v>0</v>
      </c>
      <c r="M62" s="202">
        <f>L62/D62</f>
        <v>0</v>
      </c>
    </row>
    <row r="63" spans="1:13" ht="15" thickBot="1" x14ac:dyDescent="0.4">
      <c r="A63" s="191" t="s">
        <v>171</v>
      </c>
      <c r="D63" s="280">
        <f>(D21+D27-D56)/D46</f>
        <v>0.97392410637828586</v>
      </c>
      <c r="E63" s="213"/>
      <c r="G63" s="280">
        <f>(G21+G27-G56)/G46</f>
        <v>0.97392410637828586</v>
      </c>
      <c r="H63" s="213"/>
      <c r="J63" s="233"/>
      <c r="K63" s="217"/>
      <c r="L63" s="207">
        <f>D63-G63</f>
        <v>0</v>
      </c>
      <c r="M63" s="202">
        <f>L63/D63</f>
        <v>0</v>
      </c>
    </row>
  </sheetData>
  <sortState xmlns:xlrd2="http://schemas.microsoft.com/office/spreadsheetml/2017/richdata2" ref="I2:I39">
    <sortCondition ref="I2:I39"/>
  </sortState>
  <mergeCells count="10">
    <mergeCell ref="D2:E2"/>
    <mergeCell ref="D3:E3"/>
    <mergeCell ref="D4:E4"/>
    <mergeCell ref="D5:E5"/>
    <mergeCell ref="D6:E6"/>
    <mergeCell ref="G2:H2"/>
    <mergeCell ref="G3:H3"/>
    <mergeCell ref="G4:H4"/>
    <mergeCell ref="G5:H5"/>
    <mergeCell ref="G6:H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45BB28F-EB9D-48EF-B463-6F211E870345}">
          <x14:formula1>
            <xm:f>_xlfn.ANCHORARRAY(MenuSelections!$K$2)</xm:f>
          </x14:formula1>
          <xm:sqref>D2</xm:sqref>
        </x14:dataValidation>
        <x14:dataValidation type="list" allowBlank="1" showInputMessage="1" showErrorMessage="1" xr:uid="{B39560C4-906B-4A75-A72A-4244F6720D91}">
          <x14:formula1>
            <xm:f>_xlfn.ANCHORARRAY(MenuSelections!$L$2)</xm:f>
          </x14:formula1>
          <xm:sqref>D3</xm:sqref>
        </x14:dataValidation>
        <x14:dataValidation type="list" allowBlank="1" showInputMessage="1" showErrorMessage="1" xr:uid="{B5E21DA1-B0CF-41B0-8109-974B5D065D04}">
          <x14:formula1>
            <xm:f>_xlfn.ANCHORARRAY(MenuSelections!$N$2)</xm:f>
          </x14:formula1>
          <xm:sqref>D5</xm:sqref>
        </x14:dataValidation>
        <x14:dataValidation type="list" allowBlank="1" showInputMessage="1" showErrorMessage="1" xr:uid="{D2AF514F-BA01-40DA-A2FB-D5416B0859A8}">
          <x14:formula1>
            <xm:f>_xlfn.ANCHORARRAY(MenuSelections!$M$2)</xm:f>
          </x14:formula1>
          <xm:sqref>D4</xm:sqref>
        </x14:dataValidation>
        <x14:dataValidation type="list" allowBlank="1" showInputMessage="1" showErrorMessage="1" xr:uid="{1A5ABB2F-F972-48B1-ACE2-0312A1108FDC}">
          <x14:formula1>
            <xm:f>_xlfn.ANCHORARRAY(MenuSelections!$O$2)</xm:f>
          </x14:formula1>
          <xm:sqref>D6:D7</xm:sqref>
        </x14:dataValidation>
        <x14:dataValidation type="list" allowBlank="1" showInputMessage="1" showErrorMessage="1" xr:uid="{D681901A-6873-42A9-9435-D9A6BC52F22C}">
          <x14:formula1>
            <xm:f>_xlfn.ANCHORARRAY(MenuSelections!$Q$2)</xm:f>
          </x14:formula1>
          <xm:sqref>G2</xm:sqref>
        </x14:dataValidation>
        <x14:dataValidation type="list" allowBlank="1" showInputMessage="1" showErrorMessage="1" xr:uid="{2D178809-3291-4B6B-976F-32C7AFD2192C}">
          <x14:formula1>
            <xm:f>_xlfn.ANCHORARRAY(MenuSelections!$R$2)</xm:f>
          </x14:formula1>
          <xm:sqref>G3</xm:sqref>
        </x14:dataValidation>
        <x14:dataValidation type="list" allowBlank="1" showInputMessage="1" showErrorMessage="1" xr:uid="{511434CC-76B4-4644-8DEF-3E2453D588BD}">
          <x14:formula1>
            <xm:f>_xlfn.ANCHORARRAY(MenuSelections!$S$2)</xm:f>
          </x14:formula1>
          <xm:sqref>G4</xm:sqref>
        </x14:dataValidation>
        <x14:dataValidation type="list" allowBlank="1" showInputMessage="1" showErrorMessage="1" xr:uid="{36CA98CD-18F9-41B4-90D7-B524D31B99C1}">
          <x14:formula1>
            <xm:f>_xlfn.ANCHORARRAY(MenuSelections!$T$2)</xm:f>
          </x14:formula1>
          <xm:sqref>G5</xm:sqref>
        </x14:dataValidation>
        <x14:dataValidation type="list" allowBlank="1" showInputMessage="1" showErrorMessage="1" xr:uid="{36B75BD6-7D18-4F72-A4F0-C11C153F8C7B}">
          <x14:formula1>
            <xm:f>_xlfn.ANCHORARRAY(MenuSelections!$U$2)</xm:f>
          </x14:formula1>
          <xm:sqref>G6:G7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3:AE109"/>
  <sheetViews>
    <sheetView topLeftCell="A57" workbookViewId="0">
      <selection activeCell="C66" sqref="C66"/>
    </sheetView>
  </sheetViews>
  <sheetFormatPr defaultRowHeight="14.5" x14ac:dyDescent="0.35"/>
  <cols>
    <col min="1" max="1" width="17.26953125" bestFit="1" customWidth="1"/>
    <col min="2" max="2" width="16.6328125" bestFit="1" customWidth="1"/>
    <col min="3" max="3" width="33.81640625" bestFit="1" customWidth="1"/>
    <col min="4" max="4" width="17.1796875" bestFit="1" customWidth="1"/>
    <col min="5" max="5" width="19.1796875" bestFit="1" customWidth="1"/>
    <col min="6" max="6" width="11.81640625" bestFit="1" customWidth="1"/>
    <col min="7" max="7" width="18.26953125" bestFit="1" customWidth="1"/>
    <col min="8" max="8" width="15.90625" bestFit="1" customWidth="1"/>
    <col min="9" max="9" width="14.7265625" bestFit="1" customWidth="1"/>
    <col min="10" max="10" width="18.36328125" bestFit="1" customWidth="1"/>
    <col min="11" max="11" width="19.6328125" bestFit="1" customWidth="1"/>
    <col min="12" max="13" width="16.6328125" bestFit="1" customWidth="1"/>
    <col min="14" max="14" width="19.36328125" bestFit="1" customWidth="1"/>
    <col min="15" max="15" width="18.54296875" bestFit="1" customWidth="1"/>
    <col min="16" max="16" width="16.6328125" bestFit="1" customWidth="1"/>
    <col min="17" max="17" width="21.36328125" bestFit="1" customWidth="1"/>
    <col min="18" max="18" width="15.26953125" bestFit="1" customWidth="1"/>
    <col min="19" max="19" width="19.08984375" bestFit="1" customWidth="1"/>
    <col min="20" max="20" width="15.6328125" bestFit="1" customWidth="1"/>
    <col min="21" max="21" width="15" bestFit="1" customWidth="1"/>
    <col min="22" max="22" width="27.90625" bestFit="1" customWidth="1"/>
    <col min="23" max="23" width="14.6328125" bestFit="1" customWidth="1"/>
    <col min="24" max="24" width="14" bestFit="1" customWidth="1"/>
    <col min="25" max="25" width="28.6328125" bestFit="1" customWidth="1"/>
    <col min="26" max="26" width="14.54296875" bestFit="1" customWidth="1"/>
    <col min="27" max="27" width="14" bestFit="1" customWidth="1"/>
    <col min="28" max="28" width="14.81640625" bestFit="1" customWidth="1"/>
    <col min="29" max="29" width="14.08984375" bestFit="1" customWidth="1"/>
    <col min="30" max="30" width="14.7265625" bestFit="1" customWidth="1"/>
    <col min="31" max="31" width="11.81640625" bestFit="1" customWidth="1"/>
    <col min="32" max="32" width="14.7265625" bestFit="1" customWidth="1"/>
    <col min="33" max="33" width="11.81640625" bestFit="1" customWidth="1"/>
    <col min="34" max="34" width="21.36328125" bestFit="1" customWidth="1"/>
    <col min="35" max="35" width="15.26953125" bestFit="1" customWidth="1"/>
    <col min="36" max="36" width="19.08984375" bestFit="1" customWidth="1"/>
    <col min="37" max="37" width="25.1796875" bestFit="1" customWidth="1"/>
    <col min="38" max="38" width="25.90625" bestFit="1" customWidth="1"/>
    <col min="39" max="39" width="25.1796875" bestFit="1" customWidth="1"/>
    <col min="40" max="40" width="26.1796875" bestFit="1" customWidth="1"/>
    <col min="41" max="41" width="25.1796875" bestFit="1" customWidth="1"/>
    <col min="42" max="43" width="11.81640625" bestFit="1" customWidth="1"/>
  </cols>
  <sheetData>
    <row r="3" spans="1:31" x14ac:dyDescent="0.35">
      <c r="A3" s="2" t="s">
        <v>110</v>
      </c>
      <c r="D3" s="2" t="s">
        <v>109</v>
      </c>
    </row>
    <row r="4" spans="1:31" x14ac:dyDescent="0.35">
      <c r="A4" s="2" t="s">
        <v>107</v>
      </c>
      <c r="B4" s="2" t="s">
        <v>113</v>
      </c>
      <c r="C4" s="2" t="s">
        <v>114</v>
      </c>
      <c r="D4" t="s">
        <v>12</v>
      </c>
      <c r="E4" t="s">
        <v>48</v>
      </c>
      <c r="F4" t="s">
        <v>8</v>
      </c>
      <c r="G4" t="s">
        <v>16</v>
      </c>
      <c r="H4" t="s">
        <v>9</v>
      </c>
      <c r="I4" t="s">
        <v>11</v>
      </c>
      <c r="J4" t="s">
        <v>26</v>
      </c>
      <c r="K4" t="s">
        <v>17</v>
      </c>
      <c r="L4" t="s">
        <v>20</v>
      </c>
      <c r="M4" t="s">
        <v>21</v>
      </c>
      <c r="N4" t="s">
        <v>25</v>
      </c>
      <c r="O4" t="s">
        <v>23</v>
      </c>
      <c r="P4" t="s">
        <v>19</v>
      </c>
      <c r="Q4" t="s">
        <v>97</v>
      </c>
      <c r="R4" t="s">
        <v>18</v>
      </c>
      <c r="S4" t="s">
        <v>69</v>
      </c>
      <c r="T4" t="s">
        <v>149</v>
      </c>
      <c r="U4" t="s">
        <v>150</v>
      </c>
      <c r="V4" t="s">
        <v>152</v>
      </c>
      <c r="W4" t="s">
        <v>153</v>
      </c>
      <c r="X4" t="s">
        <v>154</v>
      </c>
      <c r="Y4" t="s">
        <v>155</v>
      </c>
      <c r="Z4" t="s">
        <v>156</v>
      </c>
      <c r="AA4" t="s">
        <v>157</v>
      </c>
      <c r="AB4" t="s">
        <v>164</v>
      </c>
      <c r="AC4" t="s">
        <v>165</v>
      </c>
      <c r="AD4" t="s">
        <v>168</v>
      </c>
      <c r="AE4" t="s">
        <v>108</v>
      </c>
    </row>
    <row r="5" spans="1:31" x14ac:dyDescent="0.35">
      <c r="A5" s="3" t="s">
        <v>62</v>
      </c>
      <c r="B5" s="3" t="s">
        <v>63</v>
      </c>
      <c r="C5" s="3" t="s">
        <v>65</v>
      </c>
      <c r="D5">
        <v>22461.389872367061</v>
      </c>
      <c r="F5">
        <v>20223.340221218834</v>
      </c>
      <c r="G5">
        <v>17398.411793302286</v>
      </c>
      <c r="H5">
        <v>28672.029310344806</v>
      </c>
      <c r="I5">
        <v>9437.558769902118</v>
      </c>
      <c r="J5">
        <v>139154.91558620671</v>
      </c>
      <c r="K5">
        <v>174679.24993269189</v>
      </c>
      <c r="L5">
        <v>372682.245</v>
      </c>
      <c r="M5">
        <v>1863.4112249999998</v>
      </c>
      <c r="N5">
        <v>2088</v>
      </c>
      <c r="O5">
        <v>1906.2120819827587</v>
      </c>
      <c r="P5">
        <v>362357.317197319</v>
      </c>
      <c r="Q5">
        <v>10324.927802681055</v>
      </c>
      <c r="R5">
        <v>308522.23762500001</v>
      </c>
      <c r="S5">
        <v>64141.092375</v>
      </c>
      <c r="AE5">
        <v>1535912.3387930165</v>
      </c>
    </row>
    <row r="6" spans="1:31" x14ac:dyDescent="0.35">
      <c r="A6" s="3" t="s">
        <v>62</v>
      </c>
      <c r="B6" s="3" t="s">
        <v>63</v>
      </c>
      <c r="C6" s="3" t="s">
        <v>67</v>
      </c>
      <c r="D6">
        <v>21474.777096982754</v>
      </c>
      <c r="F6">
        <v>19335.033400644737</v>
      </c>
      <c r="G6">
        <v>16634.189479179746</v>
      </c>
      <c r="H6">
        <v>28544.554470376985</v>
      </c>
      <c r="I6">
        <v>9023.01558696756</v>
      </c>
      <c r="J6">
        <v>106870.81193709132</v>
      </c>
      <c r="K6">
        <v>166957.8428509612</v>
      </c>
      <c r="L6">
        <v>356187.04874999996</v>
      </c>
      <c r="M6">
        <v>1978.8169375</v>
      </c>
      <c r="N6">
        <v>2088</v>
      </c>
      <c r="O6">
        <v>1996.9294564901259</v>
      </c>
      <c r="P6">
        <v>346403.10386136232</v>
      </c>
      <c r="Q6">
        <v>9783.9448886376995</v>
      </c>
      <c r="R6">
        <v>294867.75701249996</v>
      </c>
      <c r="S6">
        <v>61302.355987499992</v>
      </c>
      <c r="AE6">
        <v>1443448.1817161941</v>
      </c>
    </row>
    <row r="7" spans="1:31" x14ac:dyDescent="0.35">
      <c r="A7" s="3" t="s">
        <v>62</v>
      </c>
      <c r="B7" s="3" t="s">
        <v>63</v>
      </c>
      <c r="C7" s="3" t="s">
        <v>68</v>
      </c>
      <c r="D7">
        <v>21592.226942936326</v>
      </c>
      <c r="F7">
        <v>19440.780560867039</v>
      </c>
      <c r="G7">
        <v>16725.165184448728</v>
      </c>
      <c r="H7">
        <v>29520.689493716298</v>
      </c>
      <c r="I7">
        <v>9072.3642617379628</v>
      </c>
      <c r="J7">
        <v>107455.30975712718</v>
      </c>
      <c r="K7">
        <v>167870.96864663431</v>
      </c>
      <c r="L7">
        <v>358135.10687500006</v>
      </c>
      <c r="M7">
        <v>2046.4863249999999</v>
      </c>
      <c r="N7">
        <v>2088</v>
      </c>
      <c r="O7">
        <v>2075.0584656624774</v>
      </c>
      <c r="P7">
        <v>348297.65163723036</v>
      </c>
      <c r="Q7">
        <v>9837.4552377695691</v>
      </c>
      <c r="R7">
        <v>296480.44768125005</v>
      </c>
      <c r="S7">
        <v>61637.630818750004</v>
      </c>
      <c r="AE7">
        <v>1452275.3418881304</v>
      </c>
    </row>
    <row r="8" spans="1:31" x14ac:dyDescent="0.35">
      <c r="A8" s="3" t="s">
        <v>62</v>
      </c>
      <c r="B8" s="3" t="s">
        <v>63</v>
      </c>
      <c r="C8" s="3" t="s">
        <v>13</v>
      </c>
      <c r="D8">
        <v>12073.104907631923</v>
      </c>
      <c r="F8">
        <v>10870.142473858263</v>
      </c>
      <c r="G8">
        <v>9351.7298795981678</v>
      </c>
      <c r="H8">
        <v>15937.778452559773</v>
      </c>
      <c r="I8">
        <v>5072.7331544672024</v>
      </c>
      <c r="J8">
        <v>58013.513567317583</v>
      </c>
      <c r="K8">
        <v>93939.705003004492</v>
      </c>
      <c r="L8">
        <v>200443.99374999999</v>
      </c>
      <c r="M8">
        <v>1145.3942500000001</v>
      </c>
      <c r="N8">
        <v>1044</v>
      </c>
      <c r="O8">
        <v>1157.2155304762796</v>
      </c>
      <c r="P8">
        <v>194806.6192862395</v>
      </c>
      <c r="Q8">
        <v>5637.3744637605005</v>
      </c>
      <c r="R8">
        <v>165935.12857031249</v>
      </c>
      <c r="S8">
        <v>35528.004203109143</v>
      </c>
      <c r="AE8">
        <v>810956.43749233545</v>
      </c>
    </row>
    <row r="9" spans="1:31" x14ac:dyDescent="0.35">
      <c r="A9" s="3" t="s">
        <v>62</v>
      </c>
      <c r="B9" s="3" t="s">
        <v>63</v>
      </c>
      <c r="C9" s="3" t="s">
        <v>7</v>
      </c>
      <c r="D9">
        <v>12355.648496999313</v>
      </c>
      <c r="F9">
        <v>11124.533460683651</v>
      </c>
      <c r="G9">
        <v>9570.5858696016967</v>
      </c>
      <c r="H9">
        <v>15857.689113602184</v>
      </c>
      <c r="I9">
        <v>5191.4489483190546</v>
      </c>
      <c r="J9">
        <v>59371.18804132659</v>
      </c>
      <c r="K9">
        <v>96138.150360576605</v>
      </c>
      <c r="L9">
        <v>205134.92999999996</v>
      </c>
      <c r="M9">
        <v>1139.6385</v>
      </c>
      <c r="N9">
        <v>1044</v>
      </c>
      <c r="O9">
        <v>1154.0433252424014</v>
      </c>
      <c r="P9">
        <v>199365.62559545084</v>
      </c>
      <c r="Q9">
        <v>5769.3044045491515</v>
      </c>
      <c r="R9">
        <v>169818.46323749999</v>
      </c>
      <c r="S9">
        <v>36313.605434130754</v>
      </c>
      <c r="AE9">
        <v>829348.85478798219</v>
      </c>
    </row>
    <row r="10" spans="1:31" x14ac:dyDescent="0.35">
      <c r="A10" s="3" t="s">
        <v>62</v>
      </c>
      <c r="B10" s="3" t="s">
        <v>63</v>
      </c>
      <c r="C10" s="3" t="s">
        <v>66</v>
      </c>
      <c r="D10">
        <v>12168.441701590231</v>
      </c>
      <c r="F10">
        <v>10955.979923400566</v>
      </c>
      <c r="G10">
        <v>9425.576992789549</v>
      </c>
      <c r="H10">
        <v>14391.644808306672</v>
      </c>
      <c r="I10">
        <v>5112.7906309202817</v>
      </c>
      <c r="J10">
        <v>53882.31816230026</v>
      </c>
      <c r="K10">
        <v>94681.51171874968</v>
      </c>
      <c r="L10">
        <v>202026.82499999998</v>
      </c>
      <c r="M10">
        <v>1122.3712500000001</v>
      </c>
      <c r="N10">
        <v>1044</v>
      </c>
      <c r="O10">
        <v>1121.3489913138976</v>
      </c>
      <c r="P10">
        <v>196344.93429855007</v>
      </c>
      <c r="Q10">
        <v>5681.8907014499237</v>
      </c>
      <c r="R10">
        <v>167245.45621874998</v>
      </c>
      <c r="S10">
        <v>36944.152212093744</v>
      </c>
      <c r="AE10">
        <v>812149.24261021486</v>
      </c>
    </row>
    <row r="11" spans="1:31" x14ac:dyDescent="0.35">
      <c r="A11" s="3" t="s">
        <v>62</v>
      </c>
      <c r="B11" s="3" t="s">
        <v>63</v>
      </c>
      <c r="C11" s="3" t="s">
        <v>64</v>
      </c>
      <c r="D11">
        <v>11769.760563219061</v>
      </c>
      <c r="F11">
        <v>10597.023316223635</v>
      </c>
      <c r="G11">
        <v>9116.7617921710771</v>
      </c>
      <c r="H11">
        <v>14317.841501597406</v>
      </c>
      <c r="I11">
        <v>4945.2775475710414</v>
      </c>
      <c r="J11">
        <v>52116.943065814674</v>
      </c>
      <c r="K11">
        <v>91579.410907451602</v>
      </c>
      <c r="L11">
        <v>195407.71249999997</v>
      </c>
      <c r="M11">
        <v>1116.6154999999999</v>
      </c>
      <c r="N11">
        <v>1044</v>
      </c>
      <c r="O11">
        <v>1110.8258698322684</v>
      </c>
      <c r="P11">
        <v>189911.98061070582</v>
      </c>
      <c r="Q11">
        <v>5495.7318892941566</v>
      </c>
      <c r="R11">
        <v>161765.90423437499</v>
      </c>
      <c r="S11">
        <v>35264.610148392188</v>
      </c>
      <c r="AE11">
        <v>785560.39944664785</v>
      </c>
    </row>
    <row r="12" spans="1:31" x14ac:dyDescent="0.35">
      <c r="A12" s="3" t="s">
        <v>62</v>
      </c>
      <c r="B12" s="3" t="s">
        <v>63</v>
      </c>
      <c r="C12" s="3" t="s">
        <v>63</v>
      </c>
      <c r="D12">
        <v>36517.160359566435</v>
      </c>
      <c r="F12">
        <v>32878.595761914534</v>
      </c>
      <c r="G12">
        <v>28285.898471466087</v>
      </c>
      <c r="H12">
        <v>67242.458718244612</v>
      </c>
      <c r="I12">
        <v>15343.344688893414</v>
      </c>
      <c r="J12">
        <v>266241.71226212429</v>
      </c>
      <c r="K12">
        <v>285037.33933593752</v>
      </c>
      <c r="L12">
        <v>607939.73906249995</v>
      </c>
      <c r="M12">
        <v>1870.5838125</v>
      </c>
      <c r="N12">
        <v>2088</v>
      </c>
      <c r="O12">
        <v>1871.7418687500001</v>
      </c>
      <c r="P12">
        <v>591194.70846001711</v>
      </c>
      <c r="Q12">
        <v>16745.030602482857</v>
      </c>
      <c r="R12">
        <v>503932.90746093751</v>
      </c>
      <c r="S12">
        <v>104766.53941406248</v>
      </c>
      <c r="T12">
        <v>2526.9989062499999</v>
      </c>
      <c r="U12">
        <v>1964.0387812500001</v>
      </c>
      <c r="V12">
        <v>220.41600749999969</v>
      </c>
      <c r="W12">
        <v>2356.9406250000002</v>
      </c>
      <c r="X12">
        <v>1829.9872499999999</v>
      </c>
      <c r="Y12">
        <v>1616.384054999995</v>
      </c>
      <c r="Z12">
        <v>2356.9406250000002</v>
      </c>
      <c r="AA12">
        <v>1829.9872499999999</v>
      </c>
      <c r="AB12">
        <v>2360.85890625</v>
      </c>
      <c r="AC12">
        <v>1830.2090625000001</v>
      </c>
      <c r="AE12">
        <v>2580848.521748146</v>
      </c>
    </row>
    <row r="13" spans="1:31" x14ac:dyDescent="0.35">
      <c r="A13" s="3" t="s">
        <v>62</v>
      </c>
      <c r="B13" s="3" t="s">
        <v>91</v>
      </c>
      <c r="C13" s="3" t="s">
        <v>96</v>
      </c>
      <c r="D13">
        <v>22628.038331510823</v>
      </c>
      <c r="F13">
        <v>20373.383851900497</v>
      </c>
      <c r="G13">
        <v>17527.496348326618</v>
      </c>
      <c r="H13">
        <v>28884.756551724116</v>
      </c>
      <c r="I13">
        <v>9507.5791308868938</v>
      </c>
      <c r="J13">
        <v>140187.35179770095</v>
      </c>
      <c r="K13">
        <v>31439.511923076898</v>
      </c>
      <c r="L13">
        <v>375457.11</v>
      </c>
      <c r="M13">
        <v>1877.2855500000001</v>
      </c>
      <c r="N13">
        <v>2088</v>
      </c>
      <c r="O13">
        <v>1875.1021128160919</v>
      </c>
      <c r="P13">
        <v>358105.25713031733</v>
      </c>
      <c r="Q13">
        <v>17351.85286968268</v>
      </c>
      <c r="R13">
        <v>369681.18599999999</v>
      </c>
      <c r="S13">
        <v>4066.4930459999996</v>
      </c>
      <c r="AE13">
        <v>1401050.4046439428</v>
      </c>
    </row>
    <row r="14" spans="1:31" x14ac:dyDescent="0.35">
      <c r="A14" s="3" t="s">
        <v>62</v>
      </c>
      <c r="B14" s="3" t="s">
        <v>91</v>
      </c>
      <c r="C14" s="3" t="s">
        <v>94</v>
      </c>
      <c r="D14">
        <v>21619.824257226668</v>
      </c>
      <c r="F14">
        <v>19465.628082737094</v>
      </c>
      <c r="G14">
        <v>16746.54184195483</v>
      </c>
      <c r="H14">
        <v>28737.353052064591</v>
      </c>
      <c r="I14">
        <v>9083.9597719439953</v>
      </c>
      <c r="J14">
        <v>107592.64982692974</v>
      </c>
      <c r="K14">
        <v>30037.888124999969</v>
      </c>
      <c r="L14">
        <v>358603.09874999995</v>
      </c>
      <c r="M14">
        <v>1992.2394375000001</v>
      </c>
      <c r="N14">
        <v>2088</v>
      </c>
      <c r="O14">
        <v>2029.5755593020647</v>
      </c>
      <c r="P14">
        <v>341807.93827728485</v>
      </c>
      <c r="Q14">
        <v>16795.16047271515</v>
      </c>
      <c r="R14">
        <v>353086.43174999999</v>
      </c>
      <c r="S14">
        <v>4237.0371810000006</v>
      </c>
      <c r="AE14">
        <v>1313923.3263856589</v>
      </c>
    </row>
    <row r="15" spans="1:31" x14ac:dyDescent="0.35">
      <c r="A15" s="3" t="s">
        <v>62</v>
      </c>
      <c r="B15" s="3" t="s">
        <v>91</v>
      </c>
      <c r="C15" s="3" t="s">
        <v>66</v>
      </c>
      <c r="D15">
        <v>12149.059477298351</v>
      </c>
      <c r="F15">
        <v>10938.52894114497</v>
      </c>
      <c r="G15">
        <v>9410.5636778693024</v>
      </c>
      <c r="H15">
        <v>14368.721405750761</v>
      </c>
      <c r="I15">
        <v>5104.6468392010038</v>
      </c>
      <c r="J15">
        <v>53796.492943130928</v>
      </c>
      <c r="K15">
        <v>16880.771249999958</v>
      </c>
      <c r="L15">
        <v>201709.17</v>
      </c>
      <c r="M15">
        <v>1120.6064999999999</v>
      </c>
      <c r="N15">
        <v>1044</v>
      </c>
      <c r="O15">
        <v>1119.5628761980829</v>
      </c>
      <c r="P15">
        <v>192609.34596056116</v>
      </c>
      <c r="Q15">
        <v>9099.8240394388504</v>
      </c>
      <c r="R15">
        <v>198606.1545</v>
      </c>
      <c r="S15">
        <v>2581.8800084999993</v>
      </c>
      <c r="AE15">
        <v>730539.32841909339</v>
      </c>
    </row>
    <row r="16" spans="1:31" x14ac:dyDescent="0.35">
      <c r="A16" s="3" t="s">
        <v>62</v>
      </c>
      <c r="B16" s="3" t="s">
        <v>91</v>
      </c>
      <c r="C16" s="3" t="s">
        <v>64</v>
      </c>
      <c r="D16">
        <v>11751.013369067798</v>
      </c>
      <c r="F16">
        <v>10580.144089796922</v>
      </c>
      <c r="G16">
        <v>9102.2403664861085</v>
      </c>
      <c r="H16">
        <v>14295.03565495204</v>
      </c>
      <c r="I16">
        <v>4937.4005752385783</v>
      </c>
      <c r="J16">
        <v>52033.929784025531</v>
      </c>
      <c r="K16">
        <v>16327.697548076887</v>
      </c>
      <c r="L16">
        <v>195100.465</v>
      </c>
      <c r="M16">
        <v>1114.8598</v>
      </c>
      <c r="N16">
        <v>1044</v>
      </c>
      <c r="O16">
        <v>1109.0565162300318</v>
      </c>
      <c r="P16">
        <v>186298.78334361967</v>
      </c>
      <c r="Q16">
        <v>8801.6816563803113</v>
      </c>
      <c r="R16">
        <v>192099.11525</v>
      </c>
      <c r="S16">
        <v>1940.2010640250001</v>
      </c>
      <c r="AE16">
        <v>706535.62401789892</v>
      </c>
    </row>
    <row r="17" spans="1:31" x14ac:dyDescent="0.35">
      <c r="A17" s="3" t="s">
        <v>62</v>
      </c>
      <c r="B17" s="3" t="s">
        <v>91</v>
      </c>
      <c r="C17" s="3" t="s">
        <v>95</v>
      </c>
      <c r="D17">
        <v>24000.993928955693</v>
      </c>
      <c r="F17">
        <v>21609.538351400664</v>
      </c>
      <c r="G17">
        <v>18590.976702570075</v>
      </c>
      <c r="H17">
        <v>29326.89794251131</v>
      </c>
      <c r="I17">
        <v>10084.451230653625</v>
      </c>
      <c r="J17">
        <v>100649.91373869865</v>
      </c>
      <c r="K17">
        <v>33347.85744230765</v>
      </c>
      <c r="L17">
        <v>398355.04087500001</v>
      </c>
      <c r="M17">
        <v>2414.2729749999999</v>
      </c>
      <c r="N17">
        <v>2088</v>
      </c>
      <c r="O17">
        <v>2433.8881384122537</v>
      </c>
      <c r="P17">
        <v>380152.83435313089</v>
      </c>
      <c r="Q17">
        <v>18202.206521869095</v>
      </c>
      <c r="R17">
        <v>392226.88065000001</v>
      </c>
      <c r="S17">
        <v>4157.6049348899996</v>
      </c>
      <c r="AE17">
        <v>1437641.3577854</v>
      </c>
    </row>
    <row r="18" spans="1:31" x14ac:dyDescent="0.35">
      <c r="A18" s="3" t="s">
        <v>62</v>
      </c>
      <c r="B18" s="3" t="s">
        <v>91</v>
      </c>
      <c r="C18" s="3" t="s">
        <v>91</v>
      </c>
      <c r="D18">
        <v>33422.536209042781</v>
      </c>
      <c r="F18">
        <v>30092.319515944862</v>
      </c>
      <c r="G18">
        <v>25888.827514492641</v>
      </c>
      <c r="H18">
        <v>66366.166839080368</v>
      </c>
      <c r="I18">
        <v>14043.082440774251</v>
      </c>
      <c r="J18">
        <v>242558.85891586149</v>
      </c>
      <c r="K18">
        <v>46437.442355769104</v>
      </c>
      <c r="L18">
        <v>554565.47625000007</v>
      </c>
      <c r="M18">
        <v>1848.5515874999996</v>
      </c>
      <c r="N18">
        <v>2088</v>
      </c>
      <c r="O18">
        <v>1855.88245125</v>
      </c>
      <c r="P18">
        <v>528936.08132258605</v>
      </c>
      <c r="Q18">
        <v>25629.394927413952</v>
      </c>
      <c r="R18">
        <v>546034.20074999996</v>
      </c>
      <c r="S18">
        <v>5749.7401338974996</v>
      </c>
      <c r="T18">
        <v>3094.9914250000002</v>
      </c>
      <c r="V18">
        <v>512.16453796153723</v>
      </c>
      <c r="W18">
        <v>2327.1843499999995</v>
      </c>
      <c r="X18">
        <v>3019.2147999999997</v>
      </c>
      <c r="Y18">
        <v>3755.8732783846108</v>
      </c>
      <c r="Z18">
        <v>2327.1843499999995</v>
      </c>
      <c r="AB18">
        <v>2331.0564124999996</v>
      </c>
      <c r="AC18">
        <v>3027.9118624999996</v>
      </c>
      <c r="AD18">
        <v>3019.2148000000002</v>
      </c>
      <c r="AE18">
        <v>2148931.35702996</v>
      </c>
    </row>
    <row r="19" spans="1:31" x14ac:dyDescent="0.35">
      <c r="A19" s="3" t="s">
        <v>38</v>
      </c>
      <c r="B19" s="3" t="s">
        <v>39</v>
      </c>
      <c r="C19" s="3" t="s">
        <v>46</v>
      </c>
      <c r="D19">
        <v>25325.220028937569</v>
      </c>
      <c r="E19">
        <v>11902.271008787891</v>
      </c>
      <c r="F19">
        <v>22801.818753545227</v>
      </c>
      <c r="G19">
        <v>25024.72851059771</v>
      </c>
      <c r="H19">
        <v>28735.748275862068</v>
      </c>
      <c r="I19">
        <v>10640.848751654419</v>
      </c>
      <c r="J19">
        <v>156897.18558620682</v>
      </c>
      <c r="K19">
        <v>148836.79417067283</v>
      </c>
      <c r="L19">
        <v>421876.70437499997</v>
      </c>
      <c r="M19">
        <v>1450.7441249999997</v>
      </c>
      <c r="N19">
        <v>2088</v>
      </c>
      <c r="O19">
        <v>1867.3447087931036</v>
      </c>
      <c r="P19">
        <v>315846.69398437499</v>
      </c>
      <c r="Q19">
        <v>10570.734140625002</v>
      </c>
      <c r="R19">
        <v>283926.76582932647</v>
      </c>
      <c r="S19">
        <v>2024.1879102</v>
      </c>
      <c r="AE19">
        <v>1469815.790159584</v>
      </c>
    </row>
    <row r="20" spans="1:31" x14ac:dyDescent="0.35">
      <c r="A20" s="3" t="s">
        <v>38</v>
      </c>
      <c r="B20" s="3" t="s">
        <v>39</v>
      </c>
      <c r="C20" s="3" t="s">
        <v>40</v>
      </c>
      <c r="D20">
        <v>22395.269029026113</v>
      </c>
      <c r="E20">
        <v>10525.261418996855</v>
      </c>
      <c r="F20">
        <v>20163.807649183167</v>
      </c>
      <c r="G20">
        <v>22129.542279703823</v>
      </c>
      <c r="H20">
        <v>28587.625862068962</v>
      </c>
      <c r="I20">
        <v>9409.7769029521332</v>
      </c>
      <c r="J20">
        <v>138745.27751724128</v>
      </c>
      <c r="K20">
        <v>131617.41706730748</v>
      </c>
      <c r="L20">
        <v>373068.51750000002</v>
      </c>
      <c r="M20">
        <v>1443.2660624999999</v>
      </c>
      <c r="N20">
        <v>2088</v>
      </c>
      <c r="O20">
        <v>1846.2841702586206</v>
      </c>
      <c r="P20">
        <v>279305.43843749998</v>
      </c>
      <c r="Q20">
        <v>9347.7740625000006</v>
      </c>
      <c r="R20">
        <v>251078.42293269176</v>
      </c>
      <c r="S20">
        <v>1742.8981572000002</v>
      </c>
      <c r="AE20">
        <v>1303494.5790491302</v>
      </c>
    </row>
    <row r="21" spans="1:31" x14ac:dyDescent="0.35">
      <c r="A21" s="3" t="s">
        <v>38</v>
      </c>
      <c r="B21" s="3" t="s">
        <v>39</v>
      </c>
      <c r="C21" s="3" t="s">
        <v>45</v>
      </c>
      <c r="D21">
        <v>23616.341095897129</v>
      </c>
      <c r="E21">
        <v>11099.137209396826</v>
      </c>
      <c r="F21">
        <v>21263.212271215893</v>
      </c>
      <c r="G21">
        <v>23336.125951253602</v>
      </c>
      <c r="H21">
        <v>29565.218430842055</v>
      </c>
      <c r="I21">
        <v>9922.8323932340645</v>
      </c>
      <c r="J21">
        <v>110692.17780507248</v>
      </c>
      <c r="K21">
        <v>138810.95442692281</v>
      </c>
      <c r="L21">
        <v>393409.57904999994</v>
      </c>
      <c r="M21">
        <v>1680.819125</v>
      </c>
      <c r="N21">
        <v>2088</v>
      </c>
      <c r="O21">
        <v>2225.0290637411226</v>
      </c>
      <c r="P21">
        <v>292690.0904625</v>
      </c>
      <c r="Q21">
        <v>9857.3520375000007</v>
      </c>
      <c r="R21">
        <v>263062.86414230708</v>
      </c>
      <c r="S21">
        <v>1788.9653920139999</v>
      </c>
      <c r="AE21">
        <v>1335108.698856897</v>
      </c>
    </row>
    <row r="22" spans="1:31" x14ac:dyDescent="0.35">
      <c r="A22" s="3" t="s">
        <v>38</v>
      </c>
      <c r="B22" s="3" t="s">
        <v>39</v>
      </c>
      <c r="C22" s="3" t="s">
        <v>43</v>
      </c>
      <c r="D22">
        <v>12200.462352716582</v>
      </c>
      <c r="E22">
        <v>5733.9367313934672</v>
      </c>
      <c r="F22">
        <v>10984.810041461511</v>
      </c>
      <c r="G22">
        <v>12055.700117576005</v>
      </c>
      <c r="H22">
        <v>14590.073851399844</v>
      </c>
      <c r="I22">
        <v>5126.2446860153723</v>
      </c>
      <c r="J22">
        <v>70810.491758793767</v>
      </c>
      <c r="K22">
        <v>71683.403413461492</v>
      </c>
      <c r="L22">
        <v>203239.72874999998</v>
      </c>
      <c r="M22">
        <v>796.37249999999995</v>
      </c>
      <c r="N22">
        <v>1044</v>
      </c>
      <c r="O22">
        <v>1027.3843670360732</v>
      </c>
      <c r="P22">
        <v>154181.926875</v>
      </c>
      <c r="Q22">
        <v>5092.5731250000008</v>
      </c>
      <c r="R22">
        <v>138652.20850961533</v>
      </c>
      <c r="S22">
        <v>897.41070956249996</v>
      </c>
      <c r="AE22">
        <v>708116.72778903181</v>
      </c>
    </row>
    <row r="23" spans="1:31" x14ac:dyDescent="0.35">
      <c r="A23" s="3" t="s">
        <v>38</v>
      </c>
      <c r="B23" s="3" t="s">
        <v>39</v>
      </c>
      <c r="C23" s="3" t="s">
        <v>42</v>
      </c>
      <c r="D23">
        <v>13655.847455705632</v>
      </c>
      <c r="E23">
        <v>6417.9342602652814</v>
      </c>
      <c r="F23">
        <v>12295.180782448037</v>
      </c>
      <c r="G23">
        <v>13493.816629063516</v>
      </c>
      <c r="H23">
        <v>14516.012562814061</v>
      </c>
      <c r="I23">
        <v>5737.7510318090799</v>
      </c>
      <c r="J23">
        <v>79257.42859296473</v>
      </c>
      <c r="K23">
        <v>80234.469302884507</v>
      </c>
      <c r="L23">
        <v>227484.06187500001</v>
      </c>
      <c r="M23">
        <v>792.32999999999993</v>
      </c>
      <c r="N23">
        <v>1044</v>
      </c>
      <c r="O23">
        <v>1003.7822687185928</v>
      </c>
      <c r="P23">
        <v>172574.18718750001</v>
      </c>
      <c r="Q23">
        <v>5700.0628125000003</v>
      </c>
      <c r="R23">
        <v>155191.93896634612</v>
      </c>
      <c r="S23">
        <v>975.76331973750007</v>
      </c>
      <c r="AE23">
        <v>790374.5670477571</v>
      </c>
    </row>
    <row r="24" spans="1:31" x14ac:dyDescent="0.35">
      <c r="A24" s="3" t="s">
        <v>38</v>
      </c>
      <c r="B24" s="3" t="s">
        <v>39</v>
      </c>
      <c r="C24" s="3" t="s">
        <v>44</v>
      </c>
      <c r="D24">
        <v>6718.5807087078165</v>
      </c>
      <c r="E24">
        <v>3157.5784256990592</v>
      </c>
      <c r="F24">
        <v>6049.1422947549418</v>
      </c>
      <c r="G24">
        <v>6638.8626839111384</v>
      </c>
      <c r="H24">
        <v>9425.6826048509192</v>
      </c>
      <c r="I24">
        <v>2822.933070885646</v>
      </c>
      <c r="J24">
        <v>35289.755672561892</v>
      </c>
      <c r="K24">
        <v>39485.225120192219</v>
      </c>
      <c r="L24">
        <v>111920.55525</v>
      </c>
      <c r="M24">
        <v>481.08868749999999</v>
      </c>
      <c r="N24">
        <v>695.99999999992997</v>
      </c>
      <c r="O24">
        <v>627.43627206291046</v>
      </c>
      <c r="P24">
        <v>83791.631531249994</v>
      </c>
      <c r="Q24">
        <v>2804.3322187499998</v>
      </c>
      <c r="R24">
        <v>75323.526879807672</v>
      </c>
      <c r="S24">
        <v>466.34302043999992</v>
      </c>
      <c r="AE24">
        <v>385698.6744413742</v>
      </c>
    </row>
    <row r="25" spans="1:31" x14ac:dyDescent="0.35">
      <c r="A25" s="3" t="s">
        <v>38</v>
      </c>
      <c r="B25" s="3" t="s">
        <v>39</v>
      </c>
      <c r="C25" s="3" t="s">
        <v>41</v>
      </c>
      <c r="D25">
        <v>8685.4191027077941</v>
      </c>
      <c r="E25">
        <v>4081.9472394399731</v>
      </c>
      <c r="F25">
        <v>7820.0051945148134</v>
      </c>
      <c r="G25">
        <v>8582.3639359369336</v>
      </c>
      <c r="H25">
        <v>9748.0116472965965</v>
      </c>
      <c r="I25">
        <v>3649.3357574402471</v>
      </c>
      <c r="J25">
        <v>53224.143594239329</v>
      </c>
      <c r="K25">
        <v>51044.371334134543</v>
      </c>
      <c r="L25">
        <v>144684.86287499999</v>
      </c>
      <c r="M25">
        <v>497.54042500000003</v>
      </c>
      <c r="N25">
        <v>695.99999999992997</v>
      </c>
      <c r="O25">
        <v>649.21757570995464</v>
      </c>
      <c r="P25">
        <v>108321.306046875</v>
      </c>
      <c r="Q25">
        <v>3625.2895781250004</v>
      </c>
      <c r="R25">
        <v>97374.196665865369</v>
      </c>
      <c r="S25">
        <v>584.59454784000002</v>
      </c>
      <c r="AE25">
        <v>503268.60552012554</v>
      </c>
    </row>
    <row r="26" spans="1:31" x14ac:dyDescent="0.35">
      <c r="A26" s="3" t="s">
        <v>38</v>
      </c>
      <c r="B26" s="3" t="s">
        <v>39</v>
      </c>
      <c r="C26" s="3" t="s">
        <v>39</v>
      </c>
      <c r="D26">
        <v>33911.035060979804</v>
      </c>
      <c r="E26">
        <v>16115.102328049592</v>
      </c>
      <c r="F26">
        <v>30532.14441264686</v>
      </c>
      <c r="G26">
        <v>33508.670208776886</v>
      </c>
      <c r="H26">
        <v>68083.958083677295</v>
      </c>
      <c r="I26">
        <v>14248.334059235209</v>
      </c>
      <c r="J26">
        <v>248837.14051611521</v>
      </c>
      <c r="K26">
        <v>77568.288565384399</v>
      </c>
      <c r="L26">
        <v>559754.56875000009</v>
      </c>
      <c r="M26">
        <v>1865.8485624999998</v>
      </c>
      <c r="N26">
        <v>2088</v>
      </c>
      <c r="O26">
        <v>1883.0077549999999</v>
      </c>
      <c r="P26">
        <v>559754.56874999998</v>
      </c>
      <c r="Q26">
        <v>0</v>
      </c>
      <c r="R26">
        <v>823924.0334999999</v>
      </c>
      <c r="S26">
        <v>6896.2441603950001</v>
      </c>
      <c r="T26">
        <v>1686.8223499999999</v>
      </c>
      <c r="U26">
        <v>7258.3221749999993</v>
      </c>
      <c r="V26">
        <v>834.0179498076908</v>
      </c>
      <c r="W26">
        <v>6929.7705000000005</v>
      </c>
      <c r="X26">
        <v>29744.586749999999</v>
      </c>
      <c r="Y26">
        <v>6116.1316319230609</v>
      </c>
      <c r="Z26">
        <v>6929.7705000000005</v>
      </c>
      <c r="AA26">
        <v>29744.586749999999</v>
      </c>
      <c r="AB26">
        <v>1867.5600000000002</v>
      </c>
      <c r="AC26">
        <v>8024.671875</v>
      </c>
      <c r="AE26">
        <v>2578107.1851944909</v>
      </c>
    </row>
    <row r="27" spans="1:31" x14ac:dyDescent="0.35">
      <c r="A27" s="3" t="s">
        <v>38</v>
      </c>
      <c r="B27" s="3" t="s">
        <v>53</v>
      </c>
      <c r="C27" s="3" t="s">
        <v>55</v>
      </c>
      <c r="D27">
        <v>26015.971529068232</v>
      </c>
      <c r="E27">
        <v>12226.908328617206</v>
      </c>
      <c r="F27">
        <v>23423.74387371089</v>
      </c>
      <c r="G27">
        <v>25707.284031904393</v>
      </c>
      <c r="H27">
        <v>29519.522758620689</v>
      </c>
      <c r="I27">
        <v>10931.080474398394</v>
      </c>
      <c r="J27">
        <v>161176.59426206886</v>
      </c>
      <c r="K27">
        <v>156934.45807031184</v>
      </c>
      <c r="L27">
        <v>433383.49349999998</v>
      </c>
      <c r="M27">
        <v>1476.0302624999999</v>
      </c>
      <c r="N27">
        <v>2088</v>
      </c>
      <c r="O27">
        <v>1946.8125259310343</v>
      </c>
      <c r="P27">
        <v>321341.76009843749</v>
      </c>
      <c r="Q27">
        <v>10765.048964062498</v>
      </c>
      <c r="R27">
        <v>287805.25840564899</v>
      </c>
      <c r="S27">
        <v>1627.3321291124998</v>
      </c>
      <c r="AE27">
        <v>1506369.2992143929</v>
      </c>
    </row>
    <row r="28" spans="1:31" x14ac:dyDescent="0.35">
      <c r="A28" s="3" t="s">
        <v>38</v>
      </c>
      <c r="B28" s="3" t="s">
        <v>53</v>
      </c>
      <c r="C28" s="3" t="s">
        <v>54</v>
      </c>
      <c r="D28">
        <v>23009.100447819132</v>
      </c>
      <c r="E28">
        <v>10813.748069530799</v>
      </c>
      <c r="F28">
        <v>20716.476993834745</v>
      </c>
      <c r="G28">
        <v>22736.090400076253</v>
      </c>
      <c r="H28">
        <v>29371.183448275864</v>
      </c>
      <c r="I28">
        <v>9667.6892637895344</v>
      </c>
      <c r="J28">
        <v>142548.14366896541</v>
      </c>
      <c r="K28">
        <v>138796.30462499923</v>
      </c>
      <c r="L28">
        <v>383293.94400000002</v>
      </c>
      <c r="M28">
        <v>1468.6130250000001</v>
      </c>
      <c r="N28">
        <v>2088</v>
      </c>
      <c r="O28">
        <v>1939.9666667586207</v>
      </c>
      <c r="P28">
        <v>284201.757675</v>
      </c>
      <c r="Q28">
        <v>9520.8473250000025</v>
      </c>
      <c r="R28">
        <v>254541.3340673077</v>
      </c>
      <c r="S28">
        <v>1391.2735656600003</v>
      </c>
      <c r="AE28">
        <v>1336104.4732420172</v>
      </c>
    </row>
    <row r="29" spans="1:31" x14ac:dyDescent="0.35">
      <c r="A29" s="3" t="s">
        <v>38</v>
      </c>
      <c r="B29" s="3" t="s">
        <v>53</v>
      </c>
      <c r="C29" s="3" t="s">
        <v>56</v>
      </c>
      <c r="D29">
        <v>23337.689798158422</v>
      </c>
      <c r="E29">
        <v>10968.177507611535</v>
      </c>
      <c r="F29">
        <v>21012.325748642026</v>
      </c>
      <c r="G29">
        <v>23060.78093679493</v>
      </c>
      <c r="H29">
        <v>29216.375803178886</v>
      </c>
      <c r="I29">
        <v>9805.7520160329259</v>
      </c>
      <c r="J29">
        <v>109386.1110071016</v>
      </c>
      <c r="K29">
        <v>138614.14157451843</v>
      </c>
      <c r="L29">
        <v>388767.70462499995</v>
      </c>
      <c r="M29">
        <v>1644.8835125000001</v>
      </c>
      <c r="N29">
        <v>2088</v>
      </c>
      <c r="O29">
        <v>2170.5332523778325</v>
      </c>
      <c r="P29">
        <v>286424.48210625001</v>
      </c>
      <c r="Q29">
        <v>9654.5501437500006</v>
      </c>
      <c r="R29">
        <v>258658.86567548069</v>
      </c>
      <c r="S29">
        <v>1362.7071356850001</v>
      </c>
      <c r="AE29">
        <v>1316173.0808430824</v>
      </c>
    </row>
    <row r="30" spans="1:31" x14ac:dyDescent="0.35">
      <c r="A30" s="3" t="s">
        <v>38</v>
      </c>
      <c r="B30" s="3" t="s">
        <v>53</v>
      </c>
      <c r="C30" s="3" t="s">
        <v>43</v>
      </c>
      <c r="D30">
        <v>12224.055007268149</v>
      </c>
      <c r="E30">
        <v>5745.0247364717497</v>
      </c>
      <c r="F30">
        <v>11006.051927312263</v>
      </c>
      <c r="G30">
        <v>12079.012838031056</v>
      </c>
      <c r="H30">
        <v>14618.287419239041</v>
      </c>
      <c r="I30">
        <v>5136.1575660790559</v>
      </c>
      <c r="J30">
        <v>70947.421608040007</v>
      </c>
      <c r="K30">
        <v>76143.14245192302</v>
      </c>
      <c r="L30">
        <v>203632.74374999997</v>
      </c>
      <c r="M30">
        <v>790.44280000000003</v>
      </c>
      <c r="N30">
        <v>1044</v>
      </c>
      <c r="O30">
        <v>1029.3710724380833</v>
      </c>
      <c r="P30">
        <v>153027.90087499999</v>
      </c>
      <c r="Q30">
        <v>5060.6591250000001</v>
      </c>
      <c r="R30">
        <v>134694.21331730764</v>
      </c>
      <c r="S30">
        <v>891.75594768749988</v>
      </c>
      <c r="AE30">
        <v>708070.24044179765</v>
      </c>
    </row>
    <row r="31" spans="1:31" x14ac:dyDescent="0.35">
      <c r="A31" s="3" t="s">
        <v>38</v>
      </c>
      <c r="B31" s="3" t="s">
        <v>53</v>
      </c>
      <c r="C31" s="3" t="s">
        <v>42</v>
      </c>
      <c r="D31">
        <v>13682.254462449901</v>
      </c>
      <c r="E31">
        <v>6430.3449461523942</v>
      </c>
      <c r="F31">
        <v>12318.956598844437</v>
      </c>
      <c r="G31">
        <v>13519.910308557621</v>
      </c>
      <c r="H31">
        <v>14544.082914572855</v>
      </c>
      <c r="I31">
        <v>5748.8464127940661</v>
      </c>
      <c r="J31">
        <v>79410.69271356774</v>
      </c>
      <c r="K31">
        <v>85226.20766826917</v>
      </c>
      <c r="L31">
        <v>227923.95937500001</v>
      </c>
      <c r="M31">
        <v>786.43039999999996</v>
      </c>
      <c r="N31">
        <v>1044</v>
      </c>
      <c r="O31">
        <v>1005.7233335427136</v>
      </c>
      <c r="P31">
        <v>171282.49818749999</v>
      </c>
      <c r="Q31">
        <v>5664.3418124999998</v>
      </c>
      <c r="R31">
        <v>150761.79713942303</v>
      </c>
      <c r="S31">
        <v>969.61484261249984</v>
      </c>
      <c r="AE31">
        <v>790319.66111578653</v>
      </c>
    </row>
    <row r="32" spans="1:31" x14ac:dyDescent="0.35">
      <c r="A32" s="3" t="s">
        <v>38</v>
      </c>
      <c r="B32" s="3" t="s">
        <v>53</v>
      </c>
      <c r="C32" s="3" t="s">
        <v>44</v>
      </c>
      <c r="D32">
        <v>6728.418767316788</v>
      </c>
      <c r="E32">
        <v>3162.2020869991593</v>
      </c>
      <c r="F32">
        <v>6058.0000906213627</v>
      </c>
      <c r="G32">
        <v>6648.5840109313795</v>
      </c>
      <c r="H32">
        <v>9439.4846892369715</v>
      </c>
      <c r="I32">
        <v>2827.0667089566423</v>
      </c>
      <c r="J32">
        <v>35341.430676503282</v>
      </c>
      <c r="K32">
        <v>40587.404231249937</v>
      </c>
      <c r="L32">
        <v>112084.4412</v>
      </c>
      <c r="M32">
        <v>477.1756125</v>
      </c>
      <c r="N32">
        <v>695.99999999992997</v>
      </c>
      <c r="O32">
        <v>628.35503081354216</v>
      </c>
      <c r="P32">
        <v>83107.48368374999</v>
      </c>
      <c r="Q32">
        <v>2784.12656625</v>
      </c>
      <c r="R32">
        <v>74434.056780288403</v>
      </c>
      <c r="S32">
        <v>462.95827271099995</v>
      </c>
      <c r="AE32">
        <v>385467.18840812839</v>
      </c>
    </row>
    <row r="33" spans="1:31" x14ac:dyDescent="0.35">
      <c r="A33" s="3" t="s">
        <v>38</v>
      </c>
      <c r="B33" s="3" t="s">
        <v>53</v>
      </c>
      <c r="C33" s="3" t="s">
        <v>41</v>
      </c>
      <c r="D33">
        <v>8698.1372147437451</v>
      </c>
      <c r="E33">
        <v>4087.9244596180824</v>
      </c>
      <c r="F33">
        <v>7831.4560756996434</v>
      </c>
      <c r="G33">
        <v>8594.9311436651751</v>
      </c>
      <c r="H33">
        <v>9762.2857200606195</v>
      </c>
      <c r="I33">
        <v>3654.6795019931678</v>
      </c>
      <c r="J33">
        <v>53302.080031530888</v>
      </c>
      <c r="K33">
        <v>52469.209096874947</v>
      </c>
      <c r="L33">
        <v>144896.72580000001</v>
      </c>
      <c r="M33">
        <v>493.49353500000001</v>
      </c>
      <c r="N33">
        <v>695.99999999992997</v>
      </c>
      <c r="O33">
        <v>650.16822895603843</v>
      </c>
      <c r="P33">
        <v>107436.87657562501</v>
      </c>
      <c r="Q33">
        <v>3599.1687993750002</v>
      </c>
      <c r="R33">
        <v>96224.337651201873</v>
      </c>
      <c r="S33">
        <v>580.35152289600001</v>
      </c>
      <c r="AE33">
        <v>502977.8253572401</v>
      </c>
    </row>
    <row r="34" spans="1:31" x14ac:dyDescent="0.35">
      <c r="A34" s="3" t="s">
        <v>38</v>
      </c>
      <c r="B34" s="3" t="s">
        <v>53</v>
      </c>
      <c r="C34" s="3" t="s">
        <v>53</v>
      </c>
      <c r="D34">
        <v>34165.027937670777</v>
      </c>
      <c r="E34">
        <v>16056.777436576031</v>
      </c>
      <c r="F34">
        <v>30760.82947569403</v>
      </c>
      <c r="G34">
        <v>33759.649381931391</v>
      </c>
      <c r="H34">
        <v>67840.511264367713</v>
      </c>
      <c r="I34">
        <v>14355.053755323885</v>
      </c>
      <c r="J34">
        <v>247947.37716965485</v>
      </c>
      <c r="K34">
        <v>206091.48262499965</v>
      </c>
      <c r="L34">
        <v>569133.43200000003</v>
      </c>
      <c r="M34">
        <v>1453.77855</v>
      </c>
      <c r="N34">
        <v>2088</v>
      </c>
      <c r="O34">
        <v>1897.1114400000001</v>
      </c>
      <c r="P34">
        <v>421996.549275</v>
      </c>
      <c r="Q34">
        <v>14137.015724999999</v>
      </c>
      <c r="R34">
        <v>377955.31422115321</v>
      </c>
      <c r="S34">
        <v>1923.3593807400002</v>
      </c>
      <c r="T34">
        <v>272193.52755</v>
      </c>
      <c r="U34">
        <v>2885.5365000000002</v>
      </c>
      <c r="V34">
        <v>6386.3192916922935</v>
      </c>
      <c r="W34">
        <v>267591.30789999996</v>
      </c>
      <c r="X34">
        <v>11759.578600000001</v>
      </c>
      <c r="Y34">
        <v>46833.008139076752</v>
      </c>
      <c r="Z34">
        <v>267591.30789999996</v>
      </c>
      <c r="AA34">
        <v>11759.578600000001</v>
      </c>
      <c r="AB34">
        <v>72137.31</v>
      </c>
      <c r="AC34">
        <v>3198.1025999999997</v>
      </c>
      <c r="AE34">
        <v>3003896.8467188803</v>
      </c>
    </row>
    <row r="35" spans="1:31" x14ac:dyDescent="0.35">
      <c r="A35" s="3" t="s">
        <v>4</v>
      </c>
      <c r="B35" s="3" t="s">
        <v>5</v>
      </c>
      <c r="C35" s="3" t="s">
        <v>15</v>
      </c>
      <c r="D35">
        <v>23124.108298098934</v>
      </c>
      <c r="F35">
        <v>20820.025478480424</v>
      </c>
      <c r="G35">
        <v>17911.748151355412</v>
      </c>
      <c r="H35">
        <v>29329.76389073949</v>
      </c>
      <c r="I35">
        <v>9716.0118899575064</v>
      </c>
      <c r="J35">
        <v>106760.34056229152</v>
      </c>
      <c r="K35">
        <v>63547.275749999942</v>
      </c>
      <c r="L35">
        <v>380811.22625000001</v>
      </c>
      <c r="M35">
        <v>2176.0641500000002</v>
      </c>
      <c r="N35">
        <v>2505.6</v>
      </c>
      <c r="O35">
        <v>2230.5285438907395</v>
      </c>
      <c r="P35">
        <v>357889.5053125</v>
      </c>
      <c r="Q35">
        <v>22921.720937500002</v>
      </c>
      <c r="R35">
        <v>379407.91350000002</v>
      </c>
      <c r="S35">
        <v>2663.4435527700007</v>
      </c>
      <c r="AE35">
        <v>1421815.2762675837</v>
      </c>
    </row>
    <row r="36" spans="1:31" x14ac:dyDescent="0.35">
      <c r="A36" s="3" t="s">
        <v>4</v>
      </c>
      <c r="B36" s="3" t="s">
        <v>5</v>
      </c>
      <c r="C36" s="3" t="s">
        <v>10</v>
      </c>
      <c r="D36">
        <v>20137.671765440486</v>
      </c>
      <c r="F36">
        <v>18131.157051717128</v>
      </c>
      <c r="G36">
        <v>15598.478452329527</v>
      </c>
      <c r="H36">
        <v>29240.413434299393</v>
      </c>
      <c r="I36">
        <v>8461.2066241346383</v>
      </c>
      <c r="J36">
        <v>91230.089915013974</v>
      </c>
      <c r="K36">
        <v>56011.171442307597</v>
      </c>
      <c r="L36">
        <v>334911.40312499995</v>
      </c>
      <c r="M36">
        <v>2232.7426874999996</v>
      </c>
      <c r="N36">
        <v>2505.6</v>
      </c>
      <c r="O36">
        <v>2226.6574830219001</v>
      </c>
      <c r="P36">
        <v>315009.60590625001</v>
      </c>
      <c r="Q36">
        <v>19901.797218750002</v>
      </c>
      <c r="R36">
        <v>336921.80062499997</v>
      </c>
      <c r="S36">
        <v>2274.2221542187499</v>
      </c>
      <c r="AE36">
        <v>1254794.0178849832</v>
      </c>
    </row>
    <row r="37" spans="1:31" x14ac:dyDescent="0.35">
      <c r="A37" s="3" t="s">
        <v>4</v>
      </c>
      <c r="B37" s="3" t="s">
        <v>5</v>
      </c>
      <c r="C37" s="3" t="s">
        <v>14</v>
      </c>
      <c r="D37">
        <v>20036.477434960885</v>
      </c>
      <c r="F37">
        <v>18040.045709748698</v>
      </c>
      <c r="G37">
        <v>15520.094138498727</v>
      </c>
      <c r="H37">
        <v>29093.476683373265</v>
      </c>
      <c r="I37">
        <v>8418.6879978827055</v>
      </c>
      <c r="J37">
        <v>90771.647252124458</v>
      </c>
      <c r="K37">
        <v>55729.708269230672</v>
      </c>
      <c r="L37">
        <v>333228.43124999997</v>
      </c>
      <c r="M37">
        <v>2221.5228750000001</v>
      </c>
      <c r="N37">
        <v>2505.6</v>
      </c>
      <c r="O37">
        <v>2214.4984668827633</v>
      </c>
      <c r="P37">
        <v>313426.64306250005</v>
      </c>
      <c r="Q37">
        <v>19801.788187499998</v>
      </c>
      <c r="R37">
        <v>335228.72625000001</v>
      </c>
      <c r="S37">
        <v>2172.2821460999994</v>
      </c>
      <c r="AE37">
        <v>1248409.629723802</v>
      </c>
    </row>
    <row r="38" spans="1:31" x14ac:dyDescent="0.35">
      <c r="A38" s="3" t="s">
        <v>4</v>
      </c>
      <c r="B38" s="3" t="s">
        <v>5</v>
      </c>
      <c r="C38" s="3" t="s">
        <v>13</v>
      </c>
      <c r="D38">
        <v>10131.600660220894</v>
      </c>
      <c r="F38">
        <v>9122.0894299707579</v>
      </c>
      <c r="G38">
        <v>7847.8563175948257</v>
      </c>
      <c r="H38">
        <v>13374.787010285414</v>
      </c>
      <c r="I38">
        <v>4256.9750673197013</v>
      </c>
      <c r="J38">
        <v>48684.22471743873</v>
      </c>
      <c r="K38">
        <v>28289.887836538437</v>
      </c>
      <c r="L38">
        <v>169036.19687499999</v>
      </c>
      <c r="M38">
        <v>965.92112499999996</v>
      </c>
      <c r="N38">
        <v>1252.8</v>
      </c>
      <c r="O38">
        <v>971.12099350514268</v>
      </c>
      <c r="P38">
        <v>159033.02034374999</v>
      </c>
      <c r="Q38">
        <v>10003.176531250001</v>
      </c>
      <c r="R38">
        <v>170576.33249999999</v>
      </c>
      <c r="S38">
        <v>1059.2790248250001</v>
      </c>
      <c r="AE38">
        <v>634605.26843269879</v>
      </c>
    </row>
    <row r="39" spans="1:31" x14ac:dyDescent="0.35">
      <c r="A39" s="3" t="s">
        <v>4</v>
      </c>
      <c r="B39" s="3" t="s">
        <v>5</v>
      </c>
      <c r="C39" s="3" t="s">
        <v>7</v>
      </c>
      <c r="D39">
        <v>10368.707753920227</v>
      </c>
      <c r="F39">
        <v>9335.5712070110148</v>
      </c>
      <c r="G39">
        <v>8031.5175637926714</v>
      </c>
      <c r="H39">
        <v>13307.577025309107</v>
      </c>
      <c r="I39">
        <v>4356.5998966051438</v>
      </c>
      <c r="J39">
        <v>49823.568382757105</v>
      </c>
      <c r="K39">
        <v>28951.948384615345</v>
      </c>
      <c r="L39">
        <v>172992.10500000001</v>
      </c>
      <c r="M39">
        <v>961.06725000000006</v>
      </c>
      <c r="N39">
        <v>1252.8</v>
      </c>
      <c r="O39">
        <v>968.45891801687264</v>
      </c>
      <c r="P39">
        <v>162754.82685000001</v>
      </c>
      <c r="Q39">
        <v>10237.27815</v>
      </c>
      <c r="R39">
        <v>174568.28399999999</v>
      </c>
      <c r="S39">
        <v>1036.9356069599999</v>
      </c>
      <c r="AE39">
        <v>648947.2459889875</v>
      </c>
    </row>
    <row r="40" spans="1:31" x14ac:dyDescent="0.35">
      <c r="A40" s="3" t="s">
        <v>4</v>
      </c>
      <c r="B40" s="3" t="s">
        <v>5</v>
      </c>
      <c r="C40" s="3" t="s">
        <v>5</v>
      </c>
      <c r="D40">
        <v>33893.724071137585</v>
      </c>
      <c r="F40">
        <v>30516.558287338736</v>
      </c>
      <c r="G40">
        <v>26253.80583966817</v>
      </c>
      <c r="H40">
        <v>67882.651487826675</v>
      </c>
      <c r="I40">
        <v>14241.060534091412</v>
      </c>
      <c r="J40">
        <v>289451.62594409345</v>
      </c>
      <c r="K40">
        <v>95145.834807692154</v>
      </c>
      <c r="L40">
        <v>567961.14375000005</v>
      </c>
      <c r="M40">
        <v>1622.7461249999997</v>
      </c>
      <c r="N40">
        <v>2505.6</v>
      </c>
      <c r="O40">
        <v>1613.1827250000001</v>
      </c>
      <c r="P40">
        <v>534542.04168749996</v>
      </c>
      <c r="Q40">
        <v>33419.102062500002</v>
      </c>
      <c r="R40">
        <v>575552.95874999999</v>
      </c>
      <c r="S40">
        <v>3263.3852761124995</v>
      </c>
      <c r="T40">
        <v>3107.2635</v>
      </c>
      <c r="U40">
        <v>2175.0844500000003</v>
      </c>
      <c r="V40">
        <v>69.788831538461309</v>
      </c>
      <c r="W40">
        <v>2217.8474999999999</v>
      </c>
      <c r="X40">
        <v>1552.49325</v>
      </c>
      <c r="Y40">
        <v>511.78476461538247</v>
      </c>
      <c r="Z40">
        <v>2217.8474999999999</v>
      </c>
      <c r="AA40">
        <v>1552.49325</v>
      </c>
      <c r="AB40">
        <v>2206.2150000000001</v>
      </c>
      <c r="AC40">
        <v>1544.3505</v>
      </c>
      <c r="AE40">
        <v>2295020.5898941145</v>
      </c>
    </row>
    <row r="41" spans="1:31" x14ac:dyDescent="0.35">
      <c r="A41" s="3" t="s">
        <v>4</v>
      </c>
      <c r="B41" s="3" t="s">
        <v>78</v>
      </c>
      <c r="C41" s="3" t="s">
        <v>79</v>
      </c>
      <c r="D41">
        <v>23111.801956719166</v>
      </c>
      <c r="F41">
        <v>20808.94533918293</v>
      </c>
      <c r="G41">
        <v>22837.573324011977</v>
      </c>
      <c r="H41">
        <v>29181.767281455261</v>
      </c>
      <c r="I41">
        <v>9710.841158285335</v>
      </c>
      <c r="J41">
        <v>141628.84387266287</v>
      </c>
      <c r="K41">
        <v>59099.648430769113</v>
      </c>
      <c r="L41">
        <v>385872.27249999996</v>
      </c>
      <c r="M41">
        <v>1929.3613625</v>
      </c>
      <c r="N41">
        <v>2088</v>
      </c>
      <c r="O41">
        <v>1913.3512080874179</v>
      </c>
      <c r="P41">
        <v>363171.62760000001</v>
      </c>
      <c r="Q41">
        <v>22700.644900000014</v>
      </c>
      <c r="R41">
        <v>380905.56846031651</v>
      </c>
      <c r="S41">
        <v>3144.7151369999997</v>
      </c>
      <c r="AE41">
        <v>1468104.9625309904</v>
      </c>
    </row>
    <row r="42" spans="1:31" x14ac:dyDescent="0.35">
      <c r="A42" s="3" t="s">
        <v>4</v>
      </c>
      <c r="B42" s="3" t="s">
        <v>78</v>
      </c>
      <c r="C42" s="3" t="s">
        <v>80</v>
      </c>
      <c r="D42">
        <v>22888.002848447981</v>
      </c>
      <c r="F42">
        <v>20607.4455418199</v>
      </c>
      <c r="G42">
        <v>22616.429660936148</v>
      </c>
      <c r="H42">
        <v>29030.296469020632</v>
      </c>
      <c r="I42">
        <v>9616.8079195159298</v>
      </c>
      <c r="J42">
        <v>105670.27914723488</v>
      </c>
      <c r="K42">
        <v>51449.69393846146</v>
      </c>
      <c r="L42">
        <v>377167.301875</v>
      </c>
      <c r="M42">
        <v>2155.2417249999999</v>
      </c>
      <c r="N42">
        <v>2088</v>
      </c>
      <c r="O42">
        <v>2192.2712216855434</v>
      </c>
      <c r="P42">
        <v>354599.05949999997</v>
      </c>
      <c r="Q42">
        <v>22568.242375000016</v>
      </c>
      <c r="R42">
        <v>361758.46181252401</v>
      </c>
      <c r="S42">
        <v>2837.3067624824998</v>
      </c>
      <c r="AE42">
        <v>1387244.8407971291</v>
      </c>
    </row>
    <row r="43" spans="1:31" x14ac:dyDescent="0.35">
      <c r="A43" s="3" t="s">
        <v>4</v>
      </c>
      <c r="B43" s="3" t="s">
        <v>78</v>
      </c>
      <c r="C43" s="3" t="s">
        <v>81</v>
      </c>
      <c r="D43">
        <v>22545.046209904853</v>
      </c>
      <c r="F43">
        <v>20298.661053335723</v>
      </c>
      <c r="G43">
        <v>22277.542308303375</v>
      </c>
      <c r="H43">
        <v>28884.690509914995</v>
      </c>
      <c r="I43">
        <v>9472.7084915566502</v>
      </c>
      <c r="J43">
        <v>102136.2656430592</v>
      </c>
      <c r="K43">
        <v>55940.292224999852</v>
      </c>
      <c r="L43">
        <v>375209.31093749998</v>
      </c>
      <c r="M43">
        <v>2207.1135937499998</v>
      </c>
      <c r="N43">
        <v>2088</v>
      </c>
      <c r="O43">
        <v>2226.5282268059491</v>
      </c>
      <c r="P43">
        <v>353044.21814999997</v>
      </c>
      <c r="Q43">
        <v>22165.092787500012</v>
      </c>
      <c r="R43">
        <v>367829.77291900699</v>
      </c>
      <c r="S43">
        <v>2733.0865061174991</v>
      </c>
      <c r="AE43">
        <v>1389058.3295617553</v>
      </c>
    </row>
    <row r="44" spans="1:31" x14ac:dyDescent="0.35">
      <c r="A44" s="3" t="s">
        <v>4</v>
      </c>
      <c r="B44" s="3" t="s">
        <v>78</v>
      </c>
      <c r="C44" s="3" t="s">
        <v>44</v>
      </c>
      <c r="D44">
        <v>6941.0188489048596</v>
      </c>
      <c r="F44">
        <v>6249.4167307066564</v>
      </c>
      <c r="G44">
        <v>6858.6615272172412</v>
      </c>
      <c r="H44">
        <v>9737.7472208185518</v>
      </c>
      <c r="I44">
        <v>2916.3944743297811</v>
      </c>
      <c r="J44">
        <v>36458.125594744815</v>
      </c>
      <c r="K44">
        <v>19541.133754615352</v>
      </c>
      <c r="L44">
        <v>117144.58274999999</v>
      </c>
      <c r="M44">
        <v>650.80323750000002</v>
      </c>
      <c r="N44">
        <v>695.99999999992997</v>
      </c>
      <c r="O44">
        <v>648.20937333249105</v>
      </c>
      <c r="P44">
        <v>110349.17819999999</v>
      </c>
      <c r="Q44">
        <v>6795.4045500000047</v>
      </c>
      <c r="R44">
        <v>118309.16416362768</v>
      </c>
      <c r="S44">
        <v>1611.6336247769998</v>
      </c>
      <c r="AE44">
        <v>444907.47405057435</v>
      </c>
    </row>
    <row r="45" spans="1:31" x14ac:dyDescent="0.35">
      <c r="A45" s="3" t="s">
        <v>4</v>
      </c>
      <c r="B45" s="3" t="s">
        <v>78</v>
      </c>
      <c r="C45" s="3" t="s">
        <v>41</v>
      </c>
      <c r="D45">
        <v>8972.9751440505825</v>
      </c>
      <c r="F45">
        <v>8078.9091933228783</v>
      </c>
      <c r="G45">
        <v>8866.5080364803362</v>
      </c>
      <c r="H45">
        <v>10070.747902981258</v>
      </c>
      <c r="I45">
        <v>3770.1576235506732</v>
      </c>
      <c r="J45">
        <v>54986.283550277527</v>
      </c>
      <c r="K45">
        <v>25261.724724230742</v>
      </c>
      <c r="L45">
        <v>151438.20412499999</v>
      </c>
      <c r="M45">
        <v>673.05868499999997</v>
      </c>
      <c r="N45">
        <v>695.99999999992997</v>
      </c>
      <c r="O45">
        <v>670.71181033855464</v>
      </c>
      <c r="P45">
        <v>142653.4713</v>
      </c>
      <c r="Q45">
        <v>8784.7328250000064</v>
      </c>
      <c r="R45">
        <v>152943.71222189174</v>
      </c>
      <c r="S45">
        <v>2020.2987690720004</v>
      </c>
      <c r="AE45">
        <v>579887.49591119622</v>
      </c>
    </row>
    <row r="46" spans="1:31" x14ac:dyDescent="0.35">
      <c r="A46" s="3" t="s">
        <v>4</v>
      </c>
      <c r="B46" s="3" t="s">
        <v>78</v>
      </c>
      <c r="C46" s="3" t="s">
        <v>78</v>
      </c>
      <c r="D46">
        <v>33394.623359543562</v>
      </c>
      <c r="F46">
        <v>30067.187898748685</v>
      </c>
      <c r="G46">
        <v>32998.385890876729</v>
      </c>
      <c r="H46">
        <v>67047.146539255817</v>
      </c>
      <c r="I46">
        <v>14031.354352749395</v>
      </c>
      <c r="J46">
        <v>245047.74243718959</v>
      </c>
      <c r="K46">
        <v>76387.045592307491</v>
      </c>
      <c r="L46">
        <v>551230.38750000007</v>
      </c>
      <c r="M46">
        <v>1837.4346249999999</v>
      </c>
      <c r="N46">
        <v>2088</v>
      </c>
      <c r="O46">
        <v>1854.33251</v>
      </c>
      <c r="P46">
        <v>518318.60759999999</v>
      </c>
      <c r="Q46">
        <v>32911.779900000023</v>
      </c>
      <c r="R46">
        <v>530704.10307056352</v>
      </c>
      <c r="S46">
        <v>3724.2202785300001</v>
      </c>
      <c r="T46">
        <v>128318.79254999998</v>
      </c>
      <c r="U46">
        <v>6413.8970500000005</v>
      </c>
      <c r="V46">
        <v>2034.8072478461499</v>
      </c>
      <c r="W46">
        <v>68837.745074999999</v>
      </c>
      <c r="X46">
        <v>3321.1975499999999</v>
      </c>
      <c r="Y46">
        <v>14921.91981753843</v>
      </c>
      <c r="Z46">
        <v>68837.745074999999</v>
      </c>
      <c r="AA46">
        <v>3321.1975499999999</v>
      </c>
      <c r="AB46">
        <v>68429.227149999992</v>
      </c>
      <c r="AC46">
        <v>3266.8339000000001</v>
      </c>
      <c r="AE46">
        <v>2509345.7145201494</v>
      </c>
    </row>
    <row r="47" spans="1:31" x14ac:dyDescent="0.35">
      <c r="A47" s="3" t="s">
        <v>108</v>
      </c>
      <c r="D47">
        <v>805898.56386491889</v>
      </c>
      <c r="E47">
        <v>138524.27619360591</v>
      </c>
      <c r="F47">
        <v>725598.94705724972</v>
      </c>
      <c r="G47">
        <v>712269.62049403391</v>
      </c>
      <c r="H47">
        <v>1160208.7481064762</v>
      </c>
      <c r="I47">
        <v>338612.8419600497</v>
      </c>
      <c r="J47">
        <v>4696388.3985851714</v>
      </c>
      <c r="K47">
        <v>3594853.9863001122</v>
      </c>
      <c r="L47">
        <v>13397305.550424999</v>
      </c>
      <c r="M47">
        <v>59883.068276249986</v>
      </c>
      <c r="N47">
        <v>68903.999999999578</v>
      </c>
      <c r="O47">
        <v>64943.822456664355</v>
      </c>
      <c r="P47">
        <v>11896669.138598436</v>
      </c>
      <c r="Q47">
        <v>505550.41733906255</v>
      </c>
      <c r="R47">
        <v>11728618.203897327</v>
      </c>
      <c r="S47">
        <v>511757.51581480965</v>
      </c>
      <c r="T47">
        <v>410928.39628124994</v>
      </c>
      <c r="U47">
        <v>20696.878956249999</v>
      </c>
      <c r="V47">
        <v>10057.513866346133</v>
      </c>
      <c r="W47">
        <v>350260.79594999994</v>
      </c>
      <c r="X47">
        <v>51227.058199999992</v>
      </c>
      <c r="Y47">
        <v>73755.101686538226</v>
      </c>
      <c r="Z47">
        <v>350260.79594999994</v>
      </c>
      <c r="AA47">
        <v>48207.843399999998</v>
      </c>
      <c r="AB47">
        <v>149332.22746874997</v>
      </c>
      <c r="AC47">
        <v>20892.0798</v>
      </c>
      <c r="AD47">
        <v>3019.2148000000002</v>
      </c>
      <c r="AE47">
        <v>51894625.005728304</v>
      </c>
    </row>
    <row r="52" spans="1:31" x14ac:dyDescent="0.35">
      <c r="A52" s="2" t="s">
        <v>110</v>
      </c>
      <c r="D52" s="2" t="s">
        <v>109</v>
      </c>
    </row>
    <row r="53" spans="1:31" x14ac:dyDescent="0.35">
      <c r="A53" s="2" t="s">
        <v>107</v>
      </c>
      <c r="B53" s="2" t="s">
        <v>113</v>
      </c>
      <c r="C53" s="2" t="s">
        <v>111</v>
      </c>
      <c r="D53" t="s">
        <v>12</v>
      </c>
      <c r="E53" t="s">
        <v>48</v>
      </c>
      <c r="F53" t="s">
        <v>8</v>
      </c>
      <c r="G53" t="s">
        <v>16</v>
      </c>
      <c r="H53" t="s">
        <v>9</v>
      </c>
      <c r="I53" t="s">
        <v>11</v>
      </c>
      <c r="J53" t="s">
        <v>26</v>
      </c>
      <c r="K53" t="s">
        <v>17</v>
      </c>
      <c r="L53" t="s">
        <v>20</v>
      </c>
      <c r="M53" t="s">
        <v>21</v>
      </c>
      <c r="N53" t="s">
        <v>25</v>
      </c>
      <c r="O53" t="s">
        <v>23</v>
      </c>
      <c r="P53" t="s">
        <v>19</v>
      </c>
      <c r="Q53" t="s">
        <v>97</v>
      </c>
      <c r="R53" t="s">
        <v>18</v>
      </c>
      <c r="S53" t="s">
        <v>69</v>
      </c>
      <c r="T53" t="s">
        <v>149</v>
      </c>
      <c r="U53" t="s">
        <v>150</v>
      </c>
      <c r="V53" t="s">
        <v>152</v>
      </c>
      <c r="W53" t="s">
        <v>153</v>
      </c>
      <c r="X53" t="s">
        <v>154</v>
      </c>
      <c r="Y53" t="s">
        <v>155</v>
      </c>
      <c r="Z53" t="s">
        <v>156</v>
      </c>
      <c r="AA53" t="s">
        <v>157</v>
      </c>
      <c r="AB53" t="s">
        <v>164</v>
      </c>
      <c r="AC53" t="s">
        <v>165</v>
      </c>
      <c r="AD53" t="s">
        <v>168</v>
      </c>
      <c r="AE53" t="s">
        <v>108</v>
      </c>
    </row>
    <row r="54" spans="1:31" x14ac:dyDescent="0.35">
      <c r="A54" s="3" t="s">
        <v>37</v>
      </c>
      <c r="B54" s="3" t="s">
        <v>39</v>
      </c>
      <c r="C54" s="3" t="s">
        <v>36</v>
      </c>
      <c r="K54">
        <v>116211.3795</v>
      </c>
      <c r="V54">
        <v>75.808024615384554</v>
      </c>
      <c r="Y54">
        <v>555.92551384615342</v>
      </c>
      <c r="AE54">
        <v>116843.11303846154</v>
      </c>
    </row>
    <row r="55" spans="1:31" x14ac:dyDescent="0.35">
      <c r="A55" s="3" t="s">
        <v>37</v>
      </c>
      <c r="B55" s="3" t="s">
        <v>39</v>
      </c>
      <c r="C55" s="3" t="s">
        <v>166</v>
      </c>
      <c r="T55">
        <v>216.26660000000001</v>
      </c>
      <c r="U55">
        <v>931.42092500000001</v>
      </c>
      <c r="AE55">
        <v>1147.6875250000001</v>
      </c>
    </row>
    <row r="56" spans="1:31" x14ac:dyDescent="0.35">
      <c r="A56" s="3" t="s">
        <v>37</v>
      </c>
      <c r="B56" s="3" t="s">
        <v>39</v>
      </c>
      <c r="C56" s="3" t="s">
        <v>47</v>
      </c>
      <c r="D56">
        <v>22379.316185852342</v>
      </c>
      <c r="E56">
        <v>13746.655638924733</v>
      </c>
      <c r="F56">
        <v>20149.444345005111</v>
      </c>
      <c r="G56">
        <v>22113.778721916777</v>
      </c>
      <c r="H56">
        <v>26896.285682866663</v>
      </c>
      <c r="I56">
        <v>9403.0740276690449</v>
      </c>
      <c r="J56">
        <v>128014.18648549542</v>
      </c>
      <c r="K56">
        <v>17297.398782692271</v>
      </c>
      <c r="L56">
        <v>372802.76925000001</v>
      </c>
      <c r="M56">
        <v>3015.0340749999996</v>
      </c>
      <c r="N56">
        <v>1948.799999999972</v>
      </c>
      <c r="O56">
        <v>1840.5775130657321</v>
      </c>
      <c r="P56">
        <v>594440.35503749992</v>
      </c>
      <c r="Q56">
        <v>18640.138462500003</v>
      </c>
      <c r="R56">
        <v>349015.43857499998</v>
      </c>
      <c r="S56">
        <v>3376.5077953439995</v>
      </c>
      <c r="T56">
        <v>588.04499999999996</v>
      </c>
      <c r="U56">
        <v>2548.1950000000002</v>
      </c>
      <c r="V56">
        <v>40.529870769230712</v>
      </c>
      <c r="W56">
        <v>1234.8945000000001</v>
      </c>
      <c r="X56">
        <v>5351.2094999999999</v>
      </c>
      <c r="Y56">
        <v>297.21905230769187</v>
      </c>
      <c r="Z56">
        <v>1234.8945000000001</v>
      </c>
      <c r="AA56">
        <v>5351.2094999999999</v>
      </c>
      <c r="AB56">
        <v>352.827</v>
      </c>
      <c r="AC56">
        <v>1528.9169999999999</v>
      </c>
      <c r="AE56">
        <v>1623607.7015019089</v>
      </c>
    </row>
    <row r="57" spans="1:31" x14ac:dyDescent="0.35">
      <c r="A57" s="3" t="s">
        <v>37</v>
      </c>
      <c r="B57" s="3" t="s">
        <v>39</v>
      </c>
      <c r="C57" s="3" t="s">
        <v>49</v>
      </c>
      <c r="D57">
        <v>34046.538397711258</v>
      </c>
      <c r="E57">
        <v>20847.944718603714</v>
      </c>
      <c r="F57">
        <v>30654.146216426696</v>
      </c>
      <c r="G57">
        <v>33642.565756776487</v>
      </c>
      <c r="H57">
        <v>40840.67493428204</v>
      </c>
      <c r="I57">
        <v>14305.268234332441</v>
      </c>
      <c r="J57">
        <v>195173.22702070727</v>
      </c>
      <c r="K57">
        <v>18888.604096153813</v>
      </c>
      <c r="L57">
        <v>567159.59025000001</v>
      </c>
      <c r="M57">
        <v>4127.1268499999996</v>
      </c>
      <c r="N57">
        <v>2923.1999999999571</v>
      </c>
      <c r="O57">
        <v>2793.1119501909561</v>
      </c>
      <c r="P57">
        <v>812270.91948749998</v>
      </c>
      <c r="Q57">
        <v>28357.979512500002</v>
      </c>
      <c r="R57">
        <v>528045.13575000002</v>
      </c>
      <c r="S57">
        <v>5103.6552616500003</v>
      </c>
      <c r="T57">
        <v>882.51075000000003</v>
      </c>
      <c r="U57">
        <v>3778.7062499999997</v>
      </c>
      <c r="V57">
        <v>211.2624969230761</v>
      </c>
      <c r="W57">
        <v>5694.8760000000002</v>
      </c>
      <c r="X57">
        <v>24393.377249999998</v>
      </c>
      <c r="Y57">
        <v>1549.258310769229</v>
      </c>
      <c r="Z57">
        <v>5694.8760000000002</v>
      </c>
      <c r="AA57">
        <v>24393.377249999998</v>
      </c>
      <c r="AB57">
        <v>585.09</v>
      </c>
      <c r="AC57">
        <v>2501.2597499999997</v>
      </c>
      <c r="AE57">
        <v>2408864.2824945273</v>
      </c>
    </row>
    <row r="58" spans="1:31" x14ac:dyDescent="0.35">
      <c r="A58" s="3" t="s">
        <v>37</v>
      </c>
      <c r="B58" s="3" t="s">
        <v>39</v>
      </c>
      <c r="C58" s="3" t="s">
        <v>50</v>
      </c>
      <c r="D58">
        <v>33874.586183581407</v>
      </c>
      <c r="E58">
        <v>20742.652068509757</v>
      </c>
      <c r="F58">
        <v>30499.32729614171</v>
      </c>
      <c r="G58">
        <v>33472.653808509938</v>
      </c>
      <c r="H58">
        <v>40634.408899260408</v>
      </c>
      <c r="I58">
        <v>14233.019404866114</v>
      </c>
      <c r="J58">
        <v>194187.50365191582</v>
      </c>
      <c r="K58">
        <v>129183.11653365336</v>
      </c>
      <c r="L58">
        <v>564295.14787500002</v>
      </c>
      <c r="N58">
        <v>2923.1999999999571</v>
      </c>
      <c r="O58">
        <v>2779.0053241798905</v>
      </c>
      <c r="P58">
        <v>0</v>
      </c>
      <c r="Q58">
        <v>0</v>
      </c>
      <c r="R58">
        <v>387549.3496009598</v>
      </c>
      <c r="V58">
        <v>301.12052365384568</v>
      </c>
      <c r="Y58">
        <v>2208.2171734615335</v>
      </c>
      <c r="AB58">
        <v>582.13499999999999</v>
      </c>
      <c r="AC58">
        <v>2488.627125</v>
      </c>
      <c r="AE58">
        <v>1459954.0704686937</v>
      </c>
    </row>
    <row r="59" spans="1:31" x14ac:dyDescent="0.35">
      <c r="A59" s="3" t="s">
        <v>37</v>
      </c>
      <c r="B59" s="3" t="s">
        <v>39</v>
      </c>
      <c r="C59" s="3" t="s">
        <v>51</v>
      </c>
      <c r="D59">
        <v>22296.699006553634</v>
      </c>
      <c r="E59">
        <v>13695.916195990745</v>
      </c>
      <c r="F59">
        <v>20075.059129550074</v>
      </c>
      <c r="G59">
        <v>22032.141820839519</v>
      </c>
      <c r="H59">
        <v>26797.003718725402</v>
      </c>
      <c r="I59">
        <v>9368.3609271233581</v>
      </c>
      <c r="J59">
        <v>127541.54336896181</v>
      </c>
      <c r="K59">
        <v>380132.13592307648</v>
      </c>
      <c r="L59">
        <v>371426.50229999999</v>
      </c>
      <c r="N59">
        <v>1948.799999999972</v>
      </c>
      <c r="O59">
        <v>1833.7836388837998</v>
      </c>
      <c r="P59">
        <v>0</v>
      </c>
      <c r="Q59">
        <v>0</v>
      </c>
      <c r="V59">
        <v>205.29703384615377</v>
      </c>
      <c r="Y59">
        <v>1505.5115815384527</v>
      </c>
      <c r="AB59">
        <v>347.50799999999998</v>
      </c>
      <c r="AC59">
        <v>1505.8679999999999</v>
      </c>
      <c r="AE59">
        <v>1000712.1306450895</v>
      </c>
    </row>
    <row r="60" spans="1:31" x14ac:dyDescent="0.35">
      <c r="A60" s="3" t="s">
        <v>37</v>
      </c>
      <c r="B60" s="3" t="s">
        <v>39</v>
      </c>
      <c r="C60" s="3" t="s">
        <v>77</v>
      </c>
      <c r="K60">
        <v>1198.9742019230762</v>
      </c>
      <c r="R60">
        <v>4329.6290625000001</v>
      </c>
      <c r="S60">
        <v>36.238995253124997</v>
      </c>
      <c r="AE60">
        <v>5564.8422596762011</v>
      </c>
    </row>
    <row r="61" spans="1:31" x14ac:dyDescent="0.35">
      <c r="A61" s="3" t="s">
        <v>37</v>
      </c>
      <c r="B61" s="3" t="s">
        <v>39</v>
      </c>
      <c r="C61" s="3" t="s">
        <v>82</v>
      </c>
      <c r="K61">
        <v>5169.1814999999997</v>
      </c>
      <c r="R61">
        <v>17230.605</v>
      </c>
      <c r="S61">
        <v>144.22016385000001</v>
      </c>
      <c r="AE61">
        <v>22544.006663849999</v>
      </c>
    </row>
    <row r="62" spans="1:31" x14ac:dyDescent="0.35">
      <c r="A62" s="3" t="s">
        <v>37</v>
      </c>
      <c r="B62" s="3" t="s">
        <v>39</v>
      </c>
      <c r="C62" s="3" t="s">
        <v>83</v>
      </c>
      <c r="K62">
        <v>7780.1456249999947</v>
      </c>
      <c r="R62">
        <v>25714.040625000001</v>
      </c>
      <c r="S62">
        <v>215.22652003125</v>
      </c>
      <c r="AE62">
        <v>33709.412770031246</v>
      </c>
    </row>
    <row r="63" spans="1:31" x14ac:dyDescent="0.35">
      <c r="A63" s="3" t="s">
        <v>37</v>
      </c>
      <c r="B63" s="3" t="s">
        <v>39</v>
      </c>
      <c r="C63" s="3" t="s">
        <v>84</v>
      </c>
      <c r="K63">
        <v>10265.667158653823</v>
      </c>
      <c r="R63">
        <v>34109.565000000002</v>
      </c>
      <c r="S63">
        <v>285.49705905000002</v>
      </c>
      <c r="AE63">
        <v>44660.729217703825</v>
      </c>
    </row>
    <row r="64" spans="1:31" x14ac:dyDescent="0.35">
      <c r="A64" s="3" t="s">
        <v>37</v>
      </c>
      <c r="B64" s="3" t="s">
        <v>39</v>
      </c>
      <c r="C64" s="3" t="s">
        <v>85</v>
      </c>
      <c r="D64">
        <v>5597.579027834362</v>
      </c>
      <c r="F64">
        <v>5039.8370598748716</v>
      </c>
      <c r="G64">
        <v>5531.1620324764026</v>
      </c>
      <c r="H64">
        <v>11238.387009297505</v>
      </c>
      <c r="I64">
        <v>2351.9239612749407</v>
      </c>
      <c r="J64">
        <v>41074.699035123893</v>
      </c>
      <c r="K64">
        <v>15368.06992067301</v>
      </c>
      <c r="L64">
        <v>83408.568750000006</v>
      </c>
      <c r="M64">
        <v>278.02856249999996</v>
      </c>
      <c r="N64">
        <v>417.6</v>
      </c>
      <c r="O64">
        <v>310.82167500000003</v>
      </c>
      <c r="P64">
        <v>83408.568750000006</v>
      </c>
      <c r="Q64">
        <v>0</v>
      </c>
      <c r="R64">
        <v>144147.11624999999</v>
      </c>
      <c r="S64">
        <v>1206.5113630124999</v>
      </c>
      <c r="AE64">
        <v>399378.87339706748</v>
      </c>
    </row>
    <row r="65" spans="1:31" x14ac:dyDescent="0.35">
      <c r="A65" s="3" t="s">
        <v>37</v>
      </c>
      <c r="B65" s="3" t="s">
        <v>39</v>
      </c>
      <c r="C65" s="3" t="s">
        <v>86</v>
      </c>
      <c r="D65">
        <v>7121.1766938203509</v>
      </c>
      <c r="F65">
        <v>6411.623673907874</v>
      </c>
      <c r="G65">
        <v>7036.6817439384777</v>
      </c>
      <c r="H65">
        <v>14297.348773243708</v>
      </c>
      <c r="I65">
        <v>2992.0910478236765</v>
      </c>
      <c r="J65">
        <v>52254.767287809809</v>
      </c>
      <c r="K65">
        <v>14442.601142307618</v>
      </c>
      <c r="L65">
        <v>119806.78125</v>
      </c>
      <c r="M65">
        <v>399.35593749999998</v>
      </c>
      <c r="N65">
        <v>417.6</v>
      </c>
      <c r="O65">
        <v>395.42381749999998</v>
      </c>
      <c r="P65">
        <v>119806.78125</v>
      </c>
      <c r="Q65">
        <v>0</v>
      </c>
      <c r="R65">
        <v>166881.63037500001</v>
      </c>
      <c r="S65">
        <v>1396.7992462387501</v>
      </c>
      <c r="AE65">
        <v>513660.66223909031</v>
      </c>
    </row>
    <row r="66" spans="1:31" x14ac:dyDescent="0.35">
      <c r="A66" s="3" t="s">
        <v>37</v>
      </c>
      <c r="B66" s="3" t="s">
        <v>39</v>
      </c>
      <c r="C66" s="3" t="s">
        <v>87</v>
      </c>
      <c r="D66">
        <v>7099.7703510533556</v>
      </c>
      <c r="F66">
        <v>6392.3502560504348</v>
      </c>
      <c r="G66">
        <v>7015.5293940067995</v>
      </c>
      <c r="H66">
        <v>14254.370770919328</v>
      </c>
      <c r="I66">
        <v>2983.0967861568715</v>
      </c>
      <c r="J66">
        <v>52097.688829028819</v>
      </c>
      <c r="K66">
        <v>11707.749778846122</v>
      </c>
      <c r="L66">
        <v>119446.640625</v>
      </c>
      <c r="M66">
        <v>398.15546875000001</v>
      </c>
      <c r="N66">
        <v>417.6</v>
      </c>
      <c r="O66">
        <v>394.23516874999996</v>
      </c>
      <c r="P66">
        <v>119446.640625</v>
      </c>
      <c r="Q66">
        <v>0</v>
      </c>
      <c r="R66">
        <v>157632.81281249999</v>
      </c>
      <c r="S66">
        <v>1319.3866432406248</v>
      </c>
      <c r="AE66">
        <v>500606.02750930237</v>
      </c>
    </row>
    <row r="67" spans="1:31" x14ac:dyDescent="0.35">
      <c r="A67" s="3" t="s">
        <v>37</v>
      </c>
      <c r="B67" s="3" t="s">
        <v>39</v>
      </c>
      <c r="C67" s="3" t="s">
        <v>88</v>
      </c>
      <c r="D67">
        <v>7064.0931131083635</v>
      </c>
      <c r="F67">
        <v>6360.2278929547047</v>
      </c>
      <c r="G67">
        <v>6980.2754774540017</v>
      </c>
      <c r="H67">
        <v>14182.740767045359</v>
      </c>
      <c r="I67">
        <v>2968.1063500455307</v>
      </c>
      <c r="J67">
        <v>51835.891397727166</v>
      </c>
      <c r="K67">
        <v>9071.4266394230726</v>
      </c>
      <c r="L67">
        <v>118846.40625</v>
      </c>
      <c r="M67">
        <v>396.15468750000002</v>
      </c>
      <c r="N67">
        <v>417.6</v>
      </c>
      <c r="O67">
        <v>392.25408750000003</v>
      </c>
      <c r="P67">
        <v>118846.40625</v>
      </c>
      <c r="Q67">
        <v>0</v>
      </c>
      <c r="R67">
        <v>148137.47437499999</v>
      </c>
      <c r="S67">
        <v>1239.9106605187501</v>
      </c>
      <c r="AE67">
        <v>486738.96794827696</v>
      </c>
    </row>
    <row r="68" spans="1:31" x14ac:dyDescent="0.35">
      <c r="A68" s="3" t="s">
        <v>37</v>
      </c>
      <c r="B68" s="3" t="s">
        <v>39</v>
      </c>
      <c r="C68" s="3" t="s">
        <v>89</v>
      </c>
      <c r="D68">
        <v>7028.4158751633722</v>
      </c>
      <c r="F68">
        <v>6328.1055298589736</v>
      </c>
      <c r="G68">
        <v>6945.021560901203</v>
      </c>
      <c r="H68">
        <v>14111.110763171395</v>
      </c>
      <c r="I68">
        <v>2953.1159139341894</v>
      </c>
      <c r="J68">
        <v>51574.093966425513</v>
      </c>
      <c r="K68">
        <v>2564.4725985576852</v>
      </c>
      <c r="L68">
        <v>118246.171875</v>
      </c>
      <c r="M68">
        <v>394.15390624999998</v>
      </c>
      <c r="N68">
        <v>417.6</v>
      </c>
      <c r="O68">
        <v>390.27300624999998</v>
      </c>
      <c r="P68">
        <v>118246.171875</v>
      </c>
      <c r="Q68">
        <v>0</v>
      </c>
      <c r="R68">
        <v>125741.16</v>
      </c>
      <c r="S68">
        <v>1052.4535092000003</v>
      </c>
      <c r="AE68">
        <v>455992.32037971239</v>
      </c>
    </row>
    <row r="69" spans="1:31" x14ac:dyDescent="0.35">
      <c r="A69" s="3" t="s">
        <v>37</v>
      </c>
      <c r="B69" s="3" t="s">
        <v>53</v>
      </c>
      <c r="C69" s="3" t="s">
        <v>52</v>
      </c>
      <c r="K69">
        <v>38463.498632812501</v>
      </c>
      <c r="R69">
        <v>115390.4958984375</v>
      </c>
      <c r="V69">
        <v>580.6646999999997</v>
      </c>
      <c r="Y69">
        <v>4258.2077999999938</v>
      </c>
      <c r="AE69">
        <v>158692.86703125</v>
      </c>
    </row>
    <row r="70" spans="1:31" x14ac:dyDescent="0.35">
      <c r="A70" s="3" t="s">
        <v>37</v>
      </c>
      <c r="B70" s="3" t="s">
        <v>53</v>
      </c>
      <c r="C70" s="3" t="s">
        <v>167</v>
      </c>
      <c r="T70">
        <v>81228.77</v>
      </c>
      <c r="U70">
        <v>365.98099999999999</v>
      </c>
      <c r="AE70">
        <v>81594.751000000004</v>
      </c>
    </row>
    <row r="71" spans="1:31" x14ac:dyDescent="0.35">
      <c r="A71" s="3" t="s">
        <v>37</v>
      </c>
      <c r="B71" s="3" t="s">
        <v>53</v>
      </c>
      <c r="C71" s="3" t="s">
        <v>57</v>
      </c>
      <c r="D71">
        <v>28511.986603765981</v>
      </c>
      <c r="E71">
        <v>13399.978012794756</v>
      </c>
      <c r="F71">
        <v>25671.056365935758</v>
      </c>
      <c r="G71">
        <v>28173.683120690162</v>
      </c>
      <c r="H71">
        <v>39459.886868248235</v>
      </c>
      <c r="I71">
        <v>11979.826304103352</v>
      </c>
      <c r="J71">
        <v>173461.92274081853</v>
      </c>
      <c r="K71">
        <v>22036.657882211497</v>
      </c>
      <c r="L71">
        <v>474963.01828124997</v>
      </c>
      <c r="M71">
        <v>3548.5824375000002</v>
      </c>
      <c r="N71">
        <v>2366.3999999999719</v>
      </c>
      <c r="O71">
        <v>2174.3044140453298</v>
      </c>
      <c r="P71">
        <v>756594.93752343743</v>
      </c>
      <c r="Q71">
        <v>23748.150914062498</v>
      </c>
      <c r="R71">
        <v>444681.66206250002</v>
      </c>
      <c r="S71">
        <v>3579.4324542262498</v>
      </c>
      <c r="T71">
        <v>88195.981999999989</v>
      </c>
      <c r="U71">
        <v>1040.27</v>
      </c>
      <c r="V71">
        <v>297.76455692307644</v>
      </c>
      <c r="W71">
        <v>46202.173499999997</v>
      </c>
      <c r="X71">
        <v>2184.567</v>
      </c>
      <c r="Y71">
        <v>2183.606750769226</v>
      </c>
      <c r="Z71">
        <v>46202.173499999997</v>
      </c>
      <c r="AA71">
        <v>2184.567</v>
      </c>
      <c r="AB71">
        <v>13192.514999999999</v>
      </c>
      <c r="AC71">
        <v>624.16199999999992</v>
      </c>
      <c r="AE71">
        <v>2256659.2672932819</v>
      </c>
    </row>
    <row r="72" spans="1:31" x14ac:dyDescent="0.35">
      <c r="A72" s="3" t="s">
        <v>37</v>
      </c>
      <c r="B72" s="3" t="s">
        <v>53</v>
      </c>
      <c r="C72" s="3" t="s">
        <v>58</v>
      </c>
      <c r="D72">
        <v>44947.523228912687</v>
      </c>
      <c r="E72">
        <v>21124.302258105661</v>
      </c>
      <c r="F72">
        <v>40468.9584894172</v>
      </c>
      <c r="G72">
        <v>44414.207052972735</v>
      </c>
      <c r="H72">
        <v>62044.125406008228</v>
      </c>
      <c r="I72">
        <v>18885.513961728011</v>
      </c>
      <c r="J72">
        <v>273704.02464072278</v>
      </c>
      <c r="K72">
        <v>24936.337475961504</v>
      </c>
      <c r="L72">
        <v>748752.15093749994</v>
      </c>
      <c r="M72">
        <v>5042.2652600000001</v>
      </c>
      <c r="N72">
        <v>3549.5999999999572</v>
      </c>
      <c r="O72">
        <v>3423.8060627173518</v>
      </c>
      <c r="P72">
        <v>1072224.3709531249</v>
      </c>
      <c r="Q72">
        <v>37437.607546874999</v>
      </c>
      <c r="R72">
        <v>697114.07156249997</v>
      </c>
      <c r="S72">
        <v>5629.9203428782503</v>
      </c>
      <c r="T72">
        <v>102768.77555000001</v>
      </c>
      <c r="U72">
        <v>1479.2855</v>
      </c>
      <c r="V72">
        <v>1621.3495716923017</v>
      </c>
      <c r="W72">
        <v>221389.13439999998</v>
      </c>
      <c r="X72">
        <v>9575.0115999999998</v>
      </c>
      <c r="Y72">
        <v>11889.896859076885</v>
      </c>
      <c r="Z72">
        <v>221389.13439999998</v>
      </c>
      <c r="AA72">
        <v>9575.0115999999998</v>
      </c>
      <c r="AB72">
        <v>22739.43</v>
      </c>
      <c r="AC72">
        <v>968.25959999999998</v>
      </c>
      <c r="AE72">
        <v>3707094.0742601929</v>
      </c>
    </row>
    <row r="73" spans="1:31" x14ac:dyDescent="0.35">
      <c r="A73" s="3" t="s">
        <v>37</v>
      </c>
      <c r="B73" s="3" t="s">
        <v>53</v>
      </c>
      <c r="C73" s="3" t="s">
        <v>59</v>
      </c>
      <c r="D73">
        <v>44812.410433635392</v>
      </c>
      <c r="E73">
        <v>21060.80235151817</v>
      </c>
      <c r="F73">
        <v>40347.308313597314</v>
      </c>
      <c r="G73">
        <v>44280.697412532943</v>
      </c>
      <c r="H73">
        <v>61857.620019016213</v>
      </c>
      <c r="I73">
        <v>18828.743879678732</v>
      </c>
      <c r="J73">
        <v>272881.26705162239</v>
      </c>
      <c r="K73">
        <v>683462.87377403607</v>
      </c>
      <c r="L73">
        <v>746501.39296874986</v>
      </c>
      <c r="N73">
        <v>3549.5999999999572</v>
      </c>
      <c r="O73">
        <v>3413.5140605248143</v>
      </c>
      <c r="P73">
        <v>0</v>
      </c>
      <c r="Q73">
        <v>0</v>
      </c>
      <c r="V73">
        <v>2315.6224753846095</v>
      </c>
      <c r="Y73">
        <v>16981.231486153811</v>
      </c>
      <c r="AB73">
        <v>22671.075000000001</v>
      </c>
      <c r="AC73">
        <v>965.34899999999993</v>
      </c>
      <c r="AE73">
        <v>1983929.5082264498</v>
      </c>
    </row>
    <row r="74" spans="1:31" x14ac:dyDescent="0.35">
      <c r="A74" s="3" t="s">
        <v>37</v>
      </c>
      <c r="B74" s="3" t="s">
        <v>53</v>
      </c>
      <c r="C74" s="3" t="s">
        <v>60</v>
      </c>
      <c r="D74">
        <v>29588.734898181086</v>
      </c>
      <c r="E74">
        <v>13906.024949158375</v>
      </c>
      <c r="F74">
        <v>26640.517615409124</v>
      </c>
      <c r="G74">
        <v>29237.655465696349</v>
      </c>
      <c r="H74">
        <v>40950.101724279986</v>
      </c>
      <c r="I74">
        <v>12432.241553857581</v>
      </c>
      <c r="J74">
        <v>180012.63670426901</v>
      </c>
      <c r="K74">
        <v>125962.98257812471</v>
      </c>
      <c r="L74">
        <v>492899.88206249999</v>
      </c>
      <c r="N74">
        <v>2366.3999999999719</v>
      </c>
      <c r="O74">
        <v>2256.417013530368</v>
      </c>
      <c r="P74">
        <v>0</v>
      </c>
      <c r="Q74">
        <v>0</v>
      </c>
      <c r="R74">
        <v>377888.94773437403</v>
      </c>
      <c r="V74">
        <v>1570.9179876923067</v>
      </c>
      <c r="Y74">
        <v>11520.065243076833</v>
      </c>
      <c r="AB74">
        <v>13534.289999999999</v>
      </c>
      <c r="AC74">
        <v>640.33199999999999</v>
      </c>
      <c r="AE74">
        <v>1361408.1475301499</v>
      </c>
    </row>
    <row r="75" spans="1:31" x14ac:dyDescent="0.35">
      <c r="A75" s="3" t="s">
        <v>37</v>
      </c>
      <c r="B75" s="3" t="s">
        <v>78</v>
      </c>
      <c r="C75" s="3" t="s">
        <v>77</v>
      </c>
      <c r="K75">
        <v>4446.6669519230736</v>
      </c>
      <c r="R75">
        <v>10502.803122412441</v>
      </c>
      <c r="S75">
        <v>89.191890854999997</v>
      </c>
      <c r="T75">
        <v>3000.1129999999998</v>
      </c>
      <c r="U75">
        <v>157.64924999999999</v>
      </c>
      <c r="V75">
        <v>102.02001115384607</v>
      </c>
      <c r="Y75">
        <v>748.14674846153821</v>
      </c>
      <c r="AE75">
        <v>19046.590974805898</v>
      </c>
    </row>
    <row r="76" spans="1:31" x14ac:dyDescent="0.35">
      <c r="A76" s="3" t="s">
        <v>37</v>
      </c>
      <c r="B76" s="3" t="s">
        <v>78</v>
      </c>
      <c r="C76" s="3" t="s">
        <v>82</v>
      </c>
      <c r="K76">
        <v>19171.078499999996</v>
      </c>
      <c r="R76">
        <v>41797.9576039155</v>
      </c>
      <c r="S76">
        <v>354.95656056000001</v>
      </c>
      <c r="T76">
        <v>4477.326</v>
      </c>
      <c r="U76">
        <v>235.27349999999998</v>
      </c>
      <c r="V76">
        <v>159.50336769230702</v>
      </c>
      <c r="Y76">
        <v>1169.69136307692</v>
      </c>
      <c r="AE76">
        <v>67365.786895244717</v>
      </c>
    </row>
    <row r="77" spans="1:31" x14ac:dyDescent="0.35">
      <c r="A77" s="3" t="s">
        <v>37</v>
      </c>
      <c r="B77" s="3" t="s">
        <v>78</v>
      </c>
      <c r="C77" s="3" t="s">
        <v>83</v>
      </c>
      <c r="K77">
        <v>28854.429374999974</v>
      </c>
      <c r="R77">
        <v>62377.054077271852</v>
      </c>
      <c r="S77">
        <v>529.71833655</v>
      </c>
      <c r="T77">
        <v>5939.3099999999995</v>
      </c>
      <c r="U77">
        <v>312.09749999999997</v>
      </c>
      <c r="V77">
        <v>216.3948749999997</v>
      </c>
      <c r="Y77">
        <v>1586.8957499999935</v>
      </c>
      <c r="AE77">
        <v>99815.899913821821</v>
      </c>
    </row>
    <row r="78" spans="1:31" x14ac:dyDescent="0.35">
      <c r="A78" s="3" t="s">
        <v>37</v>
      </c>
      <c r="B78" s="3" t="s">
        <v>78</v>
      </c>
      <c r="C78" s="3" t="s">
        <v>84</v>
      </c>
      <c r="K78">
        <v>38072.548033653795</v>
      </c>
      <c r="R78">
        <v>82742.895664893935</v>
      </c>
      <c r="S78">
        <v>702.66910968000002</v>
      </c>
      <c r="T78">
        <v>7386.0649999999996</v>
      </c>
      <c r="U78">
        <v>388.12124999999997</v>
      </c>
      <c r="V78">
        <v>272.6945330769222</v>
      </c>
      <c r="Y78">
        <v>1999.7599092307685</v>
      </c>
      <c r="AE78">
        <v>131564.75350053541</v>
      </c>
    </row>
    <row r="79" spans="1:31" x14ac:dyDescent="0.35">
      <c r="A79" s="3" t="s">
        <v>37</v>
      </c>
      <c r="B79" s="3" t="s">
        <v>78</v>
      </c>
      <c r="C79" s="3" t="s">
        <v>85</v>
      </c>
      <c r="D79">
        <v>19211.882560140446</v>
      </c>
      <c r="F79">
        <v>17297.613349466199</v>
      </c>
      <c r="G79">
        <v>18983.927669558383</v>
      </c>
      <c r="H79">
        <v>28409.435067015806</v>
      </c>
      <c r="I79">
        <v>8072.2195630842161</v>
      </c>
      <c r="J79">
        <v>111859.91529072671</v>
      </c>
      <c r="K79">
        <v>56995.962483172872</v>
      </c>
      <c r="L79">
        <v>286272.97968750005</v>
      </c>
      <c r="M79">
        <v>1380.3106687499999</v>
      </c>
      <c r="N79">
        <v>1948.799999999972</v>
      </c>
      <c r="O79">
        <v>1548.2221349256183</v>
      </c>
      <c r="P79">
        <v>252507.44874999992</v>
      </c>
      <c r="Q79">
        <v>33765.530937500065</v>
      </c>
      <c r="R79">
        <v>332804.83793939551</v>
      </c>
      <c r="S79">
        <v>2793.0574646549999</v>
      </c>
      <c r="T79">
        <v>19839.579749999997</v>
      </c>
      <c r="U79">
        <v>978.17224999999996</v>
      </c>
      <c r="V79">
        <v>342.68070461538395</v>
      </c>
      <c r="W79">
        <v>9919.7898749999986</v>
      </c>
      <c r="X79">
        <v>463.34474999999998</v>
      </c>
      <c r="Y79">
        <v>2512.9918338461507</v>
      </c>
      <c r="Z79">
        <v>9919.7898749999986</v>
      </c>
      <c r="AA79">
        <v>463.34474999999998</v>
      </c>
      <c r="AB79">
        <v>11021.98875</v>
      </c>
      <c r="AC79">
        <v>514.82749999999999</v>
      </c>
      <c r="AE79">
        <v>1229828.6536043521</v>
      </c>
    </row>
    <row r="80" spans="1:31" x14ac:dyDescent="0.35">
      <c r="A80" s="3" t="s">
        <v>37</v>
      </c>
      <c r="B80" s="3" t="s">
        <v>78</v>
      </c>
      <c r="C80" s="3" t="s">
        <v>86</v>
      </c>
      <c r="D80">
        <v>24809.552075558393</v>
      </c>
      <c r="F80">
        <v>22337.531880754854</v>
      </c>
      <c r="G80">
        <v>24515.179115955361</v>
      </c>
      <c r="H80">
        <v>36605.815255725262</v>
      </c>
      <c r="I80">
        <v>10424.181544352252</v>
      </c>
      <c r="J80">
        <v>144384.95204247313</v>
      </c>
      <c r="K80">
        <v>53563.652242307464</v>
      </c>
      <c r="L80">
        <v>420475.176875</v>
      </c>
      <c r="M80">
        <v>2030.3823474999997</v>
      </c>
      <c r="N80">
        <v>1948.799999999972</v>
      </c>
      <c r="O80">
        <v>2001.3275833905468</v>
      </c>
      <c r="P80">
        <v>399810.85085000005</v>
      </c>
      <c r="Q80">
        <v>20664.326025000002</v>
      </c>
      <c r="R80">
        <v>387377.3697746977</v>
      </c>
      <c r="S80">
        <v>3255.3633437639996</v>
      </c>
      <c r="T80">
        <v>25077.594299999997</v>
      </c>
      <c r="U80">
        <v>1251.2175499999998</v>
      </c>
      <c r="V80">
        <v>354.39931938461467</v>
      </c>
      <c r="W80">
        <v>14818.578449999999</v>
      </c>
      <c r="X80">
        <v>718.78454999999997</v>
      </c>
      <c r="Y80">
        <v>2598.928342153843</v>
      </c>
      <c r="Z80">
        <v>14818.578449999999</v>
      </c>
      <c r="AA80">
        <v>718.78454999999997</v>
      </c>
      <c r="AB80">
        <v>14438.6149</v>
      </c>
      <c r="AC80">
        <v>692.16290000000004</v>
      </c>
      <c r="AE80">
        <v>1629692.1042680172</v>
      </c>
    </row>
    <row r="81" spans="1:31" x14ac:dyDescent="0.35">
      <c r="A81" s="3" t="s">
        <v>37</v>
      </c>
      <c r="B81" s="3" t="s">
        <v>78</v>
      </c>
      <c r="C81" s="3" t="s">
        <v>87</v>
      </c>
      <c r="D81">
        <v>24734.974263708016</v>
      </c>
      <c r="F81">
        <v>22270.384991333747</v>
      </c>
      <c r="G81">
        <v>24441.486192761109</v>
      </c>
      <c r="H81">
        <v>36495.777734916468</v>
      </c>
      <c r="I81">
        <v>10392.84632928907</v>
      </c>
      <c r="J81">
        <v>143950.92914054182</v>
      </c>
      <c r="K81">
        <v>43420.837528846096</v>
      </c>
      <c r="L81">
        <v>419211.22343750001</v>
      </c>
      <c r="M81">
        <v>2024.2789937499999</v>
      </c>
      <c r="N81">
        <v>1948.799999999972</v>
      </c>
      <c r="O81">
        <v>1995.3115686108154</v>
      </c>
      <c r="P81">
        <v>398609.01462499995</v>
      </c>
      <c r="Q81">
        <v>20602.208812500001</v>
      </c>
      <c r="R81">
        <v>364994.04761275172</v>
      </c>
      <c r="S81">
        <v>3065.3828978399997</v>
      </c>
      <c r="T81">
        <v>23486.92525</v>
      </c>
      <c r="U81">
        <v>1167.8315</v>
      </c>
      <c r="V81">
        <v>294.44499230769219</v>
      </c>
      <c r="W81">
        <v>14774.033625</v>
      </c>
      <c r="X81">
        <v>716.623875</v>
      </c>
      <c r="Y81">
        <v>2159.2632769230677</v>
      </c>
      <c r="Z81">
        <v>14774.033625</v>
      </c>
      <c r="AA81">
        <v>716.623875</v>
      </c>
      <c r="AB81">
        <v>14395.212249999999</v>
      </c>
      <c r="AC81">
        <v>690.08224999999993</v>
      </c>
      <c r="AE81">
        <v>1591332.57864858</v>
      </c>
    </row>
    <row r="82" spans="1:31" x14ac:dyDescent="0.35">
      <c r="A82" s="3" t="s">
        <v>37</v>
      </c>
      <c r="B82" s="3" t="s">
        <v>78</v>
      </c>
      <c r="C82" s="3" t="s">
        <v>88</v>
      </c>
      <c r="D82">
        <v>24610.677910624054</v>
      </c>
      <c r="F82">
        <v>22158.473508965239</v>
      </c>
      <c r="G82">
        <v>24318.664654104021</v>
      </c>
      <c r="H82">
        <v>36312.381866901815</v>
      </c>
      <c r="I82">
        <v>10340.620970850432</v>
      </c>
      <c r="J82">
        <v>143227.55763732301</v>
      </c>
      <c r="K82">
        <v>33643.437014423049</v>
      </c>
      <c r="L82">
        <v>417104.63437500002</v>
      </c>
      <c r="M82">
        <v>2014.1067375</v>
      </c>
      <c r="N82">
        <v>1948.799999999972</v>
      </c>
      <c r="O82">
        <v>1985.2848773112637</v>
      </c>
      <c r="P82">
        <v>396605.95425000001</v>
      </c>
      <c r="Q82">
        <v>20498.680125000003</v>
      </c>
      <c r="R82">
        <v>342047.67298228212</v>
      </c>
      <c r="S82">
        <v>2870.6896805400006</v>
      </c>
      <c r="T82">
        <v>21861.229499999998</v>
      </c>
      <c r="U82">
        <v>1082.7382499999999</v>
      </c>
      <c r="V82">
        <v>234.37229538461494</v>
      </c>
      <c r="W82">
        <v>14699.792249999999</v>
      </c>
      <c r="X82">
        <v>713.02274999999997</v>
      </c>
      <c r="Y82">
        <v>1718.7301661538411</v>
      </c>
      <c r="Z82">
        <v>14699.792249999999</v>
      </c>
      <c r="AA82">
        <v>713.02274999999997</v>
      </c>
      <c r="AB82">
        <v>14322.8745</v>
      </c>
      <c r="AC82">
        <v>686.61450000000002</v>
      </c>
      <c r="AE82">
        <v>1550419.8258023628</v>
      </c>
    </row>
    <row r="83" spans="1:31" x14ac:dyDescent="0.35">
      <c r="A83" s="3" t="s">
        <v>37</v>
      </c>
      <c r="B83" s="3" t="s">
        <v>78</v>
      </c>
      <c r="C83" s="3" t="s">
        <v>89</v>
      </c>
      <c r="D83">
        <v>24486.381557540099</v>
      </c>
      <c r="F83">
        <v>22046.562026596726</v>
      </c>
      <c r="G83">
        <v>24195.843115446925</v>
      </c>
      <c r="H83">
        <v>36128.985998887161</v>
      </c>
      <c r="I83">
        <v>10288.395612411792</v>
      </c>
      <c r="J83">
        <v>142504.18613410421</v>
      </c>
      <c r="K83">
        <v>9510.9265360576719</v>
      </c>
      <c r="L83">
        <v>414998.04531249998</v>
      </c>
      <c r="M83">
        <v>2003.9344812499999</v>
      </c>
      <c r="N83">
        <v>1948.799999999972</v>
      </c>
      <c r="O83">
        <v>1975.2581860117118</v>
      </c>
      <c r="P83">
        <v>394602.89387500001</v>
      </c>
      <c r="Q83">
        <v>20395.151437500001</v>
      </c>
      <c r="R83">
        <v>287806.1438703094</v>
      </c>
      <c r="S83">
        <v>2410.2317935349997</v>
      </c>
      <c r="T83">
        <v>17250.64975</v>
      </c>
      <c r="U83">
        <v>840.79599999999994</v>
      </c>
      <c r="V83">
        <v>58.297149230769215</v>
      </c>
      <c r="W83">
        <v>14625.550874999999</v>
      </c>
      <c r="X83">
        <v>709.42162499999995</v>
      </c>
      <c r="Y83">
        <v>427.51242769230686</v>
      </c>
      <c r="Z83">
        <v>14625.550874999999</v>
      </c>
      <c r="AA83">
        <v>709.42162499999995</v>
      </c>
      <c r="AB83">
        <v>14250.536749999999</v>
      </c>
      <c r="AC83">
        <v>683.14675</v>
      </c>
      <c r="AE83">
        <v>1459482.6237640737</v>
      </c>
    </row>
    <row r="84" spans="1:31" x14ac:dyDescent="0.35">
      <c r="A84" s="3" t="s">
        <v>3</v>
      </c>
      <c r="B84" s="3" t="s">
        <v>5</v>
      </c>
      <c r="C84" s="3" t="s">
        <v>148</v>
      </c>
      <c r="T84">
        <v>49.400999999999996</v>
      </c>
      <c r="U84">
        <v>34.5807</v>
      </c>
      <c r="AE84">
        <v>83.981699999999989</v>
      </c>
    </row>
    <row r="85" spans="1:31" x14ac:dyDescent="0.35">
      <c r="A85" s="3" t="s">
        <v>3</v>
      </c>
      <c r="B85" s="3" t="s">
        <v>5</v>
      </c>
      <c r="C85" s="3" t="s">
        <v>151</v>
      </c>
      <c r="T85">
        <v>98.504999999999995</v>
      </c>
      <c r="U85">
        <v>68.953500000000005</v>
      </c>
      <c r="AE85">
        <v>167.45850000000002</v>
      </c>
    </row>
    <row r="86" spans="1:31" x14ac:dyDescent="0.35">
      <c r="A86" s="3" t="s">
        <v>3</v>
      </c>
      <c r="B86" s="3" t="s">
        <v>5</v>
      </c>
      <c r="C86" s="3" t="s">
        <v>2</v>
      </c>
      <c r="D86">
        <v>19745.308748692569</v>
      </c>
      <c r="F86">
        <v>17777.889029435082</v>
      </c>
      <c r="G86">
        <v>15294.557217863043</v>
      </c>
      <c r="H86">
        <v>30518.999062679984</v>
      </c>
      <c r="I86">
        <v>8296.348213736359</v>
      </c>
      <c r="J86">
        <v>113236.0182327193</v>
      </c>
      <c r="K86">
        <v>47934.306908653751</v>
      </c>
      <c r="L86">
        <v>294221.47218749998</v>
      </c>
      <c r="M86">
        <v>1534.071825</v>
      </c>
      <c r="N86">
        <v>2088</v>
      </c>
      <c r="O86">
        <v>1719.2039478114366</v>
      </c>
      <c r="P86">
        <v>259518.42675000001</v>
      </c>
      <c r="Q86">
        <v>34703.045437499997</v>
      </c>
      <c r="R86">
        <v>262536.08287499996</v>
      </c>
      <c r="S86">
        <v>1662.8719133812499</v>
      </c>
      <c r="T86">
        <v>490.05</v>
      </c>
      <c r="U86">
        <v>343.03500000000003</v>
      </c>
      <c r="V86">
        <v>9.8047696153845632</v>
      </c>
      <c r="W86">
        <v>330.78375</v>
      </c>
      <c r="X86">
        <v>231.54862499999999</v>
      </c>
      <c r="Y86">
        <v>71.901643846153775</v>
      </c>
      <c r="Z86">
        <v>330.78375</v>
      </c>
      <c r="AA86">
        <v>231.54862499999999</v>
      </c>
      <c r="AB86">
        <v>367.53750000000002</v>
      </c>
      <c r="AC86">
        <v>257.27625</v>
      </c>
      <c r="AE86">
        <v>1113450.8722634343</v>
      </c>
    </row>
    <row r="87" spans="1:31" x14ac:dyDescent="0.35">
      <c r="A87" s="3" t="s">
        <v>3</v>
      </c>
      <c r="B87" s="3" t="s">
        <v>5</v>
      </c>
      <c r="C87" s="3" t="s">
        <v>32</v>
      </c>
      <c r="D87">
        <v>24674.623150015388</v>
      </c>
      <c r="F87">
        <v>22216.0472539154</v>
      </c>
      <c r="G87">
        <v>19112.764474858224</v>
      </c>
      <c r="H87">
        <v>38218.420821513057</v>
      </c>
      <c r="I87">
        <v>10367.488718493843</v>
      </c>
      <c r="J87">
        <v>141952.22413373017</v>
      </c>
      <c r="K87">
        <v>70471.968487980674</v>
      </c>
      <c r="L87">
        <v>419372.95359375002</v>
      </c>
      <c r="M87">
        <v>2178.0824812500005</v>
      </c>
      <c r="N87">
        <v>2610</v>
      </c>
      <c r="O87">
        <v>2142.6252007080288</v>
      </c>
      <c r="P87">
        <v>398821.01231874997</v>
      </c>
      <c r="Q87">
        <v>20551.941275000001</v>
      </c>
      <c r="R87">
        <v>430709.49712499999</v>
      </c>
      <c r="S87">
        <v>2722.3978797674999</v>
      </c>
      <c r="T87">
        <v>682.60500000000002</v>
      </c>
      <c r="U87">
        <v>477.82349999999997</v>
      </c>
      <c r="V87">
        <v>15.111074423076879</v>
      </c>
      <c r="W87">
        <v>475.385625</v>
      </c>
      <c r="X87">
        <v>332.76993750000003</v>
      </c>
      <c r="Y87">
        <v>110.81454576923025</v>
      </c>
      <c r="Z87">
        <v>475.385625</v>
      </c>
      <c r="AA87">
        <v>332.76993750000003</v>
      </c>
      <c r="AB87">
        <v>463.19625000000002</v>
      </c>
      <c r="AC87">
        <v>324.23737499999999</v>
      </c>
      <c r="AE87">
        <v>1609812.1457849247</v>
      </c>
    </row>
    <row r="88" spans="1:31" x14ac:dyDescent="0.35">
      <c r="A88" s="3" t="s">
        <v>3</v>
      </c>
      <c r="B88" s="3" t="s">
        <v>5</v>
      </c>
      <c r="C88" s="3" t="s">
        <v>33</v>
      </c>
      <c r="D88">
        <v>24549.371255852871</v>
      </c>
      <c r="F88">
        <v>22103.275440443744</v>
      </c>
      <c r="G88">
        <v>19015.74536584879</v>
      </c>
      <c r="H88">
        <v>38024.418685363249</v>
      </c>
      <c r="I88">
        <v>10314.861872207071</v>
      </c>
      <c r="J88">
        <v>141231.65446807671</v>
      </c>
      <c r="K88">
        <v>70114.242759615285</v>
      </c>
      <c r="L88">
        <v>417244.15687499999</v>
      </c>
      <c r="M88">
        <v>2167.0262250000001</v>
      </c>
      <c r="N88">
        <v>2610</v>
      </c>
      <c r="O88">
        <v>2131.7489306536731</v>
      </c>
      <c r="P88">
        <v>396796.54017500003</v>
      </c>
      <c r="Q88">
        <v>20447.616699999999</v>
      </c>
      <c r="R88">
        <v>428523.15450000006</v>
      </c>
      <c r="S88">
        <v>2708.57860119</v>
      </c>
      <c r="T88">
        <v>679.14</v>
      </c>
      <c r="U88">
        <v>475.39799999999997</v>
      </c>
      <c r="V88">
        <v>15.034368461538419</v>
      </c>
      <c r="W88">
        <v>472.97249999999997</v>
      </c>
      <c r="X88">
        <v>331.08075000000002</v>
      </c>
      <c r="Y88">
        <v>110.25203538461486</v>
      </c>
      <c r="Z88">
        <v>472.97249999999997</v>
      </c>
      <c r="AA88">
        <v>331.08075000000002</v>
      </c>
      <c r="AB88">
        <v>460.84499999999997</v>
      </c>
      <c r="AC88">
        <v>322.59149999999994</v>
      </c>
      <c r="AE88">
        <v>1601653.759258097</v>
      </c>
    </row>
    <row r="89" spans="1:31" x14ac:dyDescent="0.35">
      <c r="A89" s="3" t="s">
        <v>3</v>
      </c>
      <c r="B89" s="3" t="s">
        <v>5</v>
      </c>
      <c r="C89" s="3" t="s">
        <v>34</v>
      </c>
      <c r="D89">
        <v>24424.119361690355</v>
      </c>
      <c r="F89">
        <v>21990.503626972091</v>
      </c>
      <c r="G89">
        <v>18918.726256839356</v>
      </c>
      <c r="H89">
        <v>37830.416549213434</v>
      </c>
      <c r="I89">
        <v>10262.235025920301</v>
      </c>
      <c r="J89">
        <v>140511.08480242325</v>
      </c>
      <c r="K89">
        <v>69756.51703124991</v>
      </c>
      <c r="L89">
        <v>415115.36015624995</v>
      </c>
      <c r="M89">
        <v>2155.9699687499997</v>
      </c>
      <c r="N89">
        <v>2610</v>
      </c>
      <c r="O89">
        <v>2120.8726605993174</v>
      </c>
      <c r="P89">
        <v>394772.06803125003</v>
      </c>
      <c r="Q89">
        <v>20343.292125000004</v>
      </c>
      <c r="R89">
        <v>426336.81187500001</v>
      </c>
      <c r="S89">
        <v>2694.7593226125</v>
      </c>
      <c r="T89">
        <v>627.41250000000002</v>
      </c>
      <c r="U89">
        <v>439.18874999999997</v>
      </c>
      <c r="V89">
        <v>14.957662499999957</v>
      </c>
      <c r="W89">
        <v>470.55937499999999</v>
      </c>
      <c r="X89">
        <v>329.39156250000002</v>
      </c>
      <c r="Y89">
        <v>109.68952499999948</v>
      </c>
      <c r="Z89">
        <v>470.55937499999999</v>
      </c>
      <c r="AA89">
        <v>329.39156250000002</v>
      </c>
      <c r="AB89">
        <v>458.49374999999998</v>
      </c>
      <c r="AC89">
        <v>320.94562500000001</v>
      </c>
      <c r="AE89">
        <v>1593413.3264812704</v>
      </c>
    </row>
    <row r="90" spans="1:31" x14ac:dyDescent="0.35">
      <c r="A90" s="3" t="s">
        <v>3</v>
      </c>
      <c r="B90" s="3" t="s">
        <v>5</v>
      </c>
      <c r="C90" s="3" t="s">
        <v>35</v>
      </c>
      <c r="D90">
        <v>24298.867467527838</v>
      </c>
      <c r="F90">
        <v>21877.731813500439</v>
      </c>
      <c r="G90">
        <v>18821.707147829926</v>
      </c>
      <c r="H90">
        <v>37636.41441306362</v>
      </c>
      <c r="I90">
        <v>10209.608179633531</v>
      </c>
      <c r="J90">
        <v>139790.5151367698</v>
      </c>
      <c r="K90">
        <v>69398.791302884521</v>
      </c>
      <c r="L90">
        <v>412986.56343749998</v>
      </c>
      <c r="M90">
        <v>2144.9137124999997</v>
      </c>
      <c r="N90">
        <v>2610</v>
      </c>
      <c r="O90">
        <v>2109.9963905449622</v>
      </c>
      <c r="P90">
        <v>392747.59588749998</v>
      </c>
      <c r="Q90">
        <v>20238.967550000001</v>
      </c>
      <c r="R90">
        <v>424150.46924999997</v>
      </c>
      <c r="S90">
        <v>2680.940044035</v>
      </c>
      <c r="T90">
        <v>480.15</v>
      </c>
      <c r="U90">
        <v>336.10500000000002</v>
      </c>
      <c r="V90">
        <v>14.880956538461495</v>
      </c>
      <c r="W90">
        <v>468.14625000000001</v>
      </c>
      <c r="X90">
        <v>327.70237499999996</v>
      </c>
      <c r="Y90">
        <v>109.1270146153841</v>
      </c>
      <c r="Z90">
        <v>468.14625000000001</v>
      </c>
      <c r="AA90">
        <v>327.70237499999996</v>
      </c>
      <c r="AB90">
        <v>456.14249999999998</v>
      </c>
      <c r="AC90">
        <v>319.29974999999996</v>
      </c>
      <c r="AE90">
        <v>1585010.4842044434</v>
      </c>
    </row>
    <row r="91" spans="1:31" x14ac:dyDescent="0.35">
      <c r="A91" s="3" t="s">
        <v>3</v>
      </c>
      <c r="B91" s="3" t="s">
        <v>63</v>
      </c>
      <c r="C91" s="3" t="s">
        <v>61</v>
      </c>
      <c r="D91">
        <v>13389.926831261244</v>
      </c>
      <c r="F91">
        <v>12055.756450715406</v>
      </c>
      <c r="G91">
        <v>10371.729541949313</v>
      </c>
      <c r="H91">
        <v>19034.768054787619</v>
      </c>
      <c r="I91">
        <v>5626.0196770005277</v>
      </c>
      <c r="J91">
        <v>74757.852426621161</v>
      </c>
      <c r="K91">
        <v>115985.95737079298</v>
      </c>
      <c r="L91">
        <v>244577.0390625</v>
      </c>
      <c r="M91">
        <v>1205.6399999999999</v>
      </c>
      <c r="N91">
        <v>1252.8</v>
      </c>
      <c r="O91">
        <v>1105.42774341474</v>
      </c>
      <c r="P91">
        <v>233424.32608125001</v>
      </c>
      <c r="Q91">
        <v>11152.712981250001</v>
      </c>
      <c r="R91">
        <v>210580.83063281252</v>
      </c>
      <c r="S91">
        <v>44429.749905554527</v>
      </c>
      <c r="T91">
        <v>265.30359375</v>
      </c>
      <c r="U91">
        <v>218.48531249999999</v>
      </c>
      <c r="V91">
        <v>23.702793749999969</v>
      </c>
      <c r="W91">
        <v>244.89562499999997</v>
      </c>
      <c r="X91">
        <v>201.67874999999998</v>
      </c>
      <c r="Y91">
        <v>173.82048749999933</v>
      </c>
      <c r="Z91">
        <v>244.89562499999997</v>
      </c>
      <c r="AA91">
        <v>201.67874999999998</v>
      </c>
      <c r="AB91">
        <v>224.48765624999999</v>
      </c>
      <c r="AC91">
        <v>184.8721875</v>
      </c>
      <c r="AE91">
        <v>1000934.3575411602</v>
      </c>
    </row>
    <row r="92" spans="1:31" x14ac:dyDescent="0.35">
      <c r="A92" s="3" t="s">
        <v>3</v>
      </c>
      <c r="B92" s="3" t="s">
        <v>63</v>
      </c>
      <c r="C92" s="3" t="s">
        <v>70</v>
      </c>
      <c r="D92">
        <v>15074.846825256443</v>
      </c>
      <c r="F92">
        <v>13572.791259234484</v>
      </c>
      <c r="G92">
        <v>11676.855006618862</v>
      </c>
      <c r="H92">
        <v>21430.00603336229</v>
      </c>
      <c r="I92">
        <v>6333.9692543094361</v>
      </c>
      <c r="J92">
        <v>84164.998697777541</v>
      </c>
      <c r="K92">
        <v>118392.09501201882</v>
      </c>
      <c r="L92">
        <v>253068.95249999998</v>
      </c>
      <c r="M92">
        <v>1247.5008</v>
      </c>
      <c r="N92">
        <v>1252.8</v>
      </c>
      <c r="O92">
        <v>1244.5291238978664</v>
      </c>
      <c r="P92">
        <v>240512.83908749997</v>
      </c>
      <c r="Q92">
        <v>12556.113412500001</v>
      </c>
      <c r="R92">
        <v>209511.89240625</v>
      </c>
      <c r="S92">
        <v>44204.218180145617</v>
      </c>
      <c r="T92">
        <v>263.95687500000003</v>
      </c>
      <c r="U92">
        <v>217.37624999999997</v>
      </c>
      <c r="V92">
        <v>23.58247499999997</v>
      </c>
      <c r="W92">
        <v>243.6525</v>
      </c>
      <c r="X92">
        <v>200.65499999999997</v>
      </c>
      <c r="Y92">
        <v>172.93814999999935</v>
      </c>
      <c r="Z92">
        <v>243.6525</v>
      </c>
      <c r="AA92">
        <v>200.65499999999997</v>
      </c>
      <c r="AB92">
        <v>243.6525</v>
      </c>
      <c r="AC92">
        <v>200.65499999999997</v>
      </c>
      <c r="AE92">
        <v>1036255.1838488714</v>
      </c>
    </row>
    <row r="93" spans="1:31" x14ac:dyDescent="0.35">
      <c r="A93" s="3" t="s">
        <v>3</v>
      </c>
      <c r="B93" s="3" t="s">
        <v>63</v>
      </c>
      <c r="C93" s="3" t="s">
        <v>71</v>
      </c>
      <c r="D93">
        <v>14997.934341454113</v>
      </c>
      <c r="F93">
        <v>13503.542324238389</v>
      </c>
      <c r="G93">
        <v>11617.279215768765</v>
      </c>
      <c r="H93">
        <v>21320.669267885954</v>
      </c>
      <c r="I93">
        <v>6301.6530846445921</v>
      </c>
      <c r="J93">
        <v>83735.585439115413</v>
      </c>
      <c r="K93">
        <v>117788.05371093709</v>
      </c>
      <c r="L93">
        <v>251777.78437500002</v>
      </c>
      <c r="M93">
        <v>1241.136</v>
      </c>
      <c r="N93">
        <v>1252.8</v>
      </c>
      <c r="O93">
        <v>1238.1794855106323</v>
      </c>
      <c r="P93">
        <v>239285.73276562497</v>
      </c>
      <c r="Q93">
        <v>12492.051609375001</v>
      </c>
      <c r="R93">
        <v>208442.95417968751</v>
      </c>
      <c r="S93">
        <v>43978.686454736722</v>
      </c>
      <c r="T93">
        <v>262.61015624999999</v>
      </c>
      <c r="U93">
        <v>216.26718750000001</v>
      </c>
      <c r="V93">
        <v>23.462156249999971</v>
      </c>
      <c r="W93">
        <v>242.40937499999998</v>
      </c>
      <c r="X93">
        <v>199.63124999999999</v>
      </c>
      <c r="Y93">
        <v>172.05581249999932</v>
      </c>
      <c r="Z93">
        <v>242.40937499999998</v>
      </c>
      <c r="AA93">
        <v>199.63124999999999</v>
      </c>
      <c r="AB93">
        <v>242.40937499999998</v>
      </c>
      <c r="AC93">
        <v>199.63124999999999</v>
      </c>
      <c r="AE93">
        <v>1030974.5594414794</v>
      </c>
    </row>
    <row r="94" spans="1:31" x14ac:dyDescent="0.35">
      <c r="A94" s="3" t="s">
        <v>3</v>
      </c>
      <c r="B94" s="3" t="s">
        <v>63</v>
      </c>
      <c r="C94" s="3" t="s">
        <v>72</v>
      </c>
      <c r="D94">
        <v>15094.522111810536</v>
      </c>
      <c r="F94">
        <v>13590.506103070704</v>
      </c>
      <c r="G94">
        <v>11692.095325208413</v>
      </c>
      <c r="H94">
        <v>21457.975903600418</v>
      </c>
      <c r="I94">
        <v>6342.2361814330052</v>
      </c>
      <c r="J94">
        <v>84274.848601156191</v>
      </c>
      <c r="K94">
        <v>117406.33780889396</v>
      </c>
      <c r="L94">
        <v>250486.61624999999</v>
      </c>
      <c r="M94">
        <v>1234.7712000000001</v>
      </c>
      <c r="N94">
        <v>1252.8</v>
      </c>
      <c r="O94">
        <v>1246.1534499969264</v>
      </c>
      <c r="P94">
        <v>249523.20618749995</v>
      </c>
      <c r="Q94">
        <v>963.41006250004273</v>
      </c>
      <c r="R94">
        <v>207374.015953125</v>
      </c>
      <c r="S94">
        <v>43753.15472932782</v>
      </c>
      <c r="T94">
        <v>261.26343749999995</v>
      </c>
      <c r="U94">
        <v>215.15812499999998</v>
      </c>
      <c r="V94">
        <v>23.341837499999972</v>
      </c>
      <c r="W94">
        <v>241.16624999999999</v>
      </c>
      <c r="X94">
        <v>198.60749999999999</v>
      </c>
      <c r="Y94">
        <v>171.17347499999934</v>
      </c>
      <c r="Z94">
        <v>241.16624999999999</v>
      </c>
      <c r="AA94">
        <v>198.60749999999999</v>
      </c>
      <c r="AB94">
        <v>241.16624999999999</v>
      </c>
      <c r="AC94">
        <v>198.60749999999999</v>
      </c>
      <c r="AE94">
        <v>1027682.9079926229</v>
      </c>
    </row>
    <row r="95" spans="1:31" x14ac:dyDescent="0.35">
      <c r="A95" s="3" t="s">
        <v>3</v>
      </c>
      <c r="B95" s="3" t="s">
        <v>63</v>
      </c>
      <c r="C95" s="3" t="s">
        <v>73</v>
      </c>
      <c r="D95">
        <v>15016.715296801207</v>
      </c>
      <c r="F95">
        <v>13520.451947900237</v>
      </c>
      <c r="G95">
        <v>11631.826792604244</v>
      </c>
      <c r="H95">
        <v>21347.367780385983</v>
      </c>
      <c r="I95">
        <v>6309.5442423534532</v>
      </c>
      <c r="J95">
        <v>83840.442165067754</v>
      </c>
      <c r="K95">
        <v>116801.15050060069</v>
      </c>
      <c r="L95">
        <v>249195.44812500002</v>
      </c>
      <c r="M95">
        <v>1228.4063999999998</v>
      </c>
      <c r="N95">
        <v>1252.8</v>
      </c>
      <c r="O95">
        <v>1239.7299786051897</v>
      </c>
      <c r="P95">
        <v>248237.00409375003</v>
      </c>
      <c r="Q95">
        <v>958.44403124999371</v>
      </c>
      <c r="R95">
        <v>206305.07772656251</v>
      </c>
      <c r="S95">
        <v>43527.62300391891</v>
      </c>
      <c r="T95">
        <v>259.91671875000003</v>
      </c>
      <c r="U95">
        <v>214.04906249999999</v>
      </c>
      <c r="V95">
        <v>23.221518749999973</v>
      </c>
      <c r="W95">
        <v>239.92312499999997</v>
      </c>
      <c r="X95">
        <v>197.58375000000001</v>
      </c>
      <c r="Y95">
        <v>170.29113749999934</v>
      </c>
      <c r="Z95">
        <v>239.92312499999997</v>
      </c>
      <c r="AA95">
        <v>197.58375000000001</v>
      </c>
      <c r="AB95">
        <v>239.92312499999997</v>
      </c>
      <c r="AC95">
        <v>197.58375000000001</v>
      </c>
      <c r="AE95">
        <v>1022392.0311472999</v>
      </c>
    </row>
    <row r="96" spans="1:31" x14ac:dyDescent="0.35">
      <c r="A96" s="3" t="s">
        <v>3</v>
      </c>
      <c r="B96" s="3" t="s">
        <v>63</v>
      </c>
      <c r="C96" s="3" t="s">
        <v>74</v>
      </c>
      <c r="D96">
        <v>31502.29509292158</v>
      </c>
      <c r="F96">
        <v>28363.410948008597</v>
      </c>
      <c r="G96">
        <v>24401.424202829872</v>
      </c>
      <c r="H96">
        <v>45082.497404214024</v>
      </c>
      <c r="I96">
        <v>13236.258442404025</v>
      </c>
      <c r="J96">
        <v>177418.7312960847</v>
      </c>
      <c r="K96">
        <v>233989.58599879791</v>
      </c>
      <c r="L96">
        <v>501901.685</v>
      </c>
      <c r="M96">
        <v>2459.6583249999999</v>
      </c>
      <c r="N96">
        <v>2505.6</v>
      </c>
      <c r="O96">
        <v>2590.9262410992624</v>
      </c>
      <c r="P96">
        <v>479026.7078875</v>
      </c>
      <c r="Q96">
        <v>22874.977112500001</v>
      </c>
      <c r="R96">
        <v>407965.05507187505</v>
      </c>
      <c r="S96">
        <v>85803.601673364028</v>
      </c>
      <c r="T96">
        <v>474.36187499999994</v>
      </c>
      <c r="U96">
        <v>332.0533125</v>
      </c>
      <c r="V96">
        <v>39.891307499999954</v>
      </c>
      <c r="W96">
        <v>462.19875000000002</v>
      </c>
      <c r="X96">
        <v>323.53912499999996</v>
      </c>
      <c r="Y96">
        <v>292.53625499999947</v>
      </c>
      <c r="Z96">
        <v>462.19875000000002</v>
      </c>
      <c r="AA96">
        <v>323.53912499999996</v>
      </c>
      <c r="AB96">
        <v>486.52499999999998</v>
      </c>
      <c r="AC96">
        <v>340.5675</v>
      </c>
      <c r="AE96">
        <v>2062659.8256965985</v>
      </c>
    </row>
    <row r="97" spans="1:31" x14ac:dyDescent="0.35">
      <c r="A97" s="3" t="s">
        <v>3</v>
      </c>
      <c r="B97" s="3" t="s">
        <v>63</v>
      </c>
      <c r="C97" s="3" t="s">
        <v>75</v>
      </c>
      <c r="D97">
        <v>29606.054459168674</v>
      </c>
      <c r="F97">
        <v>26656.111457834944</v>
      </c>
      <c r="G97">
        <v>22932.611471618933</v>
      </c>
      <c r="H97">
        <v>42451.504211190855</v>
      </c>
      <c r="I97">
        <v>12439.518680322968</v>
      </c>
      <c r="J97">
        <v>167093.78737172406</v>
      </c>
      <c r="K97">
        <v>230278.13701382186</v>
      </c>
      <c r="L97">
        <v>491298.78687499993</v>
      </c>
      <c r="M97">
        <v>2405.9746750000004</v>
      </c>
      <c r="N97">
        <v>2505.6</v>
      </c>
      <c r="O97">
        <v>2429.5209700586397</v>
      </c>
      <c r="P97">
        <v>489409.17615625012</v>
      </c>
      <c r="Q97">
        <v>1889.6107187498712</v>
      </c>
      <c r="R97">
        <v>406738.70721093751</v>
      </c>
      <c r="S97">
        <v>85545.675015027256</v>
      </c>
      <c r="T97">
        <v>472.93593749999997</v>
      </c>
      <c r="U97">
        <v>331.05515624999998</v>
      </c>
      <c r="V97">
        <v>39.390806249999947</v>
      </c>
      <c r="W97">
        <v>436.55624999999998</v>
      </c>
      <c r="X97">
        <v>305.58937500000002</v>
      </c>
      <c r="Y97">
        <v>288.86591249999952</v>
      </c>
      <c r="Z97">
        <v>436.55624999999998</v>
      </c>
      <c r="AA97">
        <v>305.58937500000002</v>
      </c>
      <c r="AB97">
        <v>436.55624999999998</v>
      </c>
      <c r="AC97">
        <v>305.58937500000002</v>
      </c>
      <c r="AE97">
        <v>2017039.4609742055</v>
      </c>
    </row>
    <row r="98" spans="1:31" x14ac:dyDescent="0.35">
      <c r="A98" s="3" t="s">
        <v>3</v>
      </c>
      <c r="B98" s="3" t="s">
        <v>63</v>
      </c>
      <c r="C98" s="3" t="s">
        <v>76</v>
      </c>
      <c r="D98">
        <v>15730.214982619309</v>
      </c>
      <c r="F98">
        <v>14162.858627808506</v>
      </c>
      <c r="G98">
        <v>12184.497905958937</v>
      </c>
      <c r="H98">
        <v>22359.897213321583</v>
      </c>
      <c r="I98">
        <v>6609.3340263106275</v>
      </c>
      <c r="J98">
        <v>87820.466381761798</v>
      </c>
      <c r="K98">
        <v>120242.86134014398</v>
      </c>
      <c r="L98">
        <v>255651.28874999998</v>
      </c>
      <c r="M98">
        <v>1260.2303999999999</v>
      </c>
      <c r="N98">
        <v>1252.8</v>
      </c>
      <c r="O98">
        <v>1298.9085971669526</v>
      </c>
      <c r="P98">
        <v>249262.94868749997</v>
      </c>
      <c r="Q98">
        <v>6388.3400625000068</v>
      </c>
      <c r="R98">
        <v>211649.76885937498</v>
      </c>
      <c r="S98">
        <v>44655.281630963436</v>
      </c>
      <c r="T98">
        <v>266.65031249999998</v>
      </c>
      <c r="U98">
        <v>219.59437499999999</v>
      </c>
      <c r="V98">
        <v>23.823112499999972</v>
      </c>
      <c r="W98">
        <v>246.13874999999999</v>
      </c>
      <c r="X98">
        <v>202.70250000000001</v>
      </c>
      <c r="Y98">
        <v>174.70282499999934</v>
      </c>
      <c r="Z98">
        <v>246.13874999999999</v>
      </c>
      <c r="AA98">
        <v>202.70250000000001</v>
      </c>
      <c r="AB98">
        <v>246.13874999999999</v>
      </c>
      <c r="AC98">
        <v>202.70250000000001</v>
      </c>
      <c r="AE98">
        <v>1052560.9918404296</v>
      </c>
    </row>
    <row r="99" spans="1:31" x14ac:dyDescent="0.35">
      <c r="A99" s="3" t="s">
        <v>3</v>
      </c>
      <c r="B99" s="3" t="s">
        <v>91</v>
      </c>
      <c r="C99" s="3" t="s">
        <v>90</v>
      </c>
      <c r="V99">
        <v>5.4996092307692255</v>
      </c>
      <c r="Y99">
        <v>40.33046769230765</v>
      </c>
      <c r="AE99">
        <v>45.830076923076874</v>
      </c>
    </row>
    <row r="100" spans="1:31" x14ac:dyDescent="0.35">
      <c r="A100" s="3" t="s">
        <v>3</v>
      </c>
      <c r="B100" s="3" t="s">
        <v>91</v>
      </c>
      <c r="C100" s="3" t="s">
        <v>92</v>
      </c>
      <c r="V100">
        <v>10.943099999999971</v>
      </c>
      <c r="Y100">
        <v>80.249399999999909</v>
      </c>
      <c r="AE100">
        <v>91.192499999999882</v>
      </c>
    </row>
    <row r="101" spans="1:31" x14ac:dyDescent="0.35">
      <c r="A101" s="3" t="s">
        <v>3</v>
      </c>
      <c r="B101" s="3" t="s">
        <v>91</v>
      </c>
      <c r="C101" s="3" t="s">
        <v>93</v>
      </c>
      <c r="D101">
        <v>11053.112464394369</v>
      </c>
      <c r="F101">
        <v>9951.7819307272257</v>
      </c>
      <c r="G101">
        <v>8561.6519434444817</v>
      </c>
      <c r="H101">
        <v>15949.78539162907</v>
      </c>
      <c r="I101">
        <v>4644.1649010060401</v>
      </c>
      <c r="J101">
        <v>60995.848382976379</v>
      </c>
      <c r="K101">
        <v>15530.259615384586</v>
      </c>
      <c r="L101">
        <v>201893.375</v>
      </c>
      <c r="M101">
        <v>1008.1937499999999</v>
      </c>
      <c r="N101">
        <v>1044</v>
      </c>
      <c r="O101">
        <v>920.5684821274242</v>
      </c>
      <c r="P101">
        <v>189456.74310000002</v>
      </c>
      <c r="Q101">
        <v>12436.6319</v>
      </c>
      <c r="R101">
        <v>198663.08100000001</v>
      </c>
      <c r="S101">
        <v>2200.3314251249999</v>
      </c>
      <c r="T101">
        <v>318.25700000000001</v>
      </c>
      <c r="V101">
        <v>49.833861923076888</v>
      </c>
      <c r="W101">
        <v>238.69274999999999</v>
      </c>
      <c r="X101">
        <v>294.85575</v>
      </c>
      <c r="Y101">
        <v>365.44832076923018</v>
      </c>
      <c r="Z101">
        <v>238.69274999999999</v>
      </c>
      <c r="AB101">
        <v>218.80168749999999</v>
      </c>
      <c r="AC101">
        <v>270.28443749999997</v>
      </c>
      <c r="AD101">
        <v>294.85575</v>
      </c>
      <c r="AE101">
        <v>736599.25159450702</v>
      </c>
    </row>
    <row r="102" spans="1:31" x14ac:dyDescent="0.35">
      <c r="A102" s="3" t="s">
        <v>3</v>
      </c>
      <c r="B102" s="3" t="s">
        <v>91</v>
      </c>
      <c r="C102" s="3" t="s">
        <v>98</v>
      </c>
      <c r="D102">
        <v>12442.997876018577</v>
      </c>
      <c r="F102">
        <v>11203.179360160775</v>
      </c>
      <c r="G102">
        <v>9638.2459954755577</v>
      </c>
      <c r="H102">
        <v>17955.408161303531</v>
      </c>
      <c r="I102">
        <v>5228.1503680750347</v>
      </c>
      <c r="J102">
        <v>68665.836371448822</v>
      </c>
      <c r="K102">
        <v>17304.231538461507</v>
      </c>
      <c r="L102">
        <v>208886.79499999998</v>
      </c>
      <c r="M102">
        <v>1043.1167499999999</v>
      </c>
      <c r="N102">
        <v>1044</v>
      </c>
      <c r="O102">
        <v>1036.3263474193561</v>
      </c>
      <c r="P102">
        <v>204066.33050000004</v>
      </c>
      <c r="Q102">
        <v>4820.4644999999618</v>
      </c>
      <c r="R102">
        <v>205673.152</v>
      </c>
      <c r="S102">
        <v>2277.9728239999999</v>
      </c>
      <c r="T102">
        <v>316.61649999999997</v>
      </c>
      <c r="V102">
        <v>49.576986346153809</v>
      </c>
      <c r="W102">
        <v>237.46237499999998</v>
      </c>
      <c r="X102">
        <v>293.33587499999993</v>
      </c>
      <c r="Y102">
        <v>363.56456653846101</v>
      </c>
      <c r="Z102">
        <v>237.46237499999998</v>
      </c>
      <c r="AB102">
        <v>237.46237499999998</v>
      </c>
      <c r="AC102">
        <v>293.33587499999993</v>
      </c>
      <c r="AD102">
        <v>293.33587499999993</v>
      </c>
      <c r="AE102">
        <v>773608.36039524782</v>
      </c>
    </row>
    <row r="103" spans="1:31" x14ac:dyDescent="0.35">
      <c r="A103" s="3" t="s">
        <v>3</v>
      </c>
      <c r="B103" s="3" t="s">
        <v>91</v>
      </c>
      <c r="C103" s="3" t="s">
        <v>99</v>
      </c>
      <c r="D103">
        <v>12868.50972048346</v>
      </c>
      <c r="F103">
        <v>11586.293265741404</v>
      </c>
      <c r="G103">
        <v>9967.8440450617672</v>
      </c>
      <c r="H103">
        <v>18569.42730049837</v>
      </c>
      <c r="I103">
        <v>5406.9368573459951</v>
      </c>
      <c r="J103">
        <v>71013.994506431016</v>
      </c>
      <c r="K103">
        <v>17895.982461538431</v>
      </c>
      <c r="L103">
        <v>216030.07400000002</v>
      </c>
      <c r="M103">
        <v>1078.7881</v>
      </c>
      <c r="N103">
        <v>1044</v>
      </c>
      <c r="O103">
        <v>1071.7654867611577</v>
      </c>
      <c r="P103">
        <v>211044.76459999997</v>
      </c>
      <c r="Q103">
        <v>4985.3094000000374</v>
      </c>
      <c r="R103">
        <v>212706.5344</v>
      </c>
      <c r="S103">
        <v>2355.8724127999999</v>
      </c>
      <c r="T103">
        <v>327.44380000000001</v>
      </c>
      <c r="V103">
        <v>48.472053923076892</v>
      </c>
      <c r="W103">
        <v>245.58285000000001</v>
      </c>
      <c r="X103">
        <v>303.36705000000001</v>
      </c>
      <c r="Y103">
        <v>355.46172876923004</v>
      </c>
      <c r="Z103">
        <v>245.58285000000001</v>
      </c>
      <c r="AB103">
        <v>245.58285000000001</v>
      </c>
      <c r="AC103">
        <v>303.36705000000001</v>
      </c>
      <c r="AD103">
        <v>303.36705000000001</v>
      </c>
      <c r="AE103">
        <v>800004.32383935398</v>
      </c>
    </row>
    <row r="104" spans="1:31" x14ac:dyDescent="0.35">
      <c r="A104" s="3" t="s">
        <v>3</v>
      </c>
      <c r="B104" s="3" t="s">
        <v>91</v>
      </c>
      <c r="C104" s="3" t="s">
        <v>100</v>
      </c>
      <c r="D104">
        <v>12979.010858387135</v>
      </c>
      <c r="F104">
        <v>11685.784086182881</v>
      </c>
      <c r="G104">
        <v>10053.43733700857</v>
      </c>
      <c r="H104">
        <v>18728.881883157504</v>
      </c>
      <c r="I104">
        <v>5453.3659068853458</v>
      </c>
      <c r="J104">
        <v>71623.787510476686</v>
      </c>
      <c r="K104">
        <v>18033.35321153843</v>
      </c>
      <c r="L104">
        <v>215380.685</v>
      </c>
      <c r="M104">
        <v>1075.5452499999999</v>
      </c>
      <c r="N104">
        <v>1044</v>
      </c>
      <c r="O104">
        <v>1080.9686741096104</v>
      </c>
      <c r="P104">
        <v>207925.19974999997</v>
      </c>
      <c r="Q104">
        <v>7455.4852500000288</v>
      </c>
      <c r="R104">
        <v>212067.136</v>
      </c>
      <c r="S104">
        <v>2348.7906320000002</v>
      </c>
      <c r="T104">
        <v>326.45949999999999</v>
      </c>
      <c r="V104">
        <v>48.326346346153819</v>
      </c>
      <c r="W104">
        <v>244.84462499999998</v>
      </c>
      <c r="X104">
        <v>302.45512500000001</v>
      </c>
      <c r="Y104">
        <v>354.39320653846079</v>
      </c>
      <c r="Z104">
        <v>244.84462499999998</v>
      </c>
      <c r="AB104">
        <v>244.84462499999998</v>
      </c>
      <c r="AC104">
        <v>302.45512500000001</v>
      </c>
      <c r="AD104">
        <v>302.45512500000001</v>
      </c>
      <c r="AE104">
        <v>799306.50965263089</v>
      </c>
    </row>
    <row r="105" spans="1:31" x14ac:dyDescent="0.35">
      <c r="A105" s="3" t="s">
        <v>3</v>
      </c>
      <c r="B105" s="3" t="s">
        <v>91</v>
      </c>
      <c r="C105" s="3" t="s">
        <v>101</v>
      </c>
      <c r="D105">
        <v>12913.789698294737</v>
      </c>
      <c r="F105">
        <v>11627.061553086485</v>
      </c>
      <c r="G105">
        <v>10002.917551395461</v>
      </c>
      <c r="H105">
        <v>18634.766898820031</v>
      </c>
      <c r="I105">
        <v>5425.9620581070276</v>
      </c>
      <c r="J105">
        <v>71263.868980273284</v>
      </c>
      <c r="K105">
        <v>17942.733346153815</v>
      </c>
      <c r="L105">
        <v>214298.36999999997</v>
      </c>
      <c r="M105">
        <v>1070.1405</v>
      </c>
      <c r="N105">
        <v>1044</v>
      </c>
      <c r="O105">
        <v>1075.5366707221249</v>
      </c>
      <c r="P105">
        <v>206880.34949999998</v>
      </c>
      <c r="Q105">
        <v>7418.0204999999969</v>
      </c>
      <c r="R105">
        <v>211001.47199999998</v>
      </c>
      <c r="S105">
        <v>2336.9876640000002</v>
      </c>
      <c r="T105">
        <v>324.81900000000002</v>
      </c>
      <c r="V105">
        <v>45.305636538461513</v>
      </c>
      <c r="W105">
        <v>243.61424999999997</v>
      </c>
      <c r="X105">
        <v>300.93525</v>
      </c>
      <c r="Y105">
        <v>332.24133461538389</v>
      </c>
      <c r="Z105">
        <v>243.61424999999997</v>
      </c>
      <c r="AB105">
        <v>243.61424999999997</v>
      </c>
      <c r="AC105">
        <v>300.93525</v>
      </c>
      <c r="AD105">
        <v>300.93525</v>
      </c>
      <c r="AE105">
        <v>795271.99139200652</v>
      </c>
    </row>
    <row r="106" spans="1:31" x14ac:dyDescent="0.35">
      <c r="A106" s="3" t="s">
        <v>3</v>
      </c>
      <c r="B106" s="3" t="s">
        <v>91</v>
      </c>
      <c r="C106" s="3" t="s">
        <v>102</v>
      </c>
      <c r="D106">
        <v>26033.320208313395</v>
      </c>
      <c r="F106">
        <v>23439.363933055269</v>
      </c>
      <c r="G106">
        <v>20165.200279451914</v>
      </c>
      <c r="H106">
        <v>37954.033953969527</v>
      </c>
      <c r="I106">
        <v>10938.369835425792</v>
      </c>
      <c r="J106">
        <v>145587.84833807626</v>
      </c>
      <c r="K106">
        <v>35995.859415865285</v>
      </c>
      <c r="L106">
        <v>413253.17937500001</v>
      </c>
      <c r="M106">
        <v>2044.61375</v>
      </c>
      <c r="N106">
        <v>2088</v>
      </c>
      <c r="O106">
        <v>2150.6312410784135</v>
      </c>
      <c r="P106">
        <v>380370.70890624984</v>
      </c>
      <c r="Q106">
        <v>32882.470468750093</v>
      </c>
      <c r="R106">
        <v>407021.60149999999</v>
      </c>
      <c r="S106">
        <v>4512.3472199874996</v>
      </c>
      <c r="T106">
        <v>594.078125</v>
      </c>
      <c r="V106">
        <v>101.20897730769224</v>
      </c>
      <c r="W106">
        <v>451.49937499999999</v>
      </c>
      <c r="X106">
        <v>632.09912499999996</v>
      </c>
      <c r="Y106">
        <v>742.19916692307663</v>
      </c>
      <c r="Z106">
        <v>451.49937499999999</v>
      </c>
      <c r="AB106">
        <v>475.26249999999999</v>
      </c>
      <c r="AC106">
        <v>665.36749999999995</v>
      </c>
      <c r="AD106">
        <v>632.09912499999996</v>
      </c>
      <c r="AE106">
        <v>1549182.8616944537</v>
      </c>
    </row>
    <row r="107" spans="1:31" x14ac:dyDescent="0.35">
      <c r="A107" s="3" t="s">
        <v>3</v>
      </c>
      <c r="B107" s="3" t="s">
        <v>91</v>
      </c>
      <c r="C107" s="3" t="s">
        <v>103</v>
      </c>
      <c r="D107">
        <v>24284.886074088081</v>
      </c>
      <c r="F107">
        <v>21865.143524088908</v>
      </c>
      <c r="G107">
        <v>18810.877273014012</v>
      </c>
      <c r="H107">
        <v>35429.053121854537</v>
      </c>
      <c r="I107">
        <v>10203.733644574819</v>
      </c>
      <c r="J107">
        <v>135929.46336953877</v>
      </c>
      <c r="K107">
        <v>33742.011086538434</v>
      </c>
      <c r="L107">
        <v>402996.45750000002</v>
      </c>
      <c r="M107">
        <v>1993.4914999999996</v>
      </c>
      <c r="N107">
        <v>2088</v>
      </c>
      <c r="O107">
        <v>2005.1005461284569</v>
      </c>
      <c r="P107">
        <v>389046.58012499998</v>
      </c>
      <c r="Q107">
        <v>13949.877374999951</v>
      </c>
      <c r="R107">
        <v>396796.51199999999</v>
      </c>
      <c r="S107">
        <v>4399.0754303999993</v>
      </c>
      <c r="T107">
        <v>567.41999999999996</v>
      </c>
      <c r="V107">
        <v>100.17145384615297</v>
      </c>
      <c r="W107">
        <v>425.565</v>
      </c>
      <c r="X107">
        <v>595.79099999999994</v>
      </c>
      <c r="Y107">
        <v>734.59066153846084</v>
      </c>
      <c r="Z107">
        <v>425.565</v>
      </c>
      <c r="AB107">
        <v>425.565</v>
      </c>
      <c r="AC107">
        <v>595.79099999999994</v>
      </c>
      <c r="AD107">
        <v>595.79099999999994</v>
      </c>
      <c r="AE107">
        <v>1498006.5126856102</v>
      </c>
    </row>
    <row r="108" spans="1:31" x14ac:dyDescent="0.35">
      <c r="A108" s="3" t="s">
        <v>3</v>
      </c>
      <c r="B108" s="3" t="s">
        <v>91</v>
      </c>
      <c r="C108" s="3" t="s">
        <v>104</v>
      </c>
      <c r="D108">
        <v>12995.838673122358</v>
      </c>
      <c r="F108">
        <v>11700.935179882064</v>
      </c>
      <c r="G108">
        <v>10066.472026847805</v>
      </c>
      <c r="H108">
        <v>18757.574734850619</v>
      </c>
      <c r="I108">
        <v>5460.4364172782889</v>
      </c>
      <c r="J108">
        <v>71738.54954712608</v>
      </c>
      <c r="K108">
        <v>18026.737968749974</v>
      </c>
      <c r="L108">
        <v>211051.42499999999</v>
      </c>
      <c r="M108">
        <v>1053.92625</v>
      </c>
      <c r="N108">
        <v>1044</v>
      </c>
      <c r="O108">
        <v>1082.1702058619819</v>
      </c>
      <c r="P108">
        <v>199119.56390625</v>
      </c>
      <c r="Q108">
        <v>11931.861093749985</v>
      </c>
      <c r="R108">
        <v>207804.48000000004</v>
      </c>
      <c r="S108">
        <v>2301.5787599999999</v>
      </c>
      <c r="T108">
        <v>319.89749999999998</v>
      </c>
      <c r="V108">
        <v>52.826512499999957</v>
      </c>
      <c r="W108">
        <v>239.923125</v>
      </c>
      <c r="X108">
        <v>296.37562500000001</v>
      </c>
      <c r="Y108">
        <v>387.3944249999995</v>
      </c>
      <c r="Z108">
        <v>239.923125</v>
      </c>
      <c r="AB108">
        <v>239.923125</v>
      </c>
      <c r="AC108">
        <v>296.37562500000001</v>
      </c>
      <c r="AD108">
        <v>296.37562500000001</v>
      </c>
      <c r="AE108">
        <v>786504.56445121882</v>
      </c>
    </row>
    <row r="109" spans="1:31" x14ac:dyDescent="0.35">
      <c r="A109" s="3" t="s">
        <v>108</v>
      </c>
      <c r="D109">
        <v>805898.56386491866</v>
      </c>
      <c r="E109">
        <v>138524.27619360591</v>
      </c>
      <c r="F109">
        <v>725598.94705724972</v>
      </c>
      <c r="G109">
        <v>712269.62049403368</v>
      </c>
      <c r="H109">
        <v>1160208.7481064762</v>
      </c>
      <c r="I109">
        <v>338612.8419600497</v>
      </c>
      <c r="J109">
        <v>4696388.3985851742</v>
      </c>
      <c r="K109">
        <v>3594853.9863001136</v>
      </c>
      <c r="L109">
        <v>13397305.550425</v>
      </c>
      <c r="M109">
        <v>59883.068276249978</v>
      </c>
      <c r="N109">
        <v>68903.999999999593</v>
      </c>
      <c r="O109">
        <v>64943.822456664355</v>
      </c>
      <c r="P109">
        <v>11896669.13859844</v>
      </c>
      <c r="Q109">
        <v>505550.41733906255</v>
      </c>
      <c r="R109">
        <v>11728618.203897327</v>
      </c>
      <c r="S109">
        <v>511757.51581480959</v>
      </c>
      <c r="T109">
        <v>410928.39628125005</v>
      </c>
      <c r="U109">
        <v>20696.878956250002</v>
      </c>
      <c r="V109">
        <v>10057.513866346131</v>
      </c>
      <c r="W109">
        <v>350260.79594999994</v>
      </c>
      <c r="X109">
        <v>51227.058199999992</v>
      </c>
      <c r="Y109">
        <v>73755.101686538197</v>
      </c>
      <c r="Z109">
        <v>350260.79594999994</v>
      </c>
      <c r="AA109">
        <v>48207.843399999991</v>
      </c>
      <c r="AB109">
        <v>149332.22746875003</v>
      </c>
      <c r="AC109">
        <v>20892.0798</v>
      </c>
      <c r="AD109">
        <v>3019.2148000000002</v>
      </c>
      <c r="AE109">
        <v>51894625.005728312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B10"/>
  <sheetViews>
    <sheetView workbookViewId="0">
      <selection activeCell="D17" sqref="D17"/>
    </sheetView>
  </sheetViews>
  <sheetFormatPr defaultRowHeight="14.5" x14ac:dyDescent="0.35"/>
  <cols>
    <col min="1" max="1" width="18.36328125" customWidth="1"/>
    <col min="2" max="3" width="8.7265625" customWidth="1"/>
    <col min="4" max="4" width="15.1796875" bestFit="1" customWidth="1"/>
    <col min="5" max="5" width="17" bestFit="1" customWidth="1"/>
  </cols>
  <sheetData>
    <row r="1" spans="1:2" x14ac:dyDescent="0.35">
      <c r="A1" t="s">
        <v>26</v>
      </c>
      <c r="B1" t="b">
        <v>1</v>
      </c>
    </row>
    <row r="2" spans="1:2" x14ac:dyDescent="0.35">
      <c r="A2" t="s">
        <v>9</v>
      </c>
      <c r="B2" t="b">
        <v>1</v>
      </c>
    </row>
    <row r="3" spans="1:2" x14ac:dyDescent="0.35">
      <c r="A3" t="s">
        <v>11</v>
      </c>
      <c r="B3" t="b">
        <v>1</v>
      </c>
    </row>
    <row r="4" spans="1:2" x14ac:dyDescent="0.35">
      <c r="A4" t="s">
        <v>12</v>
      </c>
      <c r="B4" t="b">
        <v>1</v>
      </c>
    </row>
    <row r="5" spans="1:2" x14ac:dyDescent="0.35">
      <c r="A5" t="s">
        <v>16</v>
      </c>
      <c r="B5" t="b">
        <v>1</v>
      </c>
    </row>
    <row r="6" spans="1:2" x14ac:dyDescent="0.35">
      <c r="A6" t="s">
        <v>146</v>
      </c>
      <c r="B6" t="b">
        <v>1</v>
      </c>
    </row>
    <row r="7" spans="1:2" x14ac:dyDescent="0.35">
      <c r="A7" t="s">
        <v>8</v>
      </c>
      <c r="B7" t="b">
        <v>1</v>
      </c>
    </row>
    <row r="9" spans="1:2" x14ac:dyDescent="0.35">
      <c r="A9" t="s">
        <v>172</v>
      </c>
      <c r="B9" t="b">
        <v>1</v>
      </c>
    </row>
    <row r="10" spans="1:2" x14ac:dyDescent="0.35">
      <c r="A10" t="s">
        <v>173</v>
      </c>
      <c r="B10" t="b">
        <v>1</v>
      </c>
    </row>
  </sheetData>
  <sheetProtection formatCells="0" formatColumns="0" formatRows="0"/>
  <sortState xmlns:xlrd2="http://schemas.microsoft.com/office/spreadsheetml/2017/richdata2" ref="F2:F94">
    <sortCondition ref="F2:F94"/>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B87CE-E09A-4EBC-A7C5-C83EC5DCB747}">
  <sheetPr codeName="Sheet6"/>
  <dimension ref="A1:U3089"/>
  <sheetViews>
    <sheetView topLeftCell="E2" workbookViewId="0">
      <selection activeCell="U2" sqref="U2"/>
    </sheetView>
  </sheetViews>
  <sheetFormatPr defaultRowHeight="14.5" x14ac:dyDescent="0.35"/>
  <cols>
    <col min="1" max="1" width="15.1796875" bestFit="1" customWidth="1"/>
    <col min="2" max="2" width="15.08984375" bestFit="1" customWidth="1"/>
    <col min="3" max="3" width="17" bestFit="1" customWidth="1"/>
    <col min="4" max="4" width="14.08984375" bestFit="1" customWidth="1"/>
    <col min="5" max="5" width="33.453125" bestFit="1" customWidth="1"/>
    <col min="6" max="6" width="55.1796875" hidden="1" customWidth="1"/>
    <col min="7" max="7" width="51.26953125" hidden="1" customWidth="1"/>
    <col min="8" max="8" width="49.36328125" hidden="1" customWidth="1"/>
    <col min="9" max="9" width="52.26953125" hidden="1" customWidth="1"/>
    <col min="10" max="10" width="57.453125" hidden="1" customWidth="1"/>
    <col min="14" max="14" width="14.08984375" bestFit="1" customWidth="1"/>
    <col min="15" max="15" width="33.453125" bestFit="1" customWidth="1"/>
    <col min="20" max="20" width="14.08984375" bestFit="1" customWidth="1"/>
  </cols>
  <sheetData>
    <row r="1" spans="1:21" x14ac:dyDescent="0.35">
      <c r="A1" t="s">
        <v>1</v>
      </c>
      <c r="B1" t="s">
        <v>112</v>
      </c>
      <c r="C1" t="s">
        <v>113</v>
      </c>
      <c r="D1" t="s">
        <v>114</v>
      </c>
      <c r="E1" t="s">
        <v>111</v>
      </c>
      <c r="F1" t="s">
        <v>189</v>
      </c>
      <c r="G1" t="s">
        <v>190</v>
      </c>
      <c r="H1" t="s">
        <v>191</v>
      </c>
      <c r="I1" t="s">
        <v>192</v>
      </c>
      <c r="J1" t="s">
        <v>193</v>
      </c>
      <c r="K1" t="s">
        <v>1</v>
      </c>
      <c r="L1" t="s">
        <v>112</v>
      </c>
      <c r="M1" t="s">
        <v>113</v>
      </c>
      <c r="N1" t="s">
        <v>114</v>
      </c>
      <c r="O1" t="s">
        <v>111</v>
      </c>
      <c r="Q1" t="s">
        <v>1</v>
      </c>
      <c r="R1" t="s">
        <v>112</v>
      </c>
      <c r="S1" t="s">
        <v>113</v>
      </c>
      <c r="T1" t="s">
        <v>114</v>
      </c>
      <c r="U1" t="s">
        <v>111</v>
      </c>
    </row>
    <row r="2" spans="1:21" x14ac:dyDescent="0.35">
      <c r="A2" t="s">
        <v>183</v>
      </c>
      <c r="B2" t="s">
        <v>187</v>
      </c>
      <c r="C2" t="s">
        <v>184</v>
      </c>
      <c r="D2" t="s">
        <v>186</v>
      </c>
      <c r="E2" t="s">
        <v>185</v>
      </c>
      <c r="F2" t="s">
        <v>194</v>
      </c>
      <c r="G2" t="s">
        <v>195</v>
      </c>
      <c r="H2" t="s">
        <v>196</v>
      </c>
      <c r="I2" t="s">
        <v>197</v>
      </c>
      <c r="J2" t="s">
        <v>198</v>
      </c>
      <c r="K2" t="str" cm="1">
        <f t="array" ref="K2:K4">_xlfn._xlws.SORT(_xlfn.UNIQUE(_xlfn._xlws.FILTER($A$2:$A$3089,$F$2:$F$3089='Profitablity Comparison'!D3&amp;"-"&amp;'Profitablity Comparison'!D4&amp;"-"&amp;'Profitablity Comparison'!D5&amp;"-"&amp;'Profitablity Comparison'!D6)))</f>
        <v>All Locations</v>
      </c>
      <c r="L2" t="str" cm="1">
        <f t="array" ref="L2:L5">_xlfn._xlws.SORT(_xlfn.UNIQUE(_xlfn._xlws.FILTER($B$2:$B$3089, $G$2:$G$3089='Profitablity Comparison'!D2&amp;"-"&amp;'Profitablity Comparison'!D4&amp;"-"&amp;'Profitablity Comparison'!D5&amp;"-"&amp;'Profitablity Comparison'!D6)))</f>
        <v>All Practice Areas</v>
      </c>
      <c r="M2" t="str" cm="1">
        <f t="array" ref="M2:M8">_xlfn._xlws.SORT(_xlfn.UNIQUE(_xlfn._xlws.FILTER($C$2:$C$3089, $H$2:$H$3089='Profitablity Comparison'!D2&amp;"-"&amp;'Profitablity Comparison'!D3&amp;"-"&amp;'Profitablity Comparison'!D5&amp;"-"&amp;'Profitablity Comparison'!D6)))</f>
        <v>All Billing Attorneys</v>
      </c>
      <c r="N2" t="str" cm="1">
        <f t="array" ref="N2:N34">_xlfn._xlws.SORT(_xlfn.UNIQUE(_xlfn._xlws.FILTER($D$2:$D$3089, $I$2:$I$3089='Profitablity Comparison'!D2&amp;"-"&amp;'Profitablity Comparison'!D3&amp;"-"&amp;'Profitablity Comparison'!D4&amp;"-"&amp;'Profitablity Comparison'!D6)))</f>
        <v>All Timekeepers</v>
      </c>
      <c r="O2" t="str" cm="1">
        <f t="array" ref="O2:O48">_xlfn._xlws.SORT(_xlfn.UNIQUE(_xlfn._xlws.FILTER($E$2:$E$3089, $J$2:$J$3089='Profitablity Comparison'!D2&amp;"-"&amp;'Profitablity Comparison'!D3&amp;"-"&amp;'Profitablity Comparison'!D4&amp;"-"&amp;'Profitablity Comparison'!D5)))</f>
        <v>00004-Runolfsson Inc</v>
      </c>
      <c r="Q2" t="str" cm="1">
        <f t="array" ref="Q2:Q4">_xlfn._xlws.SORT(_xlfn.UNIQUE(_xlfn._xlws.FILTER($A$2:$A$3089,$F$2:$F$3089='Profitablity Comparison'!G3&amp;"-"&amp;'Profitablity Comparison'!G4&amp;"-"&amp;'Profitablity Comparison'!G5&amp;"-"&amp;'Profitablity Comparison'!G6)))</f>
        <v>All Locations</v>
      </c>
      <c r="R2" t="str" cm="1">
        <f t="array" ref="R2:R5">_xlfn._xlws.SORT(_xlfn.UNIQUE(_xlfn._xlws.FILTER($B$2:$B$3089, $G$2:$G$3089='Profitablity Comparison'!G2&amp;"-"&amp;'Profitablity Comparison'!G4&amp;"-"&amp;'Profitablity Comparison'!G5&amp;"-"&amp;'Profitablity Comparison'!G6)))</f>
        <v>All Practice Areas</v>
      </c>
      <c r="S2" t="str" cm="1">
        <f t="array" ref="S2:S8">_xlfn._xlws.SORT(_xlfn.UNIQUE(_xlfn._xlws.FILTER($C$2:$C$3089, $H$2:$H$3089='Profitablity Comparison'!G2&amp;"-"&amp;'Profitablity Comparison'!G3&amp;"-"&amp;'Profitablity Comparison'!G5&amp;"-"&amp;'Profitablity Comparison'!G6)))</f>
        <v>All Billing Attorneys</v>
      </c>
      <c r="T2" t="str" cm="1">
        <f t="array" ref="T2:T34">_xlfn._xlws.SORT(_xlfn.UNIQUE(_xlfn._xlws.FILTER($D$2:$D$3089, $I$2:$I$3089='Profitablity Comparison'!G2&amp;"-"&amp;'Profitablity Comparison'!G3&amp;"-"&amp;'Profitablity Comparison'!G4&amp;"-"&amp;'Profitablity Comparison'!G6)))</f>
        <v>All Timekeepers</v>
      </c>
      <c r="U2" t="str" cm="1">
        <f t="array" ref="U2:U48">_xlfn._xlws.SORT(_xlfn.UNIQUE(_xlfn._xlws.FILTER($E$2:$E$3089, $J$2:$J$3089='Profitablity Comparison'!G2&amp;"-"&amp;'Profitablity Comparison'!G3&amp;"-"&amp;'Profitablity Comparison'!G4&amp;"-"&amp;'Profitablity Comparison'!G5)))</f>
        <v>00004-Runolfsson Inc</v>
      </c>
    </row>
    <row r="3" spans="1:21" x14ac:dyDescent="0.35">
      <c r="A3" t="s">
        <v>183</v>
      </c>
      <c r="B3" t="s">
        <v>38</v>
      </c>
      <c r="C3" t="s">
        <v>39</v>
      </c>
      <c r="D3" t="s">
        <v>46</v>
      </c>
      <c r="E3" t="s">
        <v>36</v>
      </c>
      <c r="F3" t="s">
        <v>199</v>
      </c>
      <c r="G3" t="s">
        <v>200</v>
      </c>
      <c r="H3" t="s">
        <v>201</v>
      </c>
      <c r="I3" t="s">
        <v>202</v>
      </c>
      <c r="J3" t="s">
        <v>203</v>
      </c>
      <c r="K3" t="str">
        <v>Miami</v>
      </c>
      <c r="L3" t="str">
        <v>Corporate</v>
      </c>
      <c r="M3" t="str">
        <v>Partner A</v>
      </c>
      <c r="N3" t="str">
        <v>Associate A</v>
      </c>
      <c r="O3" t="str">
        <v>00005-Marvin Inc</v>
      </c>
      <c r="Q3" t="str">
        <v>Miami</v>
      </c>
      <c r="R3" t="str">
        <v>Corporate</v>
      </c>
      <c r="S3" t="str">
        <v>Partner A</v>
      </c>
      <c r="T3" t="str">
        <v>Associate A</v>
      </c>
      <c r="U3" t="str">
        <v>00005-Marvin Inc</v>
      </c>
    </row>
    <row r="4" spans="1:21" x14ac:dyDescent="0.35">
      <c r="A4" t="s">
        <v>183</v>
      </c>
      <c r="B4" t="s">
        <v>38</v>
      </c>
      <c r="C4" t="s">
        <v>39</v>
      </c>
      <c r="D4" t="s">
        <v>40</v>
      </c>
      <c r="E4" t="s">
        <v>36</v>
      </c>
      <c r="F4" t="s">
        <v>204</v>
      </c>
      <c r="G4" t="s">
        <v>205</v>
      </c>
      <c r="H4" t="s">
        <v>206</v>
      </c>
      <c r="I4" t="s">
        <v>202</v>
      </c>
      <c r="J4" t="s">
        <v>207</v>
      </c>
      <c r="K4" t="str">
        <v>West Palm Beach</v>
      </c>
      <c r="L4" t="str">
        <v>Litigation</v>
      </c>
      <c r="M4" t="str">
        <v>Partner B</v>
      </c>
      <c r="N4" t="str">
        <v>Associate B</v>
      </c>
      <c r="O4" t="str">
        <v>00006-Wolf-Gorczany</v>
      </c>
      <c r="Q4" t="str">
        <v>West Palm Beach</v>
      </c>
      <c r="R4" t="str">
        <v>Litigation</v>
      </c>
      <c r="S4" t="str">
        <v>Partner B</v>
      </c>
      <c r="T4" t="str">
        <v>Associate B</v>
      </c>
      <c r="U4" t="str">
        <v>00006-Wolf-Gorczany</v>
      </c>
    </row>
    <row r="5" spans="1:21" x14ac:dyDescent="0.35">
      <c r="A5" t="s">
        <v>183</v>
      </c>
      <c r="B5" t="s">
        <v>38</v>
      </c>
      <c r="C5" t="s">
        <v>39</v>
      </c>
      <c r="D5" t="s">
        <v>45</v>
      </c>
      <c r="E5" t="s">
        <v>36</v>
      </c>
      <c r="F5" t="s">
        <v>208</v>
      </c>
      <c r="G5" t="s">
        <v>209</v>
      </c>
      <c r="H5" t="s">
        <v>210</v>
      </c>
      <c r="I5" t="s">
        <v>202</v>
      </c>
      <c r="J5" t="s">
        <v>211</v>
      </c>
      <c r="L5" t="str">
        <v>Real Estate</v>
      </c>
      <c r="M5" t="str">
        <v>Partner C</v>
      </c>
      <c r="N5" t="str">
        <v>Associate C</v>
      </c>
      <c r="O5" t="str">
        <v>00007-Walker-Ruecker</v>
      </c>
      <c r="R5" t="str">
        <v>Real Estate</v>
      </c>
      <c r="S5" t="str">
        <v>Partner C</v>
      </c>
      <c r="T5" t="str">
        <v>Associate C</v>
      </c>
      <c r="U5" t="str">
        <v>00007-Walker-Ruecker</v>
      </c>
    </row>
    <row r="6" spans="1:21" x14ac:dyDescent="0.35">
      <c r="A6" t="s">
        <v>183</v>
      </c>
      <c r="B6" t="s">
        <v>38</v>
      </c>
      <c r="C6" t="s">
        <v>39</v>
      </c>
      <c r="D6" t="s">
        <v>43</v>
      </c>
      <c r="E6" t="s">
        <v>36</v>
      </c>
      <c r="F6" t="s">
        <v>212</v>
      </c>
      <c r="G6" t="s">
        <v>213</v>
      </c>
      <c r="H6" t="s">
        <v>214</v>
      </c>
      <c r="I6" t="s">
        <v>202</v>
      </c>
      <c r="J6" t="s">
        <v>215</v>
      </c>
      <c r="M6" t="str">
        <v>Partner D</v>
      </c>
      <c r="N6" t="str">
        <v>Associate D</v>
      </c>
      <c r="O6" t="str">
        <v>00008-Keeling Deckow and Braun</v>
      </c>
      <c r="S6" t="str">
        <v>Partner D</v>
      </c>
      <c r="T6" t="str">
        <v>Associate D</v>
      </c>
      <c r="U6" t="str">
        <v>00008-Keeling Deckow and Braun</v>
      </c>
    </row>
    <row r="7" spans="1:21" x14ac:dyDescent="0.35">
      <c r="A7" t="s">
        <v>183</v>
      </c>
      <c r="B7" t="s">
        <v>38</v>
      </c>
      <c r="C7" t="s">
        <v>39</v>
      </c>
      <c r="D7" t="s">
        <v>42</v>
      </c>
      <c r="E7" t="s">
        <v>36</v>
      </c>
      <c r="F7" t="s">
        <v>216</v>
      </c>
      <c r="G7" t="s">
        <v>217</v>
      </c>
      <c r="H7" t="s">
        <v>218</v>
      </c>
      <c r="I7" t="s">
        <v>202</v>
      </c>
      <c r="J7" t="s">
        <v>219</v>
      </c>
      <c r="M7" t="str">
        <v>Partner E</v>
      </c>
      <c r="N7" t="str">
        <v>Associate E</v>
      </c>
      <c r="O7" t="str">
        <v>00009-Graham-Gusikowski</v>
      </c>
      <c r="S7" t="str">
        <v>Partner E</v>
      </c>
      <c r="T7" t="str">
        <v>Associate E</v>
      </c>
      <c r="U7" t="str">
        <v>00009-Graham-Gusikowski</v>
      </c>
    </row>
    <row r="8" spans="1:21" x14ac:dyDescent="0.35">
      <c r="A8" t="s">
        <v>183</v>
      </c>
      <c r="B8" t="s">
        <v>38</v>
      </c>
      <c r="C8" t="s">
        <v>39</v>
      </c>
      <c r="D8" t="s">
        <v>44</v>
      </c>
      <c r="E8" t="s">
        <v>36</v>
      </c>
      <c r="F8" t="s">
        <v>220</v>
      </c>
      <c r="G8" t="s">
        <v>221</v>
      </c>
      <c r="H8" t="s">
        <v>222</v>
      </c>
      <c r="I8" t="s">
        <v>202</v>
      </c>
      <c r="J8" t="s">
        <v>223</v>
      </c>
      <c r="M8" t="str">
        <v>Partner F</v>
      </c>
      <c r="N8" t="str">
        <v>Associate F</v>
      </c>
      <c r="O8" t="str">
        <v>00010-Wisozk and Sons</v>
      </c>
      <c r="S8" t="str">
        <v>Partner F</v>
      </c>
      <c r="T8" t="str">
        <v>Associate F</v>
      </c>
      <c r="U8" t="str">
        <v>00010-Wisozk and Sons</v>
      </c>
    </row>
    <row r="9" spans="1:21" x14ac:dyDescent="0.35">
      <c r="A9" t="s">
        <v>183</v>
      </c>
      <c r="B9" t="s">
        <v>38</v>
      </c>
      <c r="C9" t="s">
        <v>39</v>
      </c>
      <c r="D9" t="s">
        <v>41</v>
      </c>
      <c r="E9" t="s">
        <v>36</v>
      </c>
      <c r="F9" t="s">
        <v>224</v>
      </c>
      <c r="G9" t="s">
        <v>225</v>
      </c>
      <c r="H9" t="s">
        <v>226</v>
      </c>
      <c r="I9" t="s">
        <v>202</v>
      </c>
      <c r="J9" t="s">
        <v>227</v>
      </c>
      <c r="N9" t="str">
        <v>Associate G</v>
      </c>
      <c r="O9" t="str">
        <v>00013-Strosin Group</v>
      </c>
      <c r="T9" t="str">
        <v>Associate G</v>
      </c>
      <c r="U9" t="str">
        <v>00013-Strosin Group</v>
      </c>
    </row>
    <row r="10" spans="1:21" x14ac:dyDescent="0.35">
      <c r="A10" t="s">
        <v>183</v>
      </c>
      <c r="B10" t="s">
        <v>38</v>
      </c>
      <c r="C10" t="s">
        <v>39</v>
      </c>
      <c r="D10" t="s">
        <v>39</v>
      </c>
      <c r="E10" t="s">
        <v>36</v>
      </c>
      <c r="F10" t="s">
        <v>228</v>
      </c>
      <c r="G10" t="s">
        <v>229</v>
      </c>
      <c r="H10" t="s">
        <v>202</v>
      </c>
      <c r="I10" t="s">
        <v>202</v>
      </c>
      <c r="J10" t="s">
        <v>230</v>
      </c>
      <c r="N10" t="str">
        <v>Associate H</v>
      </c>
      <c r="O10" t="str">
        <v>00016-Witting Cruickshank and Raynor</v>
      </c>
      <c r="T10" t="str">
        <v>Associate H</v>
      </c>
      <c r="U10" t="str">
        <v>00016-Witting Cruickshank and Raynor</v>
      </c>
    </row>
    <row r="11" spans="1:21" x14ac:dyDescent="0.35">
      <c r="A11" t="s">
        <v>183</v>
      </c>
      <c r="B11" t="s">
        <v>38</v>
      </c>
      <c r="C11" t="s">
        <v>39</v>
      </c>
      <c r="D11" t="s">
        <v>39</v>
      </c>
      <c r="E11" t="s">
        <v>166</v>
      </c>
      <c r="F11" t="s">
        <v>231</v>
      </c>
      <c r="G11" t="s">
        <v>232</v>
      </c>
      <c r="H11" t="s">
        <v>233</v>
      </c>
      <c r="I11" t="s">
        <v>233</v>
      </c>
      <c r="J11" t="s">
        <v>230</v>
      </c>
      <c r="N11" t="str">
        <v>Associate I</v>
      </c>
      <c r="O11" t="str">
        <v>00017-Bruen Inc</v>
      </c>
      <c r="T11" t="str">
        <v>Associate I</v>
      </c>
      <c r="U11" t="str">
        <v>00017-Bruen Inc</v>
      </c>
    </row>
    <row r="12" spans="1:21" x14ac:dyDescent="0.35">
      <c r="A12" t="s">
        <v>183</v>
      </c>
      <c r="B12" t="s">
        <v>38</v>
      </c>
      <c r="C12" t="s">
        <v>39</v>
      </c>
      <c r="D12" t="s">
        <v>46</v>
      </c>
      <c r="E12" t="s">
        <v>47</v>
      </c>
      <c r="F12" t="s">
        <v>234</v>
      </c>
      <c r="G12" t="s">
        <v>235</v>
      </c>
      <c r="H12" t="s">
        <v>236</v>
      </c>
      <c r="I12" t="s">
        <v>237</v>
      </c>
      <c r="J12" t="s">
        <v>203</v>
      </c>
      <c r="N12" t="str">
        <v>Associate J</v>
      </c>
      <c r="O12" t="str">
        <v>00018-Robel Macejkovic and Hirthe</v>
      </c>
      <c r="T12" t="str">
        <v>Associate J</v>
      </c>
      <c r="U12" t="str">
        <v>00018-Robel Macejkovic and Hirthe</v>
      </c>
    </row>
    <row r="13" spans="1:21" x14ac:dyDescent="0.35">
      <c r="A13" t="s">
        <v>183</v>
      </c>
      <c r="B13" t="s">
        <v>38</v>
      </c>
      <c r="C13" t="s">
        <v>39</v>
      </c>
      <c r="D13" t="s">
        <v>40</v>
      </c>
      <c r="E13" t="s">
        <v>47</v>
      </c>
      <c r="F13" t="s">
        <v>238</v>
      </c>
      <c r="G13" t="s">
        <v>239</v>
      </c>
      <c r="H13" t="s">
        <v>240</v>
      </c>
      <c r="I13" t="s">
        <v>237</v>
      </c>
      <c r="J13" t="s">
        <v>207</v>
      </c>
      <c r="N13" t="str">
        <v>Associate K</v>
      </c>
      <c r="O13" t="str">
        <v>00019-Hessel LLC</v>
      </c>
      <c r="T13" t="str">
        <v>Associate K</v>
      </c>
      <c r="U13" t="str">
        <v>00019-Hessel LLC</v>
      </c>
    </row>
    <row r="14" spans="1:21" x14ac:dyDescent="0.35">
      <c r="A14" t="s">
        <v>183</v>
      </c>
      <c r="B14" t="s">
        <v>38</v>
      </c>
      <c r="C14" t="s">
        <v>39</v>
      </c>
      <c r="D14" t="s">
        <v>45</v>
      </c>
      <c r="E14" t="s">
        <v>47</v>
      </c>
      <c r="F14" t="s">
        <v>241</v>
      </c>
      <c r="G14" t="s">
        <v>242</v>
      </c>
      <c r="H14" t="s">
        <v>243</v>
      </c>
      <c r="I14" t="s">
        <v>237</v>
      </c>
      <c r="J14" t="s">
        <v>211</v>
      </c>
      <c r="N14" t="str">
        <v>Associate L</v>
      </c>
      <c r="O14" t="str">
        <v>00020-Yundt-Hahn</v>
      </c>
      <c r="T14" t="str">
        <v>Associate L</v>
      </c>
      <c r="U14" t="str">
        <v>00020-Yundt-Hahn</v>
      </c>
    </row>
    <row r="15" spans="1:21" x14ac:dyDescent="0.35">
      <c r="A15" t="s">
        <v>183</v>
      </c>
      <c r="B15" t="s">
        <v>38</v>
      </c>
      <c r="C15" t="s">
        <v>39</v>
      </c>
      <c r="D15" t="s">
        <v>43</v>
      </c>
      <c r="E15" t="s">
        <v>47</v>
      </c>
      <c r="F15" t="s">
        <v>244</v>
      </c>
      <c r="G15" t="s">
        <v>245</v>
      </c>
      <c r="H15" t="s">
        <v>246</v>
      </c>
      <c r="I15" t="s">
        <v>237</v>
      </c>
      <c r="J15" t="s">
        <v>215</v>
      </c>
      <c r="N15" t="str">
        <v>Associate M</v>
      </c>
      <c r="O15" t="str">
        <v>00023-Nolan-Sauer</v>
      </c>
      <c r="T15" t="str">
        <v>Associate M</v>
      </c>
      <c r="U15" t="str">
        <v>00023-Nolan-Sauer</v>
      </c>
    </row>
    <row r="16" spans="1:21" x14ac:dyDescent="0.35">
      <c r="A16" t="s">
        <v>183</v>
      </c>
      <c r="B16" t="s">
        <v>38</v>
      </c>
      <c r="C16" t="s">
        <v>39</v>
      </c>
      <c r="D16" t="s">
        <v>42</v>
      </c>
      <c r="E16" t="s">
        <v>47</v>
      </c>
      <c r="F16" t="s">
        <v>247</v>
      </c>
      <c r="G16" t="s">
        <v>248</v>
      </c>
      <c r="H16" t="s">
        <v>249</v>
      </c>
      <c r="I16" t="s">
        <v>237</v>
      </c>
      <c r="J16" t="s">
        <v>219</v>
      </c>
      <c r="N16" t="str">
        <v>Associate N</v>
      </c>
      <c r="O16" t="str">
        <v>00026-Ritchie Inc</v>
      </c>
      <c r="T16" t="str">
        <v>Associate N</v>
      </c>
      <c r="U16" t="str">
        <v>00026-Ritchie Inc</v>
      </c>
    </row>
    <row r="17" spans="1:21" x14ac:dyDescent="0.35">
      <c r="A17" t="s">
        <v>183</v>
      </c>
      <c r="B17" t="s">
        <v>38</v>
      </c>
      <c r="C17" t="s">
        <v>39</v>
      </c>
      <c r="D17" t="s">
        <v>44</v>
      </c>
      <c r="E17" t="s">
        <v>47</v>
      </c>
      <c r="F17" t="s">
        <v>250</v>
      </c>
      <c r="G17" t="s">
        <v>251</v>
      </c>
      <c r="H17" t="s">
        <v>252</v>
      </c>
      <c r="I17" t="s">
        <v>237</v>
      </c>
      <c r="J17" t="s">
        <v>223</v>
      </c>
      <c r="N17" t="str">
        <v>Associate O</v>
      </c>
      <c r="O17" t="str">
        <v>00027-Green Group</v>
      </c>
      <c r="T17" t="str">
        <v>Associate O</v>
      </c>
      <c r="U17" t="str">
        <v>00027-Green Group</v>
      </c>
    </row>
    <row r="18" spans="1:21" x14ac:dyDescent="0.35">
      <c r="A18" t="s">
        <v>183</v>
      </c>
      <c r="B18" t="s">
        <v>38</v>
      </c>
      <c r="C18" t="s">
        <v>39</v>
      </c>
      <c r="D18" t="s">
        <v>41</v>
      </c>
      <c r="E18" t="s">
        <v>47</v>
      </c>
      <c r="F18" t="s">
        <v>253</v>
      </c>
      <c r="G18" t="s">
        <v>254</v>
      </c>
      <c r="H18" t="s">
        <v>255</v>
      </c>
      <c r="I18" t="s">
        <v>237</v>
      </c>
      <c r="J18" t="s">
        <v>227</v>
      </c>
      <c r="N18" t="str">
        <v>Associate P</v>
      </c>
      <c r="O18" t="str">
        <v>00028-Ondricka Group</v>
      </c>
      <c r="T18" t="str">
        <v>Associate P</v>
      </c>
      <c r="U18" t="str">
        <v>00028-Ondricka Group</v>
      </c>
    </row>
    <row r="19" spans="1:21" x14ac:dyDescent="0.35">
      <c r="A19" t="s">
        <v>183</v>
      </c>
      <c r="B19" t="s">
        <v>38</v>
      </c>
      <c r="C19" t="s">
        <v>39</v>
      </c>
      <c r="D19" t="s">
        <v>39</v>
      </c>
      <c r="E19" t="s">
        <v>47</v>
      </c>
      <c r="F19" t="s">
        <v>256</v>
      </c>
      <c r="G19" t="s">
        <v>257</v>
      </c>
      <c r="H19" t="s">
        <v>237</v>
      </c>
      <c r="I19" t="s">
        <v>237</v>
      </c>
      <c r="J19" t="s">
        <v>230</v>
      </c>
      <c r="N19" t="str">
        <v>Associate Q</v>
      </c>
      <c r="O19" t="str">
        <v>00029-Carter-Stehr</v>
      </c>
      <c r="T19" t="str">
        <v>Associate Q</v>
      </c>
      <c r="U19" t="str">
        <v>00029-Carter-Stehr</v>
      </c>
    </row>
    <row r="20" spans="1:21" x14ac:dyDescent="0.35">
      <c r="A20" t="s">
        <v>183</v>
      </c>
      <c r="B20" t="s">
        <v>38</v>
      </c>
      <c r="C20" t="s">
        <v>39</v>
      </c>
      <c r="D20" t="s">
        <v>46</v>
      </c>
      <c r="E20" t="s">
        <v>49</v>
      </c>
      <c r="F20" t="s">
        <v>258</v>
      </c>
      <c r="G20" t="s">
        <v>259</v>
      </c>
      <c r="H20" t="s">
        <v>260</v>
      </c>
      <c r="I20" t="s">
        <v>261</v>
      </c>
      <c r="J20" t="s">
        <v>203</v>
      </c>
      <c r="N20" t="str">
        <v>Associate R</v>
      </c>
      <c r="O20" t="str">
        <v>00030-Braun LLC</v>
      </c>
      <c r="T20" t="str">
        <v>Associate R</v>
      </c>
      <c r="U20" t="str">
        <v>00030-Braun LLC</v>
      </c>
    </row>
    <row r="21" spans="1:21" x14ac:dyDescent="0.35">
      <c r="A21" t="s">
        <v>183</v>
      </c>
      <c r="B21" t="s">
        <v>38</v>
      </c>
      <c r="C21" t="s">
        <v>39</v>
      </c>
      <c r="D21" t="s">
        <v>40</v>
      </c>
      <c r="E21" t="s">
        <v>49</v>
      </c>
      <c r="F21" t="s">
        <v>262</v>
      </c>
      <c r="G21" t="s">
        <v>263</v>
      </c>
      <c r="H21" t="s">
        <v>264</v>
      </c>
      <c r="I21" t="s">
        <v>261</v>
      </c>
      <c r="J21" t="s">
        <v>207</v>
      </c>
      <c r="N21" t="str">
        <v>Associate S</v>
      </c>
      <c r="O21" t="str">
        <v>00033-Leuschke</v>
      </c>
      <c r="T21" t="str">
        <v>Associate S</v>
      </c>
      <c r="U21" t="str">
        <v>00033-Leuschke</v>
      </c>
    </row>
    <row r="22" spans="1:21" x14ac:dyDescent="0.35">
      <c r="A22" t="s">
        <v>183</v>
      </c>
      <c r="B22" t="s">
        <v>38</v>
      </c>
      <c r="C22" t="s">
        <v>39</v>
      </c>
      <c r="D22" t="s">
        <v>45</v>
      </c>
      <c r="E22" t="s">
        <v>49</v>
      </c>
      <c r="F22" t="s">
        <v>265</v>
      </c>
      <c r="G22" t="s">
        <v>266</v>
      </c>
      <c r="H22" t="s">
        <v>267</v>
      </c>
      <c r="I22" t="s">
        <v>261</v>
      </c>
      <c r="J22" t="s">
        <v>211</v>
      </c>
      <c r="N22" t="str">
        <v>Associate T</v>
      </c>
      <c r="O22" t="str">
        <v>00034-Quigley</v>
      </c>
      <c r="T22" t="str">
        <v>Associate T</v>
      </c>
      <c r="U22" t="str">
        <v>00034-Quigley</v>
      </c>
    </row>
    <row r="23" spans="1:21" x14ac:dyDescent="0.35">
      <c r="A23" t="s">
        <v>183</v>
      </c>
      <c r="B23" t="s">
        <v>38</v>
      </c>
      <c r="C23" t="s">
        <v>39</v>
      </c>
      <c r="D23" t="s">
        <v>43</v>
      </c>
      <c r="E23" t="s">
        <v>49</v>
      </c>
      <c r="F23" t="s">
        <v>268</v>
      </c>
      <c r="G23" t="s">
        <v>269</v>
      </c>
      <c r="H23" t="s">
        <v>270</v>
      </c>
      <c r="I23" t="s">
        <v>261</v>
      </c>
      <c r="J23" t="s">
        <v>215</v>
      </c>
      <c r="N23" t="str">
        <v>Associate U</v>
      </c>
      <c r="O23" t="str">
        <v>00035-Russel</v>
      </c>
      <c r="T23" t="str">
        <v>Associate U</v>
      </c>
      <c r="U23" t="str">
        <v>00035-Russel</v>
      </c>
    </row>
    <row r="24" spans="1:21" x14ac:dyDescent="0.35">
      <c r="A24" t="s">
        <v>183</v>
      </c>
      <c r="B24" t="s">
        <v>38</v>
      </c>
      <c r="C24" t="s">
        <v>39</v>
      </c>
      <c r="D24" t="s">
        <v>42</v>
      </c>
      <c r="E24" t="s">
        <v>49</v>
      </c>
      <c r="F24" t="s">
        <v>271</v>
      </c>
      <c r="G24" t="s">
        <v>272</v>
      </c>
      <c r="H24" t="s">
        <v>273</v>
      </c>
      <c r="I24" t="s">
        <v>261</v>
      </c>
      <c r="J24" t="s">
        <v>219</v>
      </c>
      <c r="N24" t="str">
        <v>Associate V</v>
      </c>
      <c r="O24" t="str">
        <v>00036-Lockman</v>
      </c>
      <c r="T24" t="str">
        <v>Associate V</v>
      </c>
      <c r="U24" t="str">
        <v>00036-Lockman</v>
      </c>
    </row>
    <row r="25" spans="1:21" x14ac:dyDescent="0.35">
      <c r="A25" t="s">
        <v>183</v>
      </c>
      <c r="B25" t="s">
        <v>38</v>
      </c>
      <c r="C25" t="s">
        <v>39</v>
      </c>
      <c r="D25" t="s">
        <v>44</v>
      </c>
      <c r="E25" t="s">
        <v>49</v>
      </c>
      <c r="F25" t="s">
        <v>274</v>
      </c>
      <c r="G25" t="s">
        <v>275</v>
      </c>
      <c r="H25" t="s">
        <v>276</v>
      </c>
      <c r="I25" t="s">
        <v>261</v>
      </c>
      <c r="J25" t="s">
        <v>223</v>
      </c>
      <c r="N25" t="str">
        <v>Associate W</v>
      </c>
      <c r="O25" t="str">
        <v>00037-Pacocha</v>
      </c>
      <c r="T25" t="str">
        <v>Associate W</v>
      </c>
      <c r="U25" t="str">
        <v>00037-Pacocha</v>
      </c>
    </row>
    <row r="26" spans="1:21" x14ac:dyDescent="0.35">
      <c r="A26" t="s">
        <v>183</v>
      </c>
      <c r="B26" t="s">
        <v>38</v>
      </c>
      <c r="C26" t="s">
        <v>39</v>
      </c>
      <c r="D26" t="s">
        <v>41</v>
      </c>
      <c r="E26" t="s">
        <v>49</v>
      </c>
      <c r="F26" t="s">
        <v>277</v>
      </c>
      <c r="G26" t="s">
        <v>278</v>
      </c>
      <c r="H26" t="s">
        <v>279</v>
      </c>
      <c r="I26" t="s">
        <v>261</v>
      </c>
      <c r="J26" t="s">
        <v>227</v>
      </c>
      <c r="N26" t="str">
        <v>Associate X</v>
      </c>
      <c r="O26" t="str">
        <v>00038-Bradtke</v>
      </c>
      <c r="T26" t="str">
        <v>Associate X</v>
      </c>
      <c r="U26" t="str">
        <v>00038-Bradtke</v>
      </c>
    </row>
    <row r="27" spans="1:21" x14ac:dyDescent="0.35">
      <c r="A27" t="s">
        <v>183</v>
      </c>
      <c r="B27" t="s">
        <v>38</v>
      </c>
      <c r="C27" t="s">
        <v>39</v>
      </c>
      <c r="D27" t="s">
        <v>39</v>
      </c>
      <c r="E27" t="s">
        <v>49</v>
      </c>
      <c r="F27" t="s">
        <v>280</v>
      </c>
      <c r="G27" t="s">
        <v>281</v>
      </c>
      <c r="H27" t="s">
        <v>261</v>
      </c>
      <c r="I27" t="s">
        <v>261</v>
      </c>
      <c r="J27" t="s">
        <v>230</v>
      </c>
      <c r="N27" t="str">
        <v>Associate Y</v>
      </c>
      <c r="O27" t="str">
        <v>00039-Runte</v>
      </c>
      <c r="T27" t="str">
        <v>Associate Y</v>
      </c>
      <c r="U27" t="str">
        <v>00039-Runte</v>
      </c>
    </row>
    <row r="28" spans="1:21" x14ac:dyDescent="0.35">
      <c r="A28" t="s">
        <v>183</v>
      </c>
      <c r="B28" t="s">
        <v>38</v>
      </c>
      <c r="C28" t="s">
        <v>39</v>
      </c>
      <c r="D28" t="s">
        <v>46</v>
      </c>
      <c r="E28" t="s">
        <v>50</v>
      </c>
      <c r="F28" t="s">
        <v>282</v>
      </c>
      <c r="G28" t="s">
        <v>283</v>
      </c>
      <c r="H28" t="s">
        <v>284</v>
      </c>
      <c r="I28" t="s">
        <v>285</v>
      </c>
      <c r="J28" t="s">
        <v>203</v>
      </c>
      <c r="N28" t="str">
        <v>Associate Z</v>
      </c>
      <c r="O28" t="str">
        <v>00040-Schuster</v>
      </c>
      <c r="T28" t="str">
        <v>Associate Z</v>
      </c>
      <c r="U28" t="str">
        <v>00040-Schuster</v>
      </c>
    </row>
    <row r="29" spans="1:21" x14ac:dyDescent="0.35">
      <c r="A29" t="s">
        <v>183</v>
      </c>
      <c r="B29" t="s">
        <v>38</v>
      </c>
      <c r="C29" t="s">
        <v>39</v>
      </c>
      <c r="D29" t="s">
        <v>40</v>
      </c>
      <c r="E29" t="s">
        <v>50</v>
      </c>
      <c r="F29" t="s">
        <v>286</v>
      </c>
      <c r="G29" t="s">
        <v>287</v>
      </c>
      <c r="H29" t="s">
        <v>288</v>
      </c>
      <c r="I29" t="s">
        <v>285</v>
      </c>
      <c r="J29" t="s">
        <v>207</v>
      </c>
      <c r="N29" t="str">
        <v>Partner A</v>
      </c>
      <c r="O29" t="str">
        <v>00042-Green</v>
      </c>
      <c r="T29" t="str">
        <v>Partner A</v>
      </c>
      <c r="U29" t="str">
        <v>00042-Green</v>
      </c>
    </row>
    <row r="30" spans="1:21" x14ac:dyDescent="0.35">
      <c r="A30" t="s">
        <v>183</v>
      </c>
      <c r="B30" t="s">
        <v>38</v>
      </c>
      <c r="C30" t="s">
        <v>39</v>
      </c>
      <c r="D30" t="s">
        <v>45</v>
      </c>
      <c r="E30" t="s">
        <v>50</v>
      </c>
      <c r="F30" t="s">
        <v>289</v>
      </c>
      <c r="G30" t="s">
        <v>290</v>
      </c>
      <c r="H30" t="s">
        <v>291</v>
      </c>
      <c r="I30" t="s">
        <v>285</v>
      </c>
      <c r="J30" t="s">
        <v>211</v>
      </c>
      <c r="N30" t="str">
        <v>Partner B</v>
      </c>
      <c r="O30" t="str">
        <v>00043-Schmidt</v>
      </c>
      <c r="T30" t="str">
        <v>Partner B</v>
      </c>
      <c r="U30" t="str">
        <v>00043-Schmidt</v>
      </c>
    </row>
    <row r="31" spans="1:21" x14ac:dyDescent="0.35">
      <c r="A31" t="s">
        <v>183</v>
      </c>
      <c r="B31" t="s">
        <v>38</v>
      </c>
      <c r="C31" t="s">
        <v>39</v>
      </c>
      <c r="D31" t="s">
        <v>43</v>
      </c>
      <c r="E31" t="s">
        <v>50</v>
      </c>
      <c r="F31" t="s">
        <v>292</v>
      </c>
      <c r="G31" t="s">
        <v>293</v>
      </c>
      <c r="H31" t="s">
        <v>294</v>
      </c>
      <c r="I31" t="s">
        <v>285</v>
      </c>
      <c r="J31" t="s">
        <v>215</v>
      </c>
      <c r="N31" t="str">
        <v>Partner C</v>
      </c>
      <c r="O31" t="str">
        <v>00044-Rolfson</v>
      </c>
      <c r="T31" t="str">
        <v>Partner C</v>
      </c>
      <c r="U31" t="str">
        <v>00044-Rolfson</v>
      </c>
    </row>
    <row r="32" spans="1:21" x14ac:dyDescent="0.35">
      <c r="A32" t="s">
        <v>183</v>
      </c>
      <c r="B32" t="s">
        <v>38</v>
      </c>
      <c r="C32" t="s">
        <v>39</v>
      </c>
      <c r="D32" t="s">
        <v>42</v>
      </c>
      <c r="E32" t="s">
        <v>50</v>
      </c>
      <c r="F32" t="s">
        <v>295</v>
      </c>
      <c r="G32" t="s">
        <v>296</v>
      </c>
      <c r="H32" t="s">
        <v>297</v>
      </c>
      <c r="I32" t="s">
        <v>285</v>
      </c>
      <c r="J32" t="s">
        <v>219</v>
      </c>
      <c r="N32" t="str">
        <v>Partner D</v>
      </c>
      <c r="O32" t="str">
        <v>00045-Koss</v>
      </c>
      <c r="T32" t="str">
        <v>Partner D</v>
      </c>
      <c r="U32" t="str">
        <v>00045-Koss</v>
      </c>
    </row>
    <row r="33" spans="1:21" x14ac:dyDescent="0.35">
      <c r="A33" t="s">
        <v>183</v>
      </c>
      <c r="B33" t="s">
        <v>38</v>
      </c>
      <c r="C33" t="s">
        <v>39</v>
      </c>
      <c r="D33" t="s">
        <v>44</v>
      </c>
      <c r="E33" t="s">
        <v>50</v>
      </c>
      <c r="F33" t="s">
        <v>298</v>
      </c>
      <c r="G33" t="s">
        <v>299</v>
      </c>
      <c r="H33" t="s">
        <v>300</v>
      </c>
      <c r="I33" t="s">
        <v>285</v>
      </c>
      <c r="J33" t="s">
        <v>223</v>
      </c>
      <c r="N33" t="str">
        <v>Partner E</v>
      </c>
      <c r="O33" t="str">
        <v>00046-Howe</v>
      </c>
      <c r="T33" t="str">
        <v>Partner E</v>
      </c>
      <c r="U33" t="str">
        <v>00046-Howe</v>
      </c>
    </row>
    <row r="34" spans="1:21" x14ac:dyDescent="0.35">
      <c r="A34" t="s">
        <v>183</v>
      </c>
      <c r="B34" t="s">
        <v>38</v>
      </c>
      <c r="C34" t="s">
        <v>39</v>
      </c>
      <c r="D34" t="s">
        <v>41</v>
      </c>
      <c r="E34" t="s">
        <v>50</v>
      </c>
      <c r="F34" t="s">
        <v>301</v>
      </c>
      <c r="G34" t="s">
        <v>302</v>
      </c>
      <c r="H34" t="s">
        <v>303</v>
      </c>
      <c r="I34" t="s">
        <v>285</v>
      </c>
      <c r="J34" t="s">
        <v>227</v>
      </c>
      <c r="N34" t="str">
        <v>Partner F</v>
      </c>
      <c r="O34" t="str">
        <v>00047-Harris</v>
      </c>
      <c r="T34" t="str">
        <v>Partner F</v>
      </c>
      <c r="U34" t="str">
        <v>00047-Harris</v>
      </c>
    </row>
    <row r="35" spans="1:21" x14ac:dyDescent="0.35">
      <c r="A35" t="s">
        <v>183</v>
      </c>
      <c r="B35" t="s">
        <v>38</v>
      </c>
      <c r="C35" t="s">
        <v>39</v>
      </c>
      <c r="D35" t="s">
        <v>39</v>
      </c>
      <c r="E35" t="s">
        <v>50</v>
      </c>
      <c r="F35" t="s">
        <v>304</v>
      </c>
      <c r="G35" t="s">
        <v>305</v>
      </c>
      <c r="H35" t="s">
        <v>285</v>
      </c>
      <c r="I35" t="s">
        <v>285</v>
      </c>
      <c r="J35" t="s">
        <v>230</v>
      </c>
      <c r="O35" t="str">
        <v>00048-Homenick</v>
      </c>
      <c r="U35" t="str">
        <v>00048-Homenick</v>
      </c>
    </row>
    <row r="36" spans="1:21" x14ac:dyDescent="0.35">
      <c r="A36" t="s">
        <v>183</v>
      </c>
      <c r="B36" t="s">
        <v>38</v>
      </c>
      <c r="C36" t="s">
        <v>39</v>
      </c>
      <c r="D36" t="s">
        <v>46</v>
      </c>
      <c r="E36" t="s">
        <v>51</v>
      </c>
      <c r="F36" t="s">
        <v>306</v>
      </c>
      <c r="G36" t="s">
        <v>307</v>
      </c>
      <c r="H36" t="s">
        <v>308</v>
      </c>
      <c r="I36" t="s">
        <v>309</v>
      </c>
      <c r="J36" t="s">
        <v>203</v>
      </c>
      <c r="O36" t="str">
        <v>00049-Ruecker</v>
      </c>
      <c r="U36" t="str">
        <v>00049-Ruecker</v>
      </c>
    </row>
    <row r="37" spans="1:21" x14ac:dyDescent="0.35">
      <c r="A37" t="s">
        <v>183</v>
      </c>
      <c r="B37" t="s">
        <v>38</v>
      </c>
      <c r="C37" t="s">
        <v>39</v>
      </c>
      <c r="D37" t="s">
        <v>40</v>
      </c>
      <c r="E37" t="s">
        <v>51</v>
      </c>
      <c r="F37" t="s">
        <v>310</v>
      </c>
      <c r="G37" t="s">
        <v>311</v>
      </c>
      <c r="H37" t="s">
        <v>312</v>
      </c>
      <c r="I37" t="s">
        <v>309</v>
      </c>
      <c r="J37" t="s">
        <v>207</v>
      </c>
      <c r="O37" t="str">
        <v>00050-Murazik</v>
      </c>
      <c r="U37" t="str">
        <v>00050-Murazik</v>
      </c>
    </row>
    <row r="38" spans="1:21" x14ac:dyDescent="0.35">
      <c r="A38" t="s">
        <v>183</v>
      </c>
      <c r="B38" t="s">
        <v>38</v>
      </c>
      <c r="C38" t="s">
        <v>39</v>
      </c>
      <c r="D38" t="s">
        <v>45</v>
      </c>
      <c r="E38" t="s">
        <v>51</v>
      </c>
      <c r="F38" t="s">
        <v>313</v>
      </c>
      <c r="G38" t="s">
        <v>314</v>
      </c>
      <c r="H38" t="s">
        <v>315</v>
      </c>
      <c r="I38" t="s">
        <v>309</v>
      </c>
      <c r="J38" t="s">
        <v>211</v>
      </c>
      <c r="O38" t="str">
        <v>00051-Davis</v>
      </c>
      <c r="U38" t="str">
        <v>00051-Davis</v>
      </c>
    </row>
    <row r="39" spans="1:21" x14ac:dyDescent="0.35">
      <c r="A39" t="s">
        <v>183</v>
      </c>
      <c r="B39" t="s">
        <v>38</v>
      </c>
      <c r="C39" t="s">
        <v>39</v>
      </c>
      <c r="D39" t="s">
        <v>43</v>
      </c>
      <c r="E39" t="s">
        <v>51</v>
      </c>
      <c r="F39" t="s">
        <v>316</v>
      </c>
      <c r="G39" t="s">
        <v>317</v>
      </c>
      <c r="H39" t="s">
        <v>318</v>
      </c>
      <c r="I39" t="s">
        <v>309</v>
      </c>
      <c r="J39" t="s">
        <v>215</v>
      </c>
      <c r="O39" t="str">
        <v>00052-Robel</v>
      </c>
      <c r="U39" t="str">
        <v>00052-Robel</v>
      </c>
    </row>
    <row r="40" spans="1:21" x14ac:dyDescent="0.35">
      <c r="A40" t="s">
        <v>183</v>
      </c>
      <c r="B40" t="s">
        <v>38</v>
      </c>
      <c r="C40" t="s">
        <v>39</v>
      </c>
      <c r="D40" t="s">
        <v>42</v>
      </c>
      <c r="E40" t="s">
        <v>51</v>
      </c>
      <c r="F40" t="s">
        <v>319</v>
      </c>
      <c r="G40" t="s">
        <v>320</v>
      </c>
      <c r="H40" t="s">
        <v>321</v>
      </c>
      <c r="I40" t="s">
        <v>309</v>
      </c>
      <c r="J40" t="s">
        <v>219</v>
      </c>
      <c r="O40" t="str">
        <v>00053-Reynolds</v>
      </c>
      <c r="U40" t="str">
        <v>00053-Reynolds</v>
      </c>
    </row>
    <row r="41" spans="1:21" x14ac:dyDescent="0.35">
      <c r="A41" t="s">
        <v>183</v>
      </c>
      <c r="B41" t="s">
        <v>38</v>
      </c>
      <c r="C41" t="s">
        <v>39</v>
      </c>
      <c r="D41" t="s">
        <v>44</v>
      </c>
      <c r="E41" t="s">
        <v>51</v>
      </c>
      <c r="F41" t="s">
        <v>322</v>
      </c>
      <c r="G41" t="s">
        <v>323</v>
      </c>
      <c r="H41" t="s">
        <v>324</v>
      </c>
      <c r="I41" t="s">
        <v>309</v>
      </c>
      <c r="J41" t="s">
        <v>223</v>
      </c>
      <c r="O41" t="str">
        <v>00054-Powlowski</v>
      </c>
      <c r="U41" t="str">
        <v>00054-Powlowski</v>
      </c>
    </row>
    <row r="42" spans="1:21" x14ac:dyDescent="0.35">
      <c r="A42" t="s">
        <v>183</v>
      </c>
      <c r="B42" t="s">
        <v>38</v>
      </c>
      <c r="C42" t="s">
        <v>39</v>
      </c>
      <c r="D42" t="s">
        <v>41</v>
      </c>
      <c r="E42" t="s">
        <v>51</v>
      </c>
      <c r="F42" t="s">
        <v>325</v>
      </c>
      <c r="G42" t="s">
        <v>326</v>
      </c>
      <c r="H42" t="s">
        <v>327</v>
      </c>
      <c r="I42" t="s">
        <v>309</v>
      </c>
      <c r="J42" t="s">
        <v>227</v>
      </c>
      <c r="O42" t="str">
        <v>00055-Beier</v>
      </c>
      <c r="U42" t="str">
        <v>00055-Beier</v>
      </c>
    </row>
    <row r="43" spans="1:21" x14ac:dyDescent="0.35">
      <c r="A43" t="s">
        <v>183</v>
      </c>
      <c r="B43" t="s">
        <v>38</v>
      </c>
      <c r="C43" t="s">
        <v>39</v>
      </c>
      <c r="D43" t="s">
        <v>39</v>
      </c>
      <c r="E43" t="s">
        <v>51</v>
      </c>
      <c r="F43" t="s">
        <v>328</v>
      </c>
      <c r="G43" t="s">
        <v>329</v>
      </c>
      <c r="H43" t="s">
        <v>309</v>
      </c>
      <c r="I43" t="s">
        <v>309</v>
      </c>
      <c r="J43" t="s">
        <v>230</v>
      </c>
      <c r="O43" t="str">
        <v>00056-Hettinger</v>
      </c>
      <c r="U43" t="str">
        <v>00056-Hettinger</v>
      </c>
    </row>
    <row r="44" spans="1:21" x14ac:dyDescent="0.35">
      <c r="A44" t="s">
        <v>183</v>
      </c>
      <c r="B44" t="s">
        <v>38</v>
      </c>
      <c r="C44" t="s">
        <v>39</v>
      </c>
      <c r="D44" t="s">
        <v>39</v>
      </c>
      <c r="E44" t="s">
        <v>77</v>
      </c>
      <c r="F44" t="s">
        <v>330</v>
      </c>
      <c r="G44" t="s">
        <v>331</v>
      </c>
      <c r="H44" t="s">
        <v>332</v>
      </c>
      <c r="I44" t="s">
        <v>332</v>
      </c>
      <c r="J44" t="s">
        <v>230</v>
      </c>
      <c r="O44" t="str">
        <v>00057-Wunsch</v>
      </c>
      <c r="U44" t="str">
        <v>00057-Wunsch</v>
      </c>
    </row>
    <row r="45" spans="1:21" x14ac:dyDescent="0.35">
      <c r="A45" t="s">
        <v>183</v>
      </c>
      <c r="B45" t="s">
        <v>38</v>
      </c>
      <c r="C45" t="s">
        <v>39</v>
      </c>
      <c r="D45" t="s">
        <v>39</v>
      </c>
      <c r="E45" t="s">
        <v>82</v>
      </c>
      <c r="F45" t="s">
        <v>333</v>
      </c>
      <c r="G45" t="s">
        <v>334</v>
      </c>
      <c r="H45" t="s">
        <v>335</v>
      </c>
      <c r="I45" t="s">
        <v>335</v>
      </c>
      <c r="J45" t="s">
        <v>230</v>
      </c>
      <c r="O45" t="str">
        <v>00058-Fadel</v>
      </c>
      <c r="U45" t="str">
        <v>00058-Fadel</v>
      </c>
    </row>
    <row r="46" spans="1:21" x14ac:dyDescent="0.35">
      <c r="A46" t="s">
        <v>183</v>
      </c>
      <c r="B46" t="s">
        <v>38</v>
      </c>
      <c r="C46" t="s">
        <v>39</v>
      </c>
      <c r="D46" t="s">
        <v>39</v>
      </c>
      <c r="E46" t="s">
        <v>83</v>
      </c>
      <c r="F46" t="s">
        <v>336</v>
      </c>
      <c r="G46" t="s">
        <v>337</v>
      </c>
      <c r="H46" t="s">
        <v>338</v>
      </c>
      <c r="I46" t="s">
        <v>338</v>
      </c>
      <c r="J46" t="s">
        <v>230</v>
      </c>
      <c r="O46" t="str">
        <v>00059-D'Amore</v>
      </c>
      <c r="U46" t="str">
        <v>00059-D'Amore</v>
      </c>
    </row>
    <row r="47" spans="1:21" x14ac:dyDescent="0.35">
      <c r="A47" t="s">
        <v>183</v>
      </c>
      <c r="B47" t="s">
        <v>38</v>
      </c>
      <c r="C47" t="s">
        <v>39</v>
      </c>
      <c r="D47" t="s">
        <v>39</v>
      </c>
      <c r="E47" t="s">
        <v>84</v>
      </c>
      <c r="F47" t="s">
        <v>339</v>
      </c>
      <c r="G47" t="s">
        <v>340</v>
      </c>
      <c r="H47" t="s">
        <v>341</v>
      </c>
      <c r="I47" t="s">
        <v>341</v>
      </c>
      <c r="J47" t="s">
        <v>230</v>
      </c>
      <c r="O47" t="str">
        <v>00060-Hahn</v>
      </c>
      <c r="U47" t="str">
        <v>00060-Hahn</v>
      </c>
    </row>
    <row r="48" spans="1:21" x14ac:dyDescent="0.35">
      <c r="A48" t="s">
        <v>183</v>
      </c>
      <c r="B48" t="s">
        <v>38</v>
      </c>
      <c r="C48" t="s">
        <v>39</v>
      </c>
      <c r="D48" t="s">
        <v>39</v>
      </c>
      <c r="E48" t="s">
        <v>85</v>
      </c>
      <c r="F48" t="s">
        <v>342</v>
      </c>
      <c r="G48" t="s">
        <v>343</v>
      </c>
      <c r="H48" t="s">
        <v>344</v>
      </c>
      <c r="I48" t="s">
        <v>344</v>
      </c>
      <c r="J48" t="s">
        <v>230</v>
      </c>
      <c r="O48" t="str">
        <v>All Clients</v>
      </c>
      <c r="U48" t="str">
        <v>All Clients</v>
      </c>
    </row>
    <row r="49" spans="1:10" x14ac:dyDescent="0.35">
      <c r="A49" t="s">
        <v>183</v>
      </c>
      <c r="B49" t="s">
        <v>38</v>
      </c>
      <c r="C49" t="s">
        <v>39</v>
      </c>
      <c r="D49" t="s">
        <v>39</v>
      </c>
      <c r="E49" t="s">
        <v>86</v>
      </c>
      <c r="F49" t="s">
        <v>345</v>
      </c>
      <c r="G49" t="s">
        <v>346</v>
      </c>
      <c r="H49" t="s">
        <v>347</v>
      </c>
      <c r="I49" t="s">
        <v>347</v>
      </c>
      <c r="J49" t="s">
        <v>230</v>
      </c>
    </row>
    <row r="50" spans="1:10" x14ac:dyDescent="0.35">
      <c r="A50" t="s">
        <v>183</v>
      </c>
      <c r="B50" t="s">
        <v>38</v>
      </c>
      <c r="C50" t="s">
        <v>39</v>
      </c>
      <c r="D50" t="s">
        <v>39</v>
      </c>
      <c r="E50" t="s">
        <v>87</v>
      </c>
      <c r="F50" t="s">
        <v>348</v>
      </c>
      <c r="G50" t="s">
        <v>349</v>
      </c>
      <c r="H50" t="s">
        <v>350</v>
      </c>
      <c r="I50" t="s">
        <v>350</v>
      </c>
      <c r="J50" t="s">
        <v>230</v>
      </c>
    </row>
    <row r="51" spans="1:10" x14ac:dyDescent="0.35">
      <c r="A51" t="s">
        <v>183</v>
      </c>
      <c r="B51" t="s">
        <v>38</v>
      </c>
      <c r="C51" t="s">
        <v>39</v>
      </c>
      <c r="D51" t="s">
        <v>39</v>
      </c>
      <c r="E51" t="s">
        <v>88</v>
      </c>
      <c r="F51" t="s">
        <v>351</v>
      </c>
      <c r="G51" t="s">
        <v>352</v>
      </c>
      <c r="H51" t="s">
        <v>353</v>
      </c>
      <c r="I51" t="s">
        <v>353</v>
      </c>
      <c r="J51" t="s">
        <v>230</v>
      </c>
    </row>
    <row r="52" spans="1:10" x14ac:dyDescent="0.35">
      <c r="A52" t="s">
        <v>183</v>
      </c>
      <c r="B52" t="s">
        <v>38</v>
      </c>
      <c r="C52" t="s">
        <v>39</v>
      </c>
      <c r="D52" t="s">
        <v>39</v>
      </c>
      <c r="E52" t="s">
        <v>89</v>
      </c>
      <c r="F52" t="s">
        <v>354</v>
      </c>
      <c r="G52" t="s">
        <v>355</v>
      </c>
      <c r="H52" t="s">
        <v>356</v>
      </c>
      <c r="I52" t="s">
        <v>356</v>
      </c>
      <c r="J52" t="s">
        <v>230</v>
      </c>
    </row>
    <row r="53" spans="1:10" x14ac:dyDescent="0.35">
      <c r="A53" t="s">
        <v>183</v>
      </c>
      <c r="B53" t="s">
        <v>38</v>
      </c>
      <c r="C53" t="s">
        <v>53</v>
      </c>
      <c r="D53" t="s">
        <v>55</v>
      </c>
      <c r="E53" t="s">
        <v>52</v>
      </c>
      <c r="F53" t="s">
        <v>357</v>
      </c>
      <c r="G53" t="s">
        <v>358</v>
      </c>
      <c r="H53" t="s">
        <v>359</v>
      </c>
      <c r="I53" t="s">
        <v>360</v>
      </c>
      <c r="J53" t="s">
        <v>361</v>
      </c>
    </row>
    <row r="54" spans="1:10" x14ac:dyDescent="0.35">
      <c r="A54" t="s">
        <v>183</v>
      </c>
      <c r="B54" t="s">
        <v>38</v>
      </c>
      <c r="C54" t="s">
        <v>53</v>
      </c>
      <c r="D54" t="s">
        <v>54</v>
      </c>
      <c r="E54" t="s">
        <v>52</v>
      </c>
      <c r="F54" t="s">
        <v>362</v>
      </c>
      <c r="G54" t="s">
        <v>363</v>
      </c>
      <c r="H54" t="s">
        <v>364</v>
      </c>
      <c r="I54" t="s">
        <v>360</v>
      </c>
      <c r="J54" t="s">
        <v>365</v>
      </c>
    </row>
    <row r="55" spans="1:10" x14ac:dyDescent="0.35">
      <c r="A55" t="s">
        <v>183</v>
      </c>
      <c r="B55" t="s">
        <v>38</v>
      </c>
      <c r="C55" t="s">
        <v>53</v>
      </c>
      <c r="D55" t="s">
        <v>56</v>
      </c>
      <c r="E55" t="s">
        <v>52</v>
      </c>
      <c r="F55" t="s">
        <v>366</v>
      </c>
      <c r="G55" t="s">
        <v>367</v>
      </c>
      <c r="H55" t="s">
        <v>368</v>
      </c>
      <c r="I55" t="s">
        <v>360</v>
      </c>
      <c r="J55" t="s">
        <v>369</v>
      </c>
    </row>
    <row r="56" spans="1:10" x14ac:dyDescent="0.35">
      <c r="A56" t="s">
        <v>183</v>
      </c>
      <c r="B56" t="s">
        <v>38</v>
      </c>
      <c r="C56" t="s">
        <v>53</v>
      </c>
      <c r="D56" t="s">
        <v>43</v>
      </c>
      <c r="E56" t="s">
        <v>52</v>
      </c>
      <c r="F56" t="s">
        <v>370</v>
      </c>
      <c r="G56" t="s">
        <v>371</v>
      </c>
      <c r="H56" t="s">
        <v>372</v>
      </c>
      <c r="I56" t="s">
        <v>360</v>
      </c>
      <c r="J56" t="s">
        <v>373</v>
      </c>
    </row>
    <row r="57" spans="1:10" x14ac:dyDescent="0.35">
      <c r="A57" t="s">
        <v>183</v>
      </c>
      <c r="B57" t="s">
        <v>38</v>
      </c>
      <c r="C57" t="s">
        <v>53</v>
      </c>
      <c r="D57" t="s">
        <v>42</v>
      </c>
      <c r="E57" t="s">
        <v>52</v>
      </c>
      <c r="F57" t="s">
        <v>374</v>
      </c>
      <c r="G57" t="s">
        <v>375</v>
      </c>
      <c r="H57" t="s">
        <v>376</v>
      </c>
      <c r="I57" t="s">
        <v>360</v>
      </c>
      <c r="J57" t="s">
        <v>377</v>
      </c>
    </row>
    <row r="58" spans="1:10" x14ac:dyDescent="0.35">
      <c r="A58" t="s">
        <v>183</v>
      </c>
      <c r="B58" t="s">
        <v>38</v>
      </c>
      <c r="C58" t="s">
        <v>53</v>
      </c>
      <c r="D58" t="s">
        <v>44</v>
      </c>
      <c r="E58" t="s">
        <v>52</v>
      </c>
      <c r="F58" t="s">
        <v>378</v>
      </c>
      <c r="G58" t="s">
        <v>379</v>
      </c>
      <c r="H58" t="s">
        <v>380</v>
      </c>
      <c r="I58" t="s">
        <v>360</v>
      </c>
      <c r="J58" t="s">
        <v>381</v>
      </c>
    </row>
    <row r="59" spans="1:10" x14ac:dyDescent="0.35">
      <c r="A59" t="s">
        <v>183</v>
      </c>
      <c r="B59" t="s">
        <v>38</v>
      </c>
      <c r="C59" t="s">
        <v>53</v>
      </c>
      <c r="D59" t="s">
        <v>41</v>
      </c>
      <c r="E59" t="s">
        <v>52</v>
      </c>
      <c r="F59" t="s">
        <v>382</v>
      </c>
      <c r="G59" t="s">
        <v>383</v>
      </c>
      <c r="H59" t="s">
        <v>384</v>
      </c>
      <c r="I59" t="s">
        <v>360</v>
      </c>
      <c r="J59" t="s">
        <v>385</v>
      </c>
    </row>
    <row r="60" spans="1:10" x14ac:dyDescent="0.35">
      <c r="A60" t="s">
        <v>183</v>
      </c>
      <c r="B60" t="s">
        <v>38</v>
      </c>
      <c r="C60" t="s">
        <v>53</v>
      </c>
      <c r="D60" t="s">
        <v>53</v>
      </c>
      <c r="E60" t="s">
        <v>52</v>
      </c>
      <c r="F60" t="s">
        <v>386</v>
      </c>
      <c r="G60" t="s">
        <v>387</v>
      </c>
      <c r="H60" t="s">
        <v>360</v>
      </c>
      <c r="I60" t="s">
        <v>360</v>
      </c>
      <c r="J60" t="s">
        <v>388</v>
      </c>
    </row>
    <row r="61" spans="1:10" x14ac:dyDescent="0.35">
      <c r="A61" t="s">
        <v>183</v>
      </c>
      <c r="B61" t="s">
        <v>38</v>
      </c>
      <c r="C61" t="s">
        <v>53</v>
      </c>
      <c r="D61" t="s">
        <v>53</v>
      </c>
      <c r="E61" t="s">
        <v>167</v>
      </c>
      <c r="F61" t="s">
        <v>389</v>
      </c>
      <c r="G61" t="s">
        <v>390</v>
      </c>
      <c r="H61" t="s">
        <v>391</v>
      </c>
      <c r="I61" t="s">
        <v>391</v>
      </c>
      <c r="J61" t="s">
        <v>388</v>
      </c>
    </row>
    <row r="62" spans="1:10" x14ac:dyDescent="0.35">
      <c r="A62" t="s">
        <v>183</v>
      </c>
      <c r="B62" t="s">
        <v>38</v>
      </c>
      <c r="C62" t="s">
        <v>53</v>
      </c>
      <c r="D62" t="s">
        <v>55</v>
      </c>
      <c r="E62" t="s">
        <v>57</v>
      </c>
      <c r="F62" t="s">
        <v>392</v>
      </c>
      <c r="G62" t="s">
        <v>393</v>
      </c>
      <c r="H62" t="s">
        <v>394</v>
      </c>
      <c r="I62" t="s">
        <v>395</v>
      </c>
      <c r="J62" t="s">
        <v>361</v>
      </c>
    </row>
    <row r="63" spans="1:10" x14ac:dyDescent="0.35">
      <c r="A63" t="s">
        <v>183</v>
      </c>
      <c r="B63" t="s">
        <v>38</v>
      </c>
      <c r="C63" t="s">
        <v>53</v>
      </c>
      <c r="D63" t="s">
        <v>54</v>
      </c>
      <c r="E63" t="s">
        <v>57</v>
      </c>
      <c r="F63" t="s">
        <v>396</v>
      </c>
      <c r="G63" t="s">
        <v>397</v>
      </c>
      <c r="H63" t="s">
        <v>398</v>
      </c>
      <c r="I63" t="s">
        <v>395</v>
      </c>
      <c r="J63" t="s">
        <v>365</v>
      </c>
    </row>
    <row r="64" spans="1:10" x14ac:dyDescent="0.35">
      <c r="A64" t="s">
        <v>183</v>
      </c>
      <c r="B64" t="s">
        <v>38</v>
      </c>
      <c r="C64" t="s">
        <v>53</v>
      </c>
      <c r="D64" t="s">
        <v>56</v>
      </c>
      <c r="E64" t="s">
        <v>57</v>
      </c>
      <c r="F64" t="s">
        <v>399</v>
      </c>
      <c r="G64" t="s">
        <v>400</v>
      </c>
      <c r="H64" t="s">
        <v>401</v>
      </c>
      <c r="I64" t="s">
        <v>395</v>
      </c>
      <c r="J64" t="s">
        <v>369</v>
      </c>
    </row>
    <row r="65" spans="1:10" x14ac:dyDescent="0.35">
      <c r="A65" t="s">
        <v>183</v>
      </c>
      <c r="B65" t="s">
        <v>38</v>
      </c>
      <c r="C65" t="s">
        <v>53</v>
      </c>
      <c r="D65" t="s">
        <v>43</v>
      </c>
      <c r="E65" t="s">
        <v>57</v>
      </c>
      <c r="F65" t="s">
        <v>402</v>
      </c>
      <c r="G65" t="s">
        <v>403</v>
      </c>
      <c r="H65" t="s">
        <v>404</v>
      </c>
      <c r="I65" t="s">
        <v>395</v>
      </c>
      <c r="J65" t="s">
        <v>373</v>
      </c>
    </row>
    <row r="66" spans="1:10" x14ac:dyDescent="0.35">
      <c r="A66" t="s">
        <v>183</v>
      </c>
      <c r="B66" t="s">
        <v>38</v>
      </c>
      <c r="C66" t="s">
        <v>53</v>
      </c>
      <c r="D66" t="s">
        <v>42</v>
      </c>
      <c r="E66" t="s">
        <v>57</v>
      </c>
      <c r="F66" t="s">
        <v>405</v>
      </c>
      <c r="G66" t="s">
        <v>406</v>
      </c>
      <c r="H66" t="s">
        <v>407</v>
      </c>
      <c r="I66" t="s">
        <v>395</v>
      </c>
      <c r="J66" t="s">
        <v>377</v>
      </c>
    </row>
    <row r="67" spans="1:10" x14ac:dyDescent="0.35">
      <c r="A67" t="s">
        <v>183</v>
      </c>
      <c r="B67" t="s">
        <v>38</v>
      </c>
      <c r="C67" t="s">
        <v>53</v>
      </c>
      <c r="D67" t="s">
        <v>44</v>
      </c>
      <c r="E67" t="s">
        <v>57</v>
      </c>
      <c r="F67" t="s">
        <v>408</v>
      </c>
      <c r="G67" t="s">
        <v>409</v>
      </c>
      <c r="H67" t="s">
        <v>410</v>
      </c>
      <c r="I67" t="s">
        <v>395</v>
      </c>
      <c r="J67" t="s">
        <v>381</v>
      </c>
    </row>
    <row r="68" spans="1:10" x14ac:dyDescent="0.35">
      <c r="A68" t="s">
        <v>183</v>
      </c>
      <c r="B68" t="s">
        <v>38</v>
      </c>
      <c r="C68" t="s">
        <v>53</v>
      </c>
      <c r="D68" t="s">
        <v>41</v>
      </c>
      <c r="E68" t="s">
        <v>57</v>
      </c>
      <c r="F68" t="s">
        <v>411</v>
      </c>
      <c r="G68" t="s">
        <v>412</v>
      </c>
      <c r="H68" t="s">
        <v>413</v>
      </c>
      <c r="I68" t="s">
        <v>395</v>
      </c>
      <c r="J68" t="s">
        <v>385</v>
      </c>
    </row>
    <row r="69" spans="1:10" x14ac:dyDescent="0.35">
      <c r="A69" t="s">
        <v>183</v>
      </c>
      <c r="B69" t="s">
        <v>38</v>
      </c>
      <c r="C69" t="s">
        <v>53</v>
      </c>
      <c r="D69" t="s">
        <v>53</v>
      </c>
      <c r="E69" t="s">
        <v>57</v>
      </c>
      <c r="F69" t="s">
        <v>414</v>
      </c>
      <c r="G69" t="s">
        <v>415</v>
      </c>
      <c r="H69" t="s">
        <v>395</v>
      </c>
      <c r="I69" t="s">
        <v>395</v>
      </c>
      <c r="J69" t="s">
        <v>388</v>
      </c>
    </row>
    <row r="70" spans="1:10" x14ac:dyDescent="0.35">
      <c r="A70" t="s">
        <v>183</v>
      </c>
      <c r="B70" t="s">
        <v>38</v>
      </c>
      <c r="C70" t="s">
        <v>53</v>
      </c>
      <c r="D70" t="s">
        <v>55</v>
      </c>
      <c r="E70" t="s">
        <v>58</v>
      </c>
      <c r="F70" t="s">
        <v>416</v>
      </c>
      <c r="G70" t="s">
        <v>417</v>
      </c>
      <c r="H70" t="s">
        <v>418</v>
      </c>
      <c r="I70" t="s">
        <v>419</v>
      </c>
      <c r="J70" t="s">
        <v>361</v>
      </c>
    </row>
    <row r="71" spans="1:10" x14ac:dyDescent="0.35">
      <c r="A71" t="s">
        <v>183</v>
      </c>
      <c r="B71" t="s">
        <v>38</v>
      </c>
      <c r="C71" t="s">
        <v>53</v>
      </c>
      <c r="D71" t="s">
        <v>54</v>
      </c>
      <c r="E71" t="s">
        <v>58</v>
      </c>
      <c r="F71" t="s">
        <v>420</v>
      </c>
      <c r="G71" t="s">
        <v>421</v>
      </c>
      <c r="H71" t="s">
        <v>422</v>
      </c>
      <c r="I71" t="s">
        <v>419</v>
      </c>
      <c r="J71" t="s">
        <v>365</v>
      </c>
    </row>
    <row r="72" spans="1:10" x14ac:dyDescent="0.35">
      <c r="A72" t="s">
        <v>183</v>
      </c>
      <c r="B72" t="s">
        <v>38</v>
      </c>
      <c r="C72" t="s">
        <v>53</v>
      </c>
      <c r="D72" t="s">
        <v>56</v>
      </c>
      <c r="E72" t="s">
        <v>58</v>
      </c>
      <c r="F72" t="s">
        <v>423</v>
      </c>
      <c r="G72" t="s">
        <v>424</v>
      </c>
      <c r="H72" t="s">
        <v>425</v>
      </c>
      <c r="I72" t="s">
        <v>419</v>
      </c>
      <c r="J72" t="s">
        <v>369</v>
      </c>
    </row>
    <row r="73" spans="1:10" x14ac:dyDescent="0.35">
      <c r="A73" t="s">
        <v>183</v>
      </c>
      <c r="B73" t="s">
        <v>38</v>
      </c>
      <c r="C73" t="s">
        <v>53</v>
      </c>
      <c r="D73" t="s">
        <v>43</v>
      </c>
      <c r="E73" t="s">
        <v>58</v>
      </c>
      <c r="F73" t="s">
        <v>426</v>
      </c>
      <c r="G73" t="s">
        <v>427</v>
      </c>
      <c r="H73" t="s">
        <v>428</v>
      </c>
      <c r="I73" t="s">
        <v>419</v>
      </c>
      <c r="J73" t="s">
        <v>373</v>
      </c>
    </row>
    <row r="74" spans="1:10" x14ac:dyDescent="0.35">
      <c r="A74" t="s">
        <v>183</v>
      </c>
      <c r="B74" t="s">
        <v>38</v>
      </c>
      <c r="C74" t="s">
        <v>53</v>
      </c>
      <c r="D74" t="s">
        <v>42</v>
      </c>
      <c r="E74" t="s">
        <v>58</v>
      </c>
      <c r="F74" t="s">
        <v>429</v>
      </c>
      <c r="G74" t="s">
        <v>430</v>
      </c>
      <c r="H74" t="s">
        <v>431</v>
      </c>
      <c r="I74" t="s">
        <v>419</v>
      </c>
      <c r="J74" t="s">
        <v>377</v>
      </c>
    </row>
    <row r="75" spans="1:10" x14ac:dyDescent="0.35">
      <c r="A75" t="s">
        <v>183</v>
      </c>
      <c r="B75" t="s">
        <v>38</v>
      </c>
      <c r="C75" t="s">
        <v>53</v>
      </c>
      <c r="D75" t="s">
        <v>44</v>
      </c>
      <c r="E75" t="s">
        <v>58</v>
      </c>
      <c r="F75" t="s">
        <v>432</v>
      </c>
      <c r="G75" t="s">
        <v>433</v>
      </c>
      <c r="H75" t="s">
        <v>434</v>
      </c>
      <c r="I75" t="s">
        <v>419</v>
      </c>
      <c r="J75" t="s">
        <v>381</v>
      </c>
    </row>
    <row r="76" spans="1:10" x14ac:dyDescent="0.35">
      <c r="A76" t="s">
        <v>183</v>
      </c>
      <c r="B76" t="s">
        <v>38</v>
      </c>
      <c r="C76" t="s">
        <v>53</v>
      </c>
      <c r="D76" t="s">
        <v>41</v>
      </c>
      <c r="E76" t="s">
        <v>58</v>
      </c>
      <c r="F76" t="s">
        <v>435</v>
      </c>
      <c r="G76" t="s">
        <v>436</v>
      </c>
      <c r="H76" t="s">
        <v>437</v>
      </c>
      <c r="I76" t="s">
        <v>419</v>
      </c>
      <c r="J76" t="s">
        <v>385</v>
      </c>
    </row>
    <row r="77" spans="1:10" x14ac:dyDescent="0.35">
      <c r="A77" t="s">
        <v>183</v>
      </c>
      <c r="B77" t="s">
        <v>38</v>
      </c>
      <c r="C77" t="s">
        <v>53</v>
      </c>
      <c r="D77" t="s">
        <v>53</v>
      </c>
      <c r="E77" t="s">
        <v>58</v>
      </c>
      <c r="F77" t="s">
        <v>438</v>
      </c>
      <c r="G77" t="s">
        <v>439</v>
      </c>
      <c r="H77" t="s">
        <v>419</v>
      </c>
      <c r="I77" t="s">
        <v>419</v>
      </c>
      <c r="J77" t="s">
        <v>388</v>
      </c>
    </row>
    <row r="78" spans="1:10" x14ac:dyDescent="0.35">
      <c r="A78" t="s">
        <v>183</v>
      </c>
      <c r="B78" t="s">
        <v>38</v>
      </c>
      <c r="C78" t="s">
        <v>53</v>
      </c>
      <c r="D78" t="s">
        <v>55</v>
      </c>
      <c r="E78" t="s">
        <v>59</v>
      </c>
      <c r="F78" t="s">
        <v>440</v>
      </c>
      <c r="G78" t="s">
        <v>441</v>
      </c>
      <c r="H78" t="s">
        <v>442</v>
      </c>
      <c r="I78" t="s">
        <v>443</v>
      </c>
      <c r="J78" t="s">
        <v>361</v>
      </c>
    </row>
    <row r="79" spans="1:10" x14ac:dyDescent="0.35">
      <c r="A79" t="s">
        <v>183</v>
      </c>
      <c r="B79" t="s">
        <v>38</v>
      </c>
      <c r="C79" t="s">
        <v>53</v>
      </c>
      <c r="D79" t="s">
        <v>54</v>
      </c>
      <c r="E79" t="s">
        <v>59</v>
      </c>
      <c r="F79" t="s">
        <v>444</v>
      </c>
      <c r="G79" t="s">
        <v>445</v>
      </c>
      <c r="H79" t="s">
        <v>446</v>
      </c>
      <c r="I79" t="s">
        <v>443</v>
      </c>
      <c r="J79" t="s">
        <v>365</v>
      </c>
    </row>
    <row r="80" spans="1:10" x14ac:dyDescent="0.35">
      <c r="A80" t="s">
        <v>183</v>
      </c>
      <c r="B80" t="s">
        <v>38</v>
      </c>
      <c r="C80" t="s">
        <v>53</v>
      </c>
      <c r="D80" t="s">
        <v>56</v>
      </c>
      <c r="E80" t="s">
        <v>59</v>
      </c>
      <c r="F80" t="s">
        <v>447</v>
      </c>
      <c r="G80" t="s">
        <v>448</v>
      </c>
      <c r="H80" t="s">
        <v>449</v>
      </c>
      <c r="I80" t="s">
        <v>443</v>
      </c>
      <c r="J80" t="s">
        <v>369</v>
      </c>
    </row>
    <row r="81" spans="1:10" x14ac:dyDescent="0.35">
      <c r="A81" t="s">
        <v>183</v>
      </c>
      <c r="B81" t="s">
        <v>38</v>
      </c>
      <c r="C81" t="s">
        <v>53</v>
      </c>
      <c r="D81" t="s">
        <v>43</v>
      </c>
      <c r="E81" t="s">
        <v>59</v>
      </c>
      <c r="F81" t="s">
        <v>450</v>
      </c>
      <c r="G81" t="s">
        <v>451</v>
      </c>
      <c r="H81" t="s">
        <v>452</v>
      </c>
      <c r="I81" t="s">
        <v>443</v>
      </c>
      <c r="J81" t="s">
        <v>373</v>
      </c>
    </row>
    <row r="82" spans="1:10" x14ac:dyDescent="0.35">
      <c r="A82" t="s">
        <v>183</v>
      </c>
      <c r="B82" t="s">
        <v>38</v>
      </c>
      <c r="C82" t="s">
        <v>53</v>
      </c>
      <c r="D82" t="s">
        <v>42</v>
      </c>
      <c r="E82" t="s">
        <v>59</v>
      </c>
      <c r="F82" t="s">
        <v>453</v>
      </c>
      <c r="G82" t="s">
        <v>454</v>
      </c>
      <c r="H82" t="s">
        <v>455</v>
      </c>
      <c r="I82" t="s">
        <v>443</v>
      </c>
      <c r="J82" t="s">
        <v>377</v>
      </c>
    </row>
    <row r="83" spans="1:10" x14ac:dyDescent="0.35">
      <c r="A83" t="s">
        <v>183</v>
      </c>
      <c r="B83" t="s">
        <v>38</v>
      </c>
      <c r="C83" t="s">
        <v>53</v>
      </c>
      <c r="D83" t="s">
        <v>44</v>
      </c>
      <c r="E83" t="s">
        <v>59</v>
      </c>
      <c r="F83" t="s">
        <v>456</v>
      </c>
      <c r="G83" t="s">
        <v>457</v>
      </c>
      <c r="H83" t="s">
        <v>458</v>
      </c>
      <c r="I83" t="s">
        <v>443</v>
      </c>
      <c r="J83" t="s">
        <v>381</v>
      </c>
    </row>
    <row r="84" spans="1:10" x14ac:dyDescent="0.35">
      <c r="A84" t="s">
        <v>183</v>
      </c>
      <c r="B84" t="s">
        <v>38</v>
      </c>
      <c r="C84" t="s">
        <v>53</v>
      </c>
      <c r="D84" t="s">
        <v>41</v>
      </c>
      <c r="E84" t="s">
        <v>59</v>
      </c>
      <c r="F84" t="s">
        <v>459</v>
      </c>
      <c r="G84" t="s">
        <v>460</v>
      </c>
      <c r="H84" t="s">
        <v>461</v>
      </c>
      <c r="I84" t="s">
        <v>443</v>
      </c>
      <c r="J84" t="s">
        <v>385</v>
      </c>
    </row>
    <row r="85" spans="1:10" x14ac:dyDescent="0.35">
      <c r="A85" t="s">
        <v>183</v>
      </c>
      <c r="B85" t="s">
        <v>38</v>
      </c>
      <c r="C85" t="s">
        <v>53</v>
      </c>
      <c r="D85" t="s">
        <v>53</v>
      </c>
      <c r="E85" t="s">
        <v>59</v>
      </c>
      <c r="F85" t="s">
        <v>462</v>
      </c>
      <c r="G85" t="s">
        <v>463</v>
      </c>
      <c r="H85" t="s">
        <v>443</v>
      </c>
      <c r="I85" t="s">
        <v>443</v>
      </c>
      <c r="J85" t="s">
        <v>388</v>
      </c>
    </row>
    <row r="86" spans="1:10" x14ac:dyDescent="0.35">
      <c r="A86" t="s">
        <v>183</v>
      </c>
      <c r="B86" t="s">
        <v>38</v>
      </c>
      <c r="C86" t="s">
        <v>53</v>
      </c>
      <c r="D86" t="s">
        <v>55</v>
      </c>
      <c r="E86" t="s">
        <v>60</v>
      </c>
      <c r="F86" t="s">
        <v>464</v>
      </c>
      <c r="G86" t="s">
        <v>465</v>
      </c>
      <c r="H86" t="s">
        <v>466</v>
      </c>
      <c r="I86" t="s">
        <v>467</v>
      </c>
      <c r="J86" t="s">
        <v>361</v>
      </c>
    </row>
    <row r="87" spans="1:10" x14ac:dyDescent="0.35">
      <c r="A87" t="s">
        <v>183</v>
      </c>
      <c r="B87" t="s">
        <v>38</v>
      </c>
      <c r="C87" t="s">
        <v>53</v>
      </c>
      <c r="D87" t="s">
        <v>54</v>
      </c>
      <c r="E87" t="s">
        <v>60</v>
      </c>
      <c r="F87" t="s">
        <v>468</v>
      </c>
      <c r="G87" t="s">
        <v>469</v>
      </c>
      <c r="H87" t="s">
        <v>470</v>
      </c>
      <c r="I87" t="s">
        <v>467</v>
      </c>
      <c r="J87" t="s">
        <v>365</v>
      </c>
    </row>
    <row r="88" spans="1:10" x14ac:dyDescent="0.35">
      <c r="A88" t="s">
        <v>183</v>
      </c>
      <c r="B88" t="s">
        <v>38</v>
      </c>
      <c r="C88" t="s">
        <v>53</v>
      </c>
      <c r="D88" t="s">
        <v>56</v>
      </c>
      <c r="E88" t="s">
        <v>60</v>
      </c>
      <c r="F88" t="s">
        <v>471</v>
      </c>
      <c r="G88" t="s">
        <v>472</v>
      </c>
      <c r="H88" t="s">
        <v>473</v>
      </c>
      <c r="I88" t="s">
        <v>467</v>
      </c>
      <c r="J88" t="s">
        <v>369</v>
      </c>
    </row>
    <row r="89" spans="1:10" x14ac:dyDescent="0.35">
      <c r="A89" t="s">
        <v>183</v>
      </c>
      <c r="B89" t="s">
        <v>38</v>
      </c>
      <c r="C89" t="s">
        <v>53</v>
      </c>
      <c r="D89" t="s">
        <v>43</v>
      </c>
      <c r="E89" t="s">
        <v>60</v>
      </c>
      <c r="F89" t="s">
        <v>474</v>
      </c>
      <c r="G89" t="s">
        <v>475</v>
      </c>
      <c r="H89" t="s">
        <v>476</v>
      </c>
      <c r="I89" t="s">
        <v>467</v>
      </c>
      <c r="J89" t="s">
        <v>373</v>
      </c>
    </row>
    <row r="90" spans="1:10" x14ac:dyDescent="0.35">
      <c r="A90" t="s">
        <v>183</v>
      </c>
      <c r="B90" t="s">
        <v>38</v>
      </c>
      <c r="C90" t="s">
        <v>53</v>
      </c>
      <c r="D90" t="s">
        <v>42</v>
      </c>
      <c r="E90" t="s">
        <v>60</v>
      </c>
      <c r="F90" t="s">
        <v>477</v>
      </c>
      <c r="G90" t="s">
        <v>478</v>
      </c>
      <c r="H90" t="s">
        <v>479</v>
      </c>
      <c r="I90" t="s">
        <v>467</v>
      </c>
      <c r="J90" t="s">
        <v>377</v>
      </c>
    </row>
    <row r="91" spans="1:10" x14ac:dyDescent="0.35">
      <c r="A91" t="s">
        <v>183</v>
      </c>
      <c r="B91" t="s">
        <v>38</v>
      </c>
      <c r="C91" t="s">
        <v>53</v>
      </c>
      <c r="D91" t="s">
        <v>44</v>
      </c>
      <c r="E91" t="s">
        <v>60</v>
      </c>
      <c r="F91" t="s">
        <v>480</v>
      </c>
      <c r="G91" t="s">
        <v>481</v>
      </c>
      <c r="H91" t="s">
        <v>482</v>
      </c>
      <c r="I91" t="s">
        <v>467</v>
      </c>
      <c r="J91" t="s">
        <v>381</v>
      </c>
    </row>
    <row r="92" spans="1:10" x14ac:dyDescent="0.35">
      <c r="A92" t="s">
        <v>183</v>
      </c>
      <c r="B92" t="s">
        <v>38</v>
      </c>
      <c r="C92" t="s">
        <v>53</v>
      </c>
      <c r="D92" t="s">
        <v>41</v>
      </c>
      <c r="E92" t="s">
        <v>60</v>
      </c>
      <c r="F92" t="s">
        <v>483</v>
      </c>
      <c r="G92" t="s">
        <v>484</v>
      </c>
      <c r="H92" t="s">
        <v>485</v>
      </c>
      <c r="I92" t="s">
        <v>467</v>
      </c>
      <c r="J92" t="s">
        <v>385</v>
      </c>
    </row>
    <row r="93" spans="1:10" x14ac:dyDescent="0.35">
      <c r="A93" t="s">
        <v>183</v>
      </c>
      <c r="B93" t="s">
        <v>38</v>
      </c>
      <c r="C93" t="s">
        <v>53</v>
      </c>
      <c r="D93" t="s">
        <v>53</v>
      </c>
      <c r="E93" t="s">
        <v>60</v>
      </c>
      <c r="F93" t="s">
        <v>486</v>
      </c>
      <c r="G93" t="s">
        <v>487</v>
      </c>
      <c r="H93" t="s">
        <v>467</v>
      </c>
      <c r="I93" t="s">
        <v>467</v>
      </c>
      <c r="J93" t="s">
        <v>388</v>
      </c>
    </row>
    <row r="94" spans="1:10" x14ac:dyDescent="0.35">
      <c r="A94" t="s">
        <v>183</v>
      </c>
      <c r="B94" t="s">
        <v>4</v>
      </c>
      <c r="C94" t="s">
        <v>78</v>
      </c>
      <c r="D94" t="s">
        <v>79</v>
      </c>
      <c r="E94" t="s">
        <v>77</v>
      </c>
      <c r="F94" t="s">
        <v>488</v>
      </c>
      <c r="G94" t="s">
        <v>489</v>
      </c>
      <c r="H94" t="s">
        <v>490</v>
      </c>
      <c r="I94" t="s">
        <v>491</v>
      </c>
      <c r="J94" t="s">
        <v>492</v>
      </c>
    </row>
    <row r="95" spans="1:10" x14ac:dyDescent="0.35">
      <c r="A95" t="s">
        <v>183</v>
      </c>
      <c r="B95" t="s">
        <v>4</v>
      </c>
      <c r="C95" t="s">
        <v>78</v>
      </c>
      <c r="D95" t="s">
        <v>80</v>
      </c>
      <c r="E95" t="s">
        <v>77</v>
      </c>
      <c r="F95" t="s">
        <v>493</v>
      </c>
      <c r="G95" t="s">
        <v>494</v>
      </c>
      <c r="H95" t="s">
        <v>495</v>
      </c>
      <c r="I95" t="s">
        <v>491</v>
      </c>
      <c r="J95" t="s">
        <v>496</v>
      </c>
    </row>
    <row r="96" spans="1:10" x14ac:dyDescent="0.35">
      <c r="A96" t="s">
        <v>183</v>
      </c>
      <c r="B96" t="s">
        <v>4</v>
      </c>
      <c r="C96" t="s">
        <v>78</v>
      </c>
      <c r="D96" t="s">
        <v>81</v>
      </c>
      <c r="E96" t="s">
        <v>77</v>
      </c>
      <c r="F96" t="s">
        <v>497</v>
      </c>
      <c r="G96" t="s">
        <v>498</v>
      </c>
      <c r="H96" t="s">
        <v>499</v>
      </c>
      <c r="I96" t="s">
        <v>491</v>
      </c>
      <c r="J96" t="s">
        <v>500</v>
      </c>
    </row>
    <row r="97" spans="1:10" x14ac:dyDescent="0.35">
      <c r="A97" t="s">
        <v>183</v>
      </c>
      <c r="B97" t="s">
        <v>4</v>
      </c>
      <c r="C97" t="s">
        <v>78</v>
      </c>
      <c r="D97" t="s">
        <v>44</v>
      </c>
      <c r="E97" t="s">
        <v>77</v>
      </c>
      <c r="F97" t="s">
        <v>501</v>
      </c>
      <c r="G97" t="s">
        <v>502</v>
      </c>
      <c r="H97" t="s">
        <v>503</v>
      </c>
      <c r="I97" t="s">
        <v>491</v>
      </c>
      <c r="J97" t="s">
        <v>504</v>
      </c>
    </row>
    <row r="98" spans="1:10" x14ac:dyDescent="0.35">
      <c r="A98" t="s">
        <v>183</v>
      </c>
      <c r="B98" t="s">
        <v>4</v>
      </c>
      <c r="C98" t="s">
        <v>78</v>
      </c>
      <c r="D98" t="s">
        <v>41</v>
      </c>
      <c r="E98" t="s">
        <v>77</v>
      </c>
      <c r="F98" t="s">
        <v>505</v>
      </c>
      <c r="G98" t="s">
        <v>506</v>
      </c>
      <c r="H98" t="s">
        <v>507</v>
      </c>
      <c r="I98" t="s">
        <v>491</v>
      </c>
      <c r="J98" t="s">
        <v>508</v>
      </c>
    </row>
    <row r="99" spans="1:10" x14ac:dyDescent="0.35">
      <c r="A99" t="s">
        <v>183</v>
      </c>
      <c r="B99" t="s">
        <v>4</v>
      </c>
      <c r="C99" t="s">
        <v>78</v>
      </c>
      <c r="D99" t="s">
        <v>78</v>
      </c>
      <c r="E99" t="s">
        <v>77</v>
      </c>
      <c r="F99" t="s">
        <v>509</v>
      </c>
      <c r="G99" t="s">
        <v>510</v>
      </c>
      <c r="H99" t="s">
        <v>491</v>
      </c>
      <c r="I99" t="s">
        <v>491</v>
      </c>
      <c r="J99" t="s">
        <v>511</v>
      </c>
    </row>
    <row r="100" spans="1:10" x14ac:dyDescent="0.35">
      <c r="A100" t="s">
        <v>183</v>
      </c>
      <c r="B100" t="s">
        <v>4</v>
      </c>
      <c r="C100" t="s">
        <v>78</v>
      </c>
      <c r="D100" t="s">
        <v>79</v>
      </c>
      <c r="E100" t="s">
        <v>82</v>
      </c>
      <c r="F100" t="s">
        <v>512</v>
      </c>
      <c r="G100" t="s">
        <v>513</v>
      </c>
      <c r="H100" t="s">
        <v>514</v>
      </c>
      <c r="I100" t="s">
        <v>515</v>
      </c>
      <c r="J100" t="s">
        <v>492</v>
      </c>
    </row>
    <row r="101" spans="1:10" x14ac:dyDescent="0.35">
      <c r="A101" t="s">
        <v>183</v>
      </c>
      <c r="B101" t="s">
        <v>4</v>
      </c>
      <c r="C101" t="s">
        <v>78</v>
      </c>
      <c r="D101" t="s">
        <v>80</v>
      </c>
      <c r="E101" t="s">
        <v>82</v>
      </c>
      <c r="F101" t="s">
        <v>516</v>
      </c>
      <c r="G101" t="s">
        <v>517</v>
      </c>
      <c r="H101" t="s">
        <v>518</v>
      </c>
      <c r="I101" t="s">
        <v>515</v>
      </c>
      <c r="J101" t="s">
        <v>496</v>
      </c>
    </row>
    <row r="102" spans="1:10" x14ac:dyDescent="0.35">
      <c r="A102" t="s">
        <v>183</v>
      </c>
      <c r="B102" t="s">
        <v>4</v>
      </c>
      <c r="C102" t="s">
        <v>78</v>
      </c>
      <c r="D102" t="s">
        <v>81</v>
      </c>
      <c r="E102" t="s">
        <v>82</v>
      </c>
      <c r="F102" t="s">
        <v>519</v>
      </c>
      <c r="G102" t="s">
        <v>520</v>
      </c>
      <c r="H102" t="s">
        <v>521</v>
      </c>
      <c r="I102" t="s">
        <v>515</v>
      </c>
      <c r="J102" t="s">
        <v>500</v>
      </c>
    </row>
    <row r="103" spans="1:10" x14ac:dyDescent="0.35">
      <c r="A103" t="s">
        <v>183</v>
      </c>
      <c r="B103" t="s">
        <v>4</v>
      </c>
      <c r="C103" t="s">
        <v>78</v>
      </c>
      <c r="D103" t="s">
        <v>44</v>
      </c>
      <c r="E103" t="s">
        <v>82</v>
      </c>
      <c r="F103" t="s">
        <v>522</v>
      </c>
      <c r="G103" t="s">
        <v>523</v>
      </c>
      <c r="H103" t="s">
        <v>524</v>
      </c>
      <c r="I103" t="s">
        <v>515</v>
      </c>
      <c r="J103" t="s">
        <v>504</v>
      </c>
    </row>
    <row r="104" spans="1:10" x14ac:dyDescent="0.35">
      <c r="A104" t="s">
        <v>183</v>
      </c>
      <c r="B104" t="s">
        <v>4</v>
      </c>
      <c r="C104" t="s">
        <v>78</v>
      </c>
      <c r="D104" t="s">
        <v>41</v>
      </c>
      <c r="E104" t="s">
        <v>82</v>
      </c>
      <c r="F104" t="s">
        <v>525</v>
      </c>
      <c r="G104" t="s">
        <v>526</v>
      </c>
      <c r="H104" t="s">
        <v>527</v>
      </c>
      <c r="I104" t="s">
        <v>515</v>
      </c>
      <c r="J104" t="s">
        <v>508</v>
      </c>
    </row>
    <row r="105" spans="1:10" x14ac:dyDescent="0.35">
      <c r="A105" t="s">
        <v>183</v>
      </c>
      <c r="B105" t="s">
        <v>4</v>
      </c>
      <c r="C105" t="s">
        <v>78</v>
      </c>
      <c r="D105" t="s">
        <v>78</v>
      </c>
      <c r="E105" t="s">
        <v>82</v>
      </c>
      <c r="F105" t="s">
        <v>528</v>
      </c>
      <c r="G105" t="s">
        <v>529</v>
      </c>
      <c r="H105" t="s">
        <v>515</v>
      </c>
      <c r="I105" t="s">
        <v>515</v>
      </c>
      <c r="J105" t="s">
        <v>511</v>
      </c>
    </row>
    <row r="106" spans="1:10" x14ac:dyDescent="0.35">
      <c r="A106" t="s">
        <v>183</v>
      </c>
      <c r="B106" t="s">
        <v>4</v>
      </c>
      <c r="C106" t="s">
        <v>78</v>
      </c>
      <c r="D106" t="s">
        <v>79</v>
      </c>
      <c r="E106" t="s">
        <v>83</v>
      </c>
      <c r="F106" t="s">
        <v>530</v>
      </c>
      <c r="G106" t="s">
        <v>531</v>
      </c>
      <c r="H106" t="s">
        <v>532</v>
      </c>
      <c r="I106" t="s">
        <v>533</v>
      </c>
      <c r="J106" t="s">
        <v>492</v>
      </c>
    </row>
    <row r="107" spans="1:10" x14ac:dyDescent="0.35">
      <c r="A107" t="s">
        <v>183</v>
      </c>
      <c r="B107" t="s">
        <v>4</v>
      </c>
      <c r="C107" t="s">
        <v>78</v>
      </c>
      <c r="D107" t="s">
        <v>80</v>
      </c>
      <c r="E107" t="s">
        <v>83</v>
      </c>
      <c r="F107" t="s">
        <v>534</v>
      </c>
      <c r="G107" t="s">
        <v>535</v>
      </c>
      <c r="H107" t="s">
        <v>536</v>
      </c>
      <c r="I107" t="s">
        <v>533</v>
      </c>
      <c r="J107" t="s">
        <v>496</v>
      </c>
    </row>
    <row r="108" spans="1:10" x14ac:dyDescent="0.35">
      <c r="A108" t="s">
        <v>183</v>
      </c>
      <c r="B108" t="s">
        <v>4</v>
      </c>
      <c r="C108" t="s">
        <v>78</v>
      </c>
      <c r="D108" t="s">
        <v>81</v>
      </c>
      <c r="E108" t="s">
        <v>83</v>
      </c>
      <c r="F108" t="s">
        <v>537</v>
      </c>
      <c r="G108" t="s">
        <v>538</v>
      </c>
      <c r="H108" t="s">
        <v>539</v>
      </c>
      <c r="I108" t="s">
        <v>533</v>
      </c>
      <c r="J108" t="s">
        <v>500</v>
      </c>
    </row>
    <row r="109" spans="1:10" x14ac:dyDescent="0.35">
      <c r="A109" t="s">
        <v>183</v>
      </c>
      <c r="B109" t="s">
        <v>4</v>
      </c>
      <c r="C109" t="s">
        <v>78</v>
      </c>
      <c r="D109" t="s">
        <v>44</v>
      </c>
      <c r="E109" t="s">
        <v>83</v>
      </c>
      <c r="F109" t="s">
        <v>540</v>
      </c>
      <c r="G109" t="s">
        <v>541</v>
      </c>
      <c r="H109" t="s">
        <v>542</v>
      </c>
      <c r="I109" t="s">
        <v>533</v>
      </c>
      <c r="J109" t="s">
        <v>504</v>
      </c>
    </row>
    <row r="110" spans="1:10" x14ac:dyDescent="0.35">
      <c r="A110" t="s">
        <v>183</v>
      </c>
      <c r="B110" t="s">
        <v>4</v>
      </c>
      <c r="C110" t="s">
        <v>78</v>
      </c>
      <c r="D110" t="s">
        <v>41</v>
      </c>
      <c r="E110" t="s">
        <v>83</v>
      </c>
      <c r="F110" t="s">
        <v>543</v>
      </c>
      <c r="G110" t="s">
        <v>544</v>
      </c>
      <c r="H110" t="s">
        <v>545</v>
      </c>
      <c r="I110" t="s">
        <v>533</v>
      </c>
      <c r="J110" t="s">
        <v>508</v>
      </c>
    </row>
    <row r="111" spans="1:10" x14ac:dyDescent="0.35">
      <c r="A111" t="s">
        <v>183</v>
      </c>
      <c r="B111" t="s">
        <v>4</v>
      </c>
      <c r="C111" t="s">
        <v>78</v>
      </c>
      <c r="D111" t="s">
        <v>78</v>
      </c>
      <c r="E111" t="s">
        <v>83</v>
      </c>
      <c r="F111" t="s">
        <v>546</v>
      </c>
      <c r="G111" t="s">
        <v>547</v>
      </c>
      <c r="H111" t="s">
        <v>533</v>
      </c>
      <c r="I111" t="s">
        <v>533</v>
      </c>
      <c r="J111" t="s">
        <v>511</v>
      </c>
    </row>
    <row r="112" spans="1:10" x14ac:dyDescent="0.35">
      <c r="A112" t="s">
        <v>183</v>
      </c>
      <c r="B112" t="s">
        <v>4</v>
      </c>
      <c r="C112" t="s">
        <v>78</v>
      </c>
      <c r="D112" t="s">
        <v>79</v>
      </c>
      <c r="E112" t="s">
        <v>84</v>
      </c>
      <c r="F112" t="s">
        <v>548</v>
      </c>
      <c r="G112" t="s">
        <v>549</v>
      </c>
      <c r="H112" t="s">
        <v>550</v>
      </c>
      <c r="I112" t="s">
        <v>551</v>
      </c>
      <c r="J112" t="s">
        <v>492</v>
      </c>
    </row>
    <row r="113" spans="1:10" x14ac:dyDescent="0.35">
      <c r="A113" t="s">
        <v>183</v>
      </c>
      <c r="B113" t="s">
        <v>4</v>
      </c>
      <c r="C113" t="s">
        <v>78</v>
      </c>
      <c r="D113" t="s">
        <v>80</v>
      </c>
      <c r="E113" t="s">
        <v>84</v>
      </c>
      <c r="F113" t="s">
        <v>552</v>
      </c>
      <c r="G113" t="s">
        <v>553</v>
      </c>
      <c r="H113" t="s">
        <v>554</v>
      </c>
      <c r="I113" t="s">
        <v>551</v>
      </c>
      <c r="J113" t="s">
        <v>496</v>
      </c>
    </row>
    <row r="114" spans="1:10" x14ac:dyDescent="0.35">
      <c r="A114" t="s">
        <v>183</v>
      </c>
      <c r="B114" t="s">
        <v>4</v>
      </c>
      <c r="C114" t="s">
        <v>78</v>
      </c>
      <c r="D114" t="s">
        <v>81</v>
      </c>
      <c r="E114" t="s">
        <v>84</v>
      </c>
      <c r="F114" t="s">
        <v>555</v>
      </c>
      <c r="G114" t="s">
        <v>556</v>
      </c>
      <c r="H114" t="s">
        <v>557</v>
      </c>
      <c r="I114" t="s">
        <v>551</v>
      </c>
      <c r="J114" t="s">
        <v>500</v>
      </c>
    </row>
    <row r="115" spans="1:10" x14ac:dyDescent="0.35">
      <c r="A115" t="s">
        <v>183</v>
      </c>
      <c r="B115" t="s">
        <v>4</v>
      </c>
      <c r="C115" t="s">
        <v>78</v>
      </c>
      <c r="D115" t="s">
        <v>44</v>
      </c>
      <c r="E115" t="s">
        <v>84</v>
      </c>
      <c r="F115" t="s">
        <v>558</v>
      </c>
      <c r="G115" t="s">
        <v>559</v>
      </c>
      <c r="H115" t="s">
        <v>560</v>
      </c>
      <c r="I115" t="s">
        <v>551</v>
      </c>
      <c r="J115" t="s">
        <v>504</v>
      </c>
    </row>
    <row r="116" spans="1:10" x14ac:dyDescent="0.35">
      <c r="A116" t="s">
        <v>183</v>
      </c>
      <c r="B116" t="s">
        <v>4</v>
      </c>
      <c r="C116" t="s">
        <v>78</v>
      </c>
      <c r="D116" t="s">
        <v>41</v>
      </c>
      <c r="E116" t="s">
        <v>84</v>
      </c>
      <c r="F116" t="s">
        <v>561</v>
      </c>
      <c r="G116" t="s">
        <v>562</v>
      </c>
      <c r="H116" t="s">
        <v>563</v>
      </c>
      <c r="I116" t="s">
        <v>551</v>
      </c>
      <c r="J116" t="s">
        <v>508</v>
      </c>
    </row>
    <row r="117" spans="1:10" x14ac:dyDescent="0.35">
      <c r="A117" t="s">
        <v>183</v>
      </c>
      <c r="B117" t="s">
        <v>4</v>
      </c>
      <c r="C117" t="s">
        <v>78</v>
      </c>
      <c r="D117" t="s">
        <v>78</v>
      </c>
      <c r="E117" t="s">
        <v>84</v>
      </c>
      <c r="F117" t="s">
        <v>564</v>
      </c>
      <c r="G117" t="s">
        <v>565</v>
      </c>
      <c r="H117" t="s">
        <v>551</v>
      </c>
      <c r="I117" t="s">
        <v>551</v>
      </c>
      <c r="J117" t="s">
        <v>511</v>
      </c>
    </row>
    <row r="118" spans="1:10" x14ac:dyDescent="0.35">
      <c r="A118" t="s">
        <v>183</v>
      </c>
      <c r="B118" t="s">
        <v>4</v>
      </c>
      <c r="C118" t="s">
        <v>78</v>
      </c>
      <c r="D118" t="s">
        <v>79</v>
      </c>
      <c r="E118" t="s">
        <v>85</v>
      </c>
      <c r="F118" t="s">
        <v>566</v>
      </c>
      <c r="G118" t="s">
        <v>567</v>
      </c>
      <c r="H118" t="s">
        <v>568</v>
      </c>
      <c r="I118" t="s">
        <v>569</v>
      </c>
      <c r="J118" t="s">
        <v>492</v>
      </c>
    </row>
    <row r="119" spans="1:10" x14ac:dyDescent="0.35">
      <c r="A119" t="s">
        <v>183</v>
      </c>
      <c r="B119" t="s">
        <v>4</v>
      </c>
      <c r="C119" t="s">
        <v>78</v>
      </c>
      <c r="D119" t="s">
        <v>80</v>
      </c>
      <c r="E119" t="s">
        <v>85</v>
      </c>
      <c r="F119" t="s">
        <v>570</v>
      </c>
      <c r="G119" t="s">
        <v>571</v>
      </c>
      <c r="H119" t="s">
        <v>572</v>
      </c>
      <c r="I119" t="s">
        <v>569</v>
      </c>
      <c r="J119" t="s">
        <v>496</v>
      </c>
    </row>
    <row r="120" spans="1:10" x14ac:dyDescent="0.35">
      <c r="A120" t="s">
        <v>183</v>
      </c>
      <c r="B120" t="s">
        <v>4</v>
      </c>
      <c r="C120" t="s">
        <v>78</v>
      </c>
      <c r="D120" t="s">
        <v>81</v>
      </c>
      <c r="E120" t="s">
        <v>85</v>
      </c>
      <c r="F120" t="s">
        <v>573</v>
      </c>
      <c r="G120" t="s">
        <v>574</v>
      </c>
      <c r="H120" t="s">
        <v>575</v>
      </c>
      <c r="I120" t="s">
        <v>569</v>
      </c>
      <c r="J120" t="s">
        <v>500</v>
      </c>
    </row>
    <row r="121" spans="1:10" x14ac:dyDescent="0.35">
      <c r="A121" t="s">
        <v>183</v>
      </c>
      <c r="B121" t="s">
        <v>4</v>
      </c>
      <c r="C121" t="s">
        <v>78</v>
      </c>
      <c r="D121" t="s">
        <v>44</v>
      </c>
      <c r="E121" t="s">
        <v>85</v>
      </c>
      <c r="F121" t="s">
        <v>576</v>
      </c>
      <c r="G121" t="s">
        <v>577</v>
      </c>
      <c r="H121" t="s">
        <v>578</v>
      </c>
      <c r="I121" t="s">
        <v>569</v>
      </c>
      <c r="J121" t="s">
        <v>504</v>
      </c>
    </row>
    <row r="122" spans="1:10" x14ac:dyDescent="0.35">
      <c r="A122" t="s">
        <v>183</v>
      </c>
      <c r="B122" t="s">
        <v>4</v>
      </c>
      <c r="C122" t="s">
        <v>78</v>
      </c>
      <c r="D122" t="s">
        <v>41</v>
      </c>
      <c r="E122" t="s">
        <v>85</v>
      </c>
      <c r="F122" t="s">
        <v>579</v>
      </c>
      <c r="G122" t="s">
        <v>580</v>
      </c>
      <c r="H122" t="s">
        <v>581</v>
      </c>
      <c r="I122" t="s">
        <v>569</v>
      </c>
      <c r="J122" t="s">
        <v>508</v>
      </c>
    </row>
    <row r="123" spans="1:10" x14ac:dyDescent="0.35">
      <c r="A123" t="s">
        <v>183</v>
      </c>
      <c r="B123" t="s">
        <v>4</v>
      </c>
      <c r="C123" t="s">
        <v>78</v>
      </c>
      <c r="D123" t="s">
        <v>78</v>
      </c>
      <c r="E123" t="s">
        <v>85</v>
      </c>
      <c r="F123" t="s">
        <v>582</v>
      </c>
      <c r="G123" t="s">
        <v>583</v>
      </c>
      <c r="H123" t="s">
        <v>569</v>
      </c>
      <c r="I123" t="s">
        <v>569</v>
      </c>
      <c r="J123" t="s">
        <v>511</v>
      </c>
    </row>
    <row r="124" spans="1:10" x14ac:dyDescent="0.35">
      <c r="A124" t="s">
        <v>183</v>
      </c>
      <c r="B124" t="s">
        <v>4</v>
      </c>
      <c r="C124" t="s">
        <v>78</v>
      </c>
      <c r="D124" t="s">
        <v>79</v>
      </c>
      <c r="E124" t="s">
        <v>86</v>
      </c>
      <c r="F124" t="s">
        <v>584</v>
      </c>
      <c r="G124" t="s">
        <v>585</v>
      </c>
      <c r="H124" t="s">
        <v>586</v>
      </c>
      <c r="I124" t="s">
        <v>587</v>
      </c>
      <c r="J124" t="s">
        <v>492</v>
      </c>
    </row>
    <row r="125" spans="1:10" x14ac:dyDescent="0.35">
      <c r="A125" t="s">
        <v>183</v>
      </c>
      <c r="B125" t="s">
        <v>4</v>
      </c>
      <c r="C125" t="s">
        <v>78</v>
      </c>
      <c r="D125" t="s">
        <v>80</v>
      </c>
      <c r="E125" t="s">
        <v>86</v>
      </c>
      <c r="F125" t="s">
        <v>588</v>
      </c>
      <c r="G125" t="s">
        <v>589</v>
      </c>
      <c r="H125" t="s">
        <v>590</v>
      </c>
      <c r="I125" t="s">
        <v>587</v>
      </c>
      <c r="J125" t="s">
        <v>496</v>
      </c>
    </row>
    <row r="126" spans="1:10" x14ac:dyDescent="0.35">
      <c r="A126" t="s">
        <v>183</v>
      </c>
      <c r="B126" t="s">
        <v>4</v>
      </c>
      <c r="C126" t="s">
        <v>78</v>
      </c>
      <c r="D126" t="s">
        <v>81</v>
      </c>
      <c r="E126" t="s">
        <v>86</v>
      </c>
      <c r="F126" t="s">
        <v>591</v>
      </c>
      <c r="G126" t="s">
        <v>592</v>
      </c>
      <c r="H126" t="s">
        <v>593</v>
      </c>
      <c r="I126" t="s">
        <v>587</v>
      </c>
      <c r="J126" t="s">
        <v>500</v>
      </c>
    </row>
    <row r="127" spans="1:10" x14ac:dyDescent="0.35">
      <c r="A127" t="s">
        <v>183</v>
      </c>
      <c r="B127" t="s">
        <v>4</v>
      </c>
      <c r="C127" t="s">
        <v>78</v>
      </c>
      <c r="D127" t="s">
        <v>44</v>
      </c>
      <c r="E127" t="s">
        <v>86</v>
      </c>
      <c r="F127" t="s">
        <v>594</v>
      </c>
      <c r="G127" t="s">
        <v>595</v>
      </c>
      <c r="H127" t="s">
        <v>596</v>
      </c>
      <c r="I127" t="s">
        <v>587</v>
      </c>
      <c r="J127" t="s">
        <v>504</v>
      </c>
    </row>
    <row r="128" spans="1:10" x14ac:dyDescent="0.35">
      <c r="A128" t="s">
        <v>183</v>
      </c>
      <c r="B128" t="s">
        <v>4</v>
      </c>
      <c r="C128" t="s">
        <v>78</v>
      </c>
      <c r="D128" t="s">
        <v>41</v>
      </c>
      <c r="E128" t="s">
        <v>86</v>
      </c>
      <c r="F128" t="s">
        <v>597</v>
      </c>
      <c r="G128" t="s">
        <v>598</v>
      </c>
      <c r="H128" t="s">
        <v>599</v>
      </c>
      <c r="I128" t="s">
        <v>587</v>
      </c>
      <c r="J128" t="s">
        <v>508</v>
      </c>
    </row>
    <row r="129" spans="1:10" x14ac:dyDescent="0.35">
      <c r="A129" t="s">
        <v>183</v>
      </c>
      <c r="B129" t="s">
        <v>4</v>
      </c>
      <c r="C129" t="s">
        <v>78</v>
      </c>
      <c r="D129" t="s">
        <v>78</v>
      </c>
      <c r="E129" t="s">
        <v>86</v>
      </c>
      <c r="F129" t="s">
        <v>600</v>
      </c>
      <c r="G129" t="s">
        <v>601</v>
      </c>
      <c r="H129" t="s">
        <v>587</v>
      </c>
      <c r="I129" t="s">
        <v>587</v>
      </c>
      <c r="J129" t="s">
        <v>511</v>
      </c>
    </row>
    <row r="130" spans="1:10" x14ac:dyDescent="0.35">
      <c r="A130" t="s">
        <v>183</v>
      </c>
      <c r="B130" t="s">
        <v>4</v>
      </c>
      <c r="C130" t="s">
        <v>78</v>
      </c>
      <c r="D130" t="s">
        <v>79</v>
      </c>
      <c r="E130" t="s">
        <v>87</v>
      </c>
      <c r="F130" t="s">
        <v>602</v>
      </c>
      <c r="G130" t="s">
        <v>603</v>
      </c>
      <c r="H130" t="s">
        <v>604</v>
      </c>
      <c r="I130" t="s">
        <v>605</v>
      </c>
      <c r="J130" t="s">
        <v>492</v>
      </c>
    </row>
    <row r="131" spans="1:10" x14ac:dyDescent="0.35">
      <c r="A131" t="s">
        <v>183</v>
      </c>
      <c r="B131" t="s">
        <v>4</v>
      </c>
      <c r="C131" t="s">
        <v>78</v>
      </c>
      <c r="D131" t="s">
        <v>80</v>
      </c>
      <c r="E131" t="s">
        <v>87</v>
      </c>
      <c r="F131" t="s">
        <v>606</v>
      </c>
      <c r="G131" t="s">
        <v>607</v>
      </c>
      <c r="H131" t="s">
        <v>608</v>
      </c>
      <c r="I131" t="s">
        <v>605</v>
      </c>
      <c r="J131" t="s">
        <v>496</v>
      </c>
    </row>
    <row r="132" spans="1:10" x14ac:dyDescent="0.35">
      <c r="A132" t="s">
        <v>183</v>
      </c>
      <c r="B132" t="s">
        <v>4</v>
      </c>
      <c r="C132" t="s">
        <v>78</v>
      </c>
      <c r="D132" t="s">
        <v>81</v>
      </c>
      <c r="E132" t="s">
        <v>87</v>
      </c>
      <c r="F132" t="s">
        <v>609</v>
      </c>
      <c r="G132" t="s">
        <v>610</v>
      </c>
      <c r="H132" t="s">
        <v>611</v>
      </c>
      <c r="I132" t="s">
        <v>605</v>
      </c>
      <c r="J132" t="s">
        <v>500</v>
      </c>
    </row>
    <row r="133" spans="1:10" x14ac:dyDescent="0.35">
      <c r="A133" t="s">
        <v>183</v>
      </c>
      <c r="B133" t="s">
        <v>4</v>
      </c>
      <c r="C133" t="s">
        <v>78</v>
      </c>
      <c r="D133" t="s">
        <v>44</v>
      </c>
      <c r="E133" t="s">
        <v>87</v>
      </c>
      <c r="F133" t="s">
        <v>612</v>
      </c>
      <c r="G133" t="s">
        <v>613</v>
      </c>
      <c r="H133" t="s">
        <v>614</v>
      </c>
      <c r="I133" t="s">
        <v>605</v>
      </c>
      <c r="J133" t="s">
        <v>504</v>
      </c>
    </row>
    <row r="134" spans="1:10" x14ac:dyDescent="0.35">
      <c r="A134" t="s">
        <v>183</v>
      </c>
      <c r="B134" t="s">
        <v>4</v>
      </c>
      <c r="C134" t="s">
        <v>78</v>
      </c>
      <c r="D134" t="s">
        <v>41</v>
      </c>
      <c r="E134" t="s">
        <v>87</v>
      </c>
      <c r="F134" t="s">
        <v>615</v>
      </c>
      <c r="G134" t="s">
        <v>616</v>
      </c>
      <c r="H134" t="s">
        <v>617</v>
      </c>
      <c r="I134" t="s">
        <v>605</v>
      </c>
      <c r="J134" t="s">
        <v>508</v>
      </c>
    </row>
    <row r="135" spans="1:10" x14ac:dyDescent="0.35">
      <c r="A135" t="s">
        <v>183</v>
      </c>
      <c r="B135" t="s">
        <v>4</v>
      </c>
      <c r="C135" t="s">
        <v>78</v>
      </c>
      <c r="D135" t="s">
        <v>78</v>
      </c>
      <c r="E135" t="s">
        <v>87</v>
      </c>
      <c r="F135" t="s">
        <v>618</v>
      </c>
      <c r="G135" t="s">
        <v>619</v>
      </c>
      <c r="H135" t="s">
        <v>605</v>
      </c>
      <c r="I135" t="s">
        <v>605</v>
      </c>
      <c r="J135" t="s">
        <v>511</v>
      </c>
    </row>
    <row r="136" spans="1:10" x14ac:dyDescent="0.35">
      <c r="A136" t="s">
        <v>183</v>
      </c>
      <c r="B136" t="s">
        <v>4</v>
      </c>
      <c r="C136" t="s">
        <v>78</v>
      </c>
      <c r="D136" t="s">
        <v>79</v>
      </c>
      <c r="E136" t="s">
        <v>88</v>
      </c>
      <c r="F136" t="s">
        <v>620</v>
      </c>
      <c r="G136" t="s">
        <v>621</v>
      </c>
      <c r="H136" t="s">
        <v>622</v>
      </c>
      <c r="I136" t="s">
        <v>623</v>
      </c>
      <c r="J136" t="s">
        <v>492</v>
      </c>
    </row>
    <row r="137" spans="1:10" x14ac:dyDescent="0.35">
      <c r="A137" t="s">
        <v>183</v>
      </c>
      <c r="B137" t="s">
        <v>4</v>
      </c>
      <c r="C137" t="s">
        <v>78</v>
      </c>
      <c r="D137" t="s">
        <v>80</v>
      </c>
      <c r="E137" t="s">
        <v>88</v>
      </c>
      <c r="F137" t="s">
        <v>624</v>
      </c>
      <c r="G137" t="s">
        <v>625</v>
      </c>
      <c r="H137" t="s">
        <v>626</v>
      </c>
      <c r="I137" t="s">
        <v>623</v>
      </c>
      <c r="J137" t="s">
        <v>496</v>
      </c>
    </row>
    <row r="138" spans="1:10" x14ac:dyDescent="0.35">
      <c r="A138" t="s">
        <v>183</v>
      </c>
      <c r="B138" t="s">
        <v>4</v>
      </c>
      <c r="C138" t="s">
        <v>78</v>
      </c>
      <c r="D138" t="s">
        <v>81</v>
      </c>
      <c r="E138" t="s">
        <v>88</v>
      </c>
      <c r="F138" t="s">
        <v>627</v>
      </c>
      <c r="G138" t="s">
        <v>628</v>
      </c>
      <c r="H138" t="s">
        <v>629</v>
      </c>
      <c r="I138" t="s">
        <v>623</v>
      </c>
      <c r="J138" t="s">
        <v>500</v>
      </c>
    </row>
    <row r="139" spans="1:10" x14ac:dyDescent="0.35">
      <c r="A139" t="s">
        <v>183</v>
      </c>
      <c r="B139" t="s">
        <v>4</v>
      </c>
      <c r="C139" t="s">
        <v>78</v>
      </c>
      <c r="D139" t="s">
        <v>44</v>
      </c>
      <c r="E139" t="s">
        <v>88</v>
      </c>
      <c r="F139" t="s">
        <v>630</v>
      </c>
      <c r="G139" t="s">
        <v>631</v>
      </c>
      <c r="H139" t="s">
        <v>632</v>
      </c>
      <c r="I139" t="s">
        <v>623</v>
      </c>
      <c r="J139" t="s">
        <v>504</v>
      </c>
    </row>
    <row r="140" spans="1:10" x14ac:dyDescent="0.35">
      <c r="A140" t="s">
        <v>183</v>
      </c>
      <c r="B140" t="s">
        <v>4</v>
      </c>
      <c r="C140" t="s">
        <v>78</v>
      </c>
      <c r="D140" t="s">
        <v>41</v>
      </c>
      <c r="E140" t="s">
        <v>88</v>
      </c>
      <c r="F140" t="s">
        <v>633</v>
      </c>
      <c r="G140" t="s">
        <v>634</v>
      </c>
      <c r="H140" t="s">
        <v>635</v>
      </c>
      <c r="I140" t="s">
        <v>623</v>
      </c>
      <c r="J140" t="s">
        <v>508</v>
      </c>
    </row>
    <row r="141" spans="1:10" x14ac:dyDescent="0.35">
      <c r="A141" t="s">
        <v>183</v>
      </c>
      <c r="B141" t="s">
        <v>4</v>
      </c>
      <c r="C141" t="s">
        <v>78</v>
      </c>
      <c r="D141" t="s">
        <v>78</v>
      </c>
      <c r="E141" t="s">
        <v>88</v>
      </c>
      <c r="F141" t="s">
        <v>636</v>
      </c>
      <c r="G141" t="s">
        <v>637</v>
      </c>
      <c r="H141" t="s">
        <v>623</v>
      </c>
      <c r="I141" t="s">
        <v>623</v>
      </c>
      <c r="J141" t="s">
        <v>511</v>
      </c>
    </row>
    <row r="142" spans="1:10" x14ac:dyDescent="0.35">
      <c r="A142" t="s">
        <v>183</v>
      </c>
      <c r="B142" t="s">
        <v>4</v>
      </c>
      <c r="C142" t="s">
        <v>78</v>
      </c>
      <c r="D142" t="s">
        <v>79</v>
      </c>
      <c r="E142" t="s">
        <v>89</v>
      </c>
      <c r="F142" t="s">
        <v>638</v>
      </c>
      <c r="G142" t="s">
        <v>639</v>
      </c>
      <c r="H142" t="s">
        <v>640</v>
      </c>
      <c r="I142" t="s">
        <v>641</v>
      </c>
      <c r="J142" t="s">
        <v>492</v>
      </c>
    </row>
    <row r="143" spans="1:10" x14ac:dyDescent="0.35">
      <c r="A143" t="s">
        <v>183</v>
      </c>
      <c r="B143" t="s">
        <v>4</v>
      </c>
      <c r="C143" t="s">
        <v>78</v>
      </c>
      <c r="D143" t="s">
        <v>80</v>
      </c>
      <c r="E143" t="s">
        <v>89</v>
      </c>
      <c r="F143" t="s">
        <v>642</v>
      </c>
      <c r="G143" t="s">
        <v>643</v>
      </c>
      <c r="H143" t="s">
        <v>644</v>
      </c>
      <c r="I143" t="s">
        <v>641</v>
      </c>
      <c r="J143" t="s">
        <v>496</v>
      </c>
    </row>
    <row r="144" spans="1:10" x14ac:dyDescent="0.35">
      <c r="A144" t="s">
        <v>183</v>
      </c>
      <c r="B144" t="s">
        <v>4</v>
      </c>
      <c r="C144" t="s">
        <v>78</v>
      </c>
      <c r="D144" t="s">
        <v>81</v>
      </c>
      <c r="E144" t="s">
        <v>89</v>
      </c>
      <c r="F144" t="s">
        <v>645</v>
      </c>
      <c r="G144" t="s">
        <v>646</v>
      </c>
      <c r="H144" t="s">
        <v>647</v>
      </c>
      <c r="I144" t="s">
        <v>641</v>
      </c>
      <c r="J144" t="s">
        <v>500</v>
      </c>
    </row>
    <row r="145" spans="1:10" x14ac:dyDescent="0.35">
      <c r="A145" t="s">
        <v>183</v>
      </c>
      <c r="B145" t="s">
        <v>4</v>
      </c>
      <c r="C145" t="s">
        <v>78</v>
      </c>
      <c r="D145" t="s">
        <v>44</v>
      </c>
      <c r="E145" t="s">
        <v>89</v>
      </c>
      <c r="F145" t="s">
        <v>648</v>
      </c>
      <c r="G145" t="s">
        <v>649</v>
      </c>
      <c r="H145" t="s">
        <v>650</v>
      </c>
      <c r="I145" t="s">
        <v>641</v>
      </c>
      <c r="J145" t="s">
        <v>504</v>
      </c>
    </row>
    <row r="146" spans="1:10" x14ac:dyDescent="0.35">
      <c r="A146" t="s">
        <v>183</v>
      </c>
      <c r="B146" t="s">
        <v>4</v>
      </c>
      <c r="C146" t="s">
        <v>78</v>
      </c>
      <c r="D146" t="s">
        <v>41</v>
      </c>
      <c r="E146" t="s">
        <v>89</v>
      </c>
      <c r="F146" t="s">
        <v>651</v>
      </c>
      <c r="G146" t="s">
        <v>652</v>
      </c>
      <c r="H146" t="s">
        <v>653</v>
      </c>
      <c r="I146" t="s">
        <v>641</v>
      </c>
      <c r="J146" t="s">
        <v>508</v>
      </c>
    </row>
    <row r="147" spans="1:10" x14ac:dyDescent="0.35">
      <c r="A147" t="s">
        <v>183</v>
      </c>
      <c r="B147" t="s">
        <v>4</v>
      </c>
      <c r="C147" t="s">
        <v>78</v>
      </c>
      <c r="D147" t="s">
        <v>78</v>
      </c>
      <c r="E147" t="s">
        <v>89</v>
      </c>
      <c r="F147" t="s">
        <v>654</v>
      </c>
      <c r="G147" t="s">
        <v>655</v>
      </c>
      <c r="H147" t="s">
        <v>641</v>
      </c>
      <c r="I147" t="s">
        <v>641</v>
      </c>
      <c r="J147" t="s">
        <v>511</v>
      </c>
    </row>
    <row r="148" spans="1:10" x14ac:dyDescent="0.35">
      <c r="A148" t="s">
        <v>183</v>
      </c>
      <c r="B148" t="s">
        <v>62</v>
      </c>
      <c r="C148" t="s">
        <v>63</v>
      </c>
      <c r="D148" t="s">
        <v>65</v>
      </c>
      <c r="E148" t="s">
        <v>61</v>
      </c>
      <c r="F148" t="s">
        <v>656</v>
      </c>
      <c r="G148" t="s">
        <v>657</v>
      </c>
      <c r="H148" t="s">
        <v>658</v>
      </c>
      <c r="I148" t="s">
        <v>659</v>
      </c>
      <c r="J148" t="s">
        <v>660</v>
      </c>
    </row>
    <row r="149" spans="1:10" x14ac:dyDescent="0.35">
      <c r="A149" t="s">
        <v>183</v>
      </c>
      <c r="B149" t="s">
        <v>62</v>
      </c>
      <c r="C149" t="s">
        <v>63</v>
      </c>
      <c r="D149" t="s">
        <v>67</v>
      </c>
      <c r="E149" t="s">
        <v>61</v>
      </c>
      <c r="F149" t="s">
        <v>661</v>
      </c>
      <c r="G149" t="s">
        <v>662</v>
      </c>
      <c r="H149" t="s">
        <v>663</v>
      </c>
      <c r="I149" t="s">
        <v>659</v>
      </c>
      <c r="J149" t="s">
        <v>664</v>
      </c>
    </row>
    <row r="150" spans="1:10" x14ac:dyDescent="0.35">
      <c r="A150" t="s">
        <v>183</v>
      </c>
      <c r="B150" t="s">
        <v>62</v>
      </c>
      <c r="C150" t="s">
        <v>63</v>
      </c>
      <c r="D150" t="s">
        <v>68</v>
      </c>
      <c r="E150" t="s">
        <v>61</v>
      </c>
      <c r="F150" t="s">
        <v>665</v>
      </c>
      <c r="G150" t="s">
        <v>666</v>
      </c>
      <c r="H150" t="s">
        <v>667</v>
      </c>
      <c r="I150" t="s">
        <v>659</v>
      </c>
      <c r="J150" t="s">
        <v>668</v>
      </c>
    </row>
    <row r="151" spans="1:10" x14ac:dyDescent="0.35">
      <c r="A151" t="s">
        <v>183</v>
      </c>
      <c r="B151" t="s">
        <v>62</v>
      </c>
      <c r="C151" t="s">
        <v>63</v>
      </c>
      <c r="D151" t="s">
        <v>13</v>
      </c>
      <c r="E151" t="s">
        <v>61</v>
      </c>
      <c r="F151" t="s">
        <v>669</v>
      </c>
      <c r="G151" t="s">
        <v>670</v>
      </c>
      <c r="H151" t="s">
        <v>671</v>
      </c>
      <c r="I151" t="s">
        <v>659</v>
      </c>
      <c r="J151" t="s">
        <v>672</v>
      </c>
    </row>
    <row r="152" spans="1:10" x14ac:dyDescent="0.35">
      <c r="A152" t="s">
        <v>183</v>
      </c>
      <c r="B152" t="s">
        <v>62</v>
      </c>
      <c r="C152" t="s">
        <v>63</v>
      </c>
      <c r="D152" t="s">
        <v>7</v>
      </c>
      <c r="E152" t="s">
        <v>61</v>
      </c>
      <c r="F152" t="s">
        <v>673</v>
      </c>
      <c r="G152" t="s">
        <v>674</v>
      </c>
      <c r="H152" t="s">
        <v>675</v>
      </c>
      <c r="I152" t="s">
        <v>659</v>
      </c>
      <c r="J152" t="s">
        <v>676</v>
      </c>
    </row>
    <row r="153" spans="1:10" x14ac:dyDescent="0.35">
      <c r="A153" t="s">
        <v>183</v>
      </c>
      <c r="B153" t="s">
        <v>62</v>
      </c>
      <c r="C153" t="s">
        <v>63</v>
      </c>
      <c r="D153" t="s">
        <v>66</v>
      </c>
      <c r="E153" t="s">
        <v>61</v>
      </c>
      <c r="F153" t="s">
        <v>677</v>
      </c>
      <c r="G153" t="s">
        <v>678</v>
      </c>
      <c r="H153" t="s">
        <v>679</v>
      </c>
      <c r="I153" t="s">
        <v>659</v>
      </c>
      <c r="J153" t="s">
        <v>680</v>
      </c>
    </row>
    <row r="154" spans="1:10" x14ac:dyDescent="0.35">
      <c r="A154" t="s">
        <v>183</v>
      </c>
      <c r="B154" t="s">
        <v>62</v>
      </c>
      <c r="C154" t="s">
        <v>63</v>
      </c>
      <c r="D154" t="s">
        <v>64</v>
      </c>
      <c r="E154" t="s">
        <v>61</v>
      </c>
      <c r="F154" t="s">
        <v>681</v>
      </c>
      <c r="G154" t="s">
        <v>682</v>
      </c>
      <c r="H154" t="s">
        <v>683</v>
      </c>
      <c r="I154" t="s">
        <v>659</v>
      </c>
      <c r="J154" t="s">
        <v>684</v>
      </c>
    </row>
    <row r="155" spans="1:10" x14ac:dyDescent="0.35">
      <c r="A155" t="s">
        <v>183</v>
      </c>
      <c r="B155" t="s">
        <v>62</v>
      </c>
      <c r="C155" t="s">
        <v>63</v>
      </c>
      <c r="D155" t="s">
        <v>63</v>
      </c>
      <c r="E155" t="s">
        <v>61</v>
      </c>
      <c r="F155" t="s">
        <v>685</v>
      </c>
      <c r="G155" t="s">
        <v>686</v>
      </c>
      <c r="H155" t="s">
        <v>659</v>
      </c>
      <c r="I155" t="s">
        <v>659</v>
      </c>
      <c r="J155" t="s">
        <v>687</v>
      </c>
    </row>
    <row r="156" spans="1:10" x14ac:dyDescent="0.35">
      <c r="A156" t="s">
        <v>183</v>
      </c>
      <c r="B156" t="s">
        <v>62</v>
      </c>
      <c r="C156" t="s">
        <v>63</v>
      </c>
      <c r="D156" t="s">
        <v>65</v>
      </c>
      <c r="E156" t="s">
        <v>70</v>
      </c>
      <c r="F156" t="s">
        <v>688</v>
      </c>
      <c r="G156" t="s">
        <v>689</v>
      </c>
      <c r="H156" t="s">
        <v>690</v>
      </c>
      <c r="I156" t="s">
        <v>691</v>
      </c>
      <c r="J156" t="s">
        <v>660</v>
      </c>
    </row>
    <row r="157" spans="1:10" x14ac:dyDescent="0.35">
      <c r="A157" t="s">
        <v>183</v>
      </c>
      <c r="B157" t="s">
        <v>62</v>
      </c>
      <c r="C157" t="s">
        <v>63</v>
      </c>
      <c r="D157" t="s">
        <v>67</v>
      </c>
      <c r="E157" t="s">
        <v>70</v>
      </c>
      <c r="F157" t="s">
        <v>692</v>
      </c>
      <c r="G157" t="s">
        <v>693</v>
      </c>
      <c r="H157" t="s">
        <v>694</v>
      </c>
      <c r="I157" t="s">
        <v>691</v>
      </c>
      <c r="J157" t="s">
        <v>664</v>
      </c>
    </row>
    <row r="158" spans="1:10" x14ac:dyDescent="0.35">
      <c r="A158" t="s">
        <v>183</v>
      </c>
      <c r="B158" t="s">
        <v>62</v>
      </c>
      <c r="C158" t="s">
        <v>63</v>
      </c>
      <c r="D158" t="s">
        <v>68</v>
      </c>
      <c r="E158" t="s">
        <v>70</v>
      </c>
      <c r="F158" t="s">
        <v>695</v>
      </c>
      <c r="G158" t="s">
        <v>696</v>
      </c>
      <c r="H158" t="s">
        <v>697</v>
      </c>
      <c r="I158" t="s">
        <v>691</v>
      </c>
      <c r="J158" t="s">
        <v>668</v>
      </c>
    </row>
    <row r="159" spans="1:10" x14ac:dyDescent="0.35">
      <c r="A159" t="s">
        <v>183</v>
      </c>
      <c r="B159" t="s">
        <v>62</v>
      </c>
      <c r="C159" t="s">
        <v>63</v>
      </c>
      <c r="D159" t="s">
        <v>13</v>
      </c>
      <c r="E159" t="s">
        <v>70</v>
      </c>
      <c r="F159" t="s">
        <v>698</v>
      </c>
      <c r="G159" t="s">
        <v>699</v>
      </c>
      <c r="H159" t="s">
        <v>700</v>
      </c>
      <c r="I159" t="s">
        <v>691</v>
      </c>
      <c r="J159" t="s">
        <v>672</v>
      </c>
    </row>
    <row r="160" spans="1:10" x14ac:dyDescent="0.35">
      <c r="A160" t="s">
        <v>183</v>
      </c>
      <c r="B160" t="s">
        <v>62</v>
      </c>
      <c r="C160" t="s">
        <v>63</v>
      </c>
      <c r="D160" t="s">
        <v>7</v>
      </c>
      <c r="E160" t="s">
        <v>70</v>
      </c>
      <c r="F160" t="s">
        <v>701</v>
      </c>
      <c r="G160" t="s">
        <v>702</v>
      </c>
      <c r="H160" t="s">
        <v>703</v>
      </c>
      <c r="I160" t="s">
        <v>691</v>
      </c>
      <c r="J160" t="s">
        <v>676</v>
      </c>
    </row>
    <row r="161" spans="1:10" x14ac:dyDescent="0.35">
      <c r="A161" t="s">
        <v>183</v>
      </c>
      <c r="B161" t="s">
        <v>62</v>
      </c>
      <c r="C161" t="s">
        <v>63</v>
      </c>
      <c r="D161" t="s">
        <v>66</v>
      </c>
      <c r="E161" t="s">
        <v>70</v>
      </c>
      <c r="F161" t="s">
        <v>704</v>
      </c>
      <c r="G161" t="s">
        <v>705</v>
      </c>
      <c r="H161" t="s">
        <v>706</v>
      </c>
      <c r="I161" t="s">
        <v>691</v>
      </c>
      <c r="J161" t="s">
        <v>680</v>
      </c>
    </row>
    <row r="162" spans="1:10" x14ac:dyDescent="0.35">
      <c r="A162" t="s">
        <v>183</v>
      </c>
      <c r="B162" t="s">
        <v>62</v>
      </c>
      <c r="C162" t="s">
        <v>63</v>
      </c>
      <c r="D162" t="s">
        <v>64</v>
      </c>
      <c r="E162" t="s">
        <v>70</v>
      </c>
      <c r="F162" t="s">
        <v>707</v>
      </c>
      <c r="G162" t="s">
        <v>708</v>
      </c>
      <c r="H162" t="s">
        <v>709</v>
      </c>
      <c r="I162" t="s">
        <v>691</v>
      </c>
      <c r="J162" t="s">
        <v>684</v>
      </c>
    </row>
    <row r="163" spans="1:10" x14ac:dyDescent="0.35">
      <c r="A163" t="s">
        <v>183</v>
      </c>
      <c r="B163" t="s">
        <v>62</v>
      </c>
      <c r="C163" t="s">
        <v>63</v>
      </c>
      <c r="D163" t="s">
        <v>63</v>
      </c>
      <c r="E163" t="s">
        <v>70</v>
      </c>
      <c r="F163" t="s">
        <v>710</v>
      </c>
      <c r="G163" t="s">
        <v>711</v>
      </c>
      <c r="H163" t="s">
        <v>691</v>
      </c>
      <c r="I163" t="s">
        <v>691</v>
      </c>
      <c r="J163" t="s">
        <v>687</v>
      </c>
    </row>
    <row r="164" spans="1:10" x14ac:dyDescent="0.35">
      <c r="A164" t="s">
        <v>183</v>
      </c>
      <c r="B164" t="s">
        <v>62</v>
      </c>
      <c r="C164" t="s">
        <v>63</v>
      </c>
      <c r="D164" t="s">
        <v>65</v>
      </c>
      <c r="E164" t="s">
        <v>71</v>
      </c>
      <c r="F164" t="s">
        <v>712</v>
      </c>
      <c r="G164" t="s">
        <v>713</v>
      </c>
      <c r="H164" t="s">
        <v>714</v>
      </c>
      <c r="I164" t="s">
        <v>715</v>
      </c>
      <c r="J164" t="s">
        <v>660</v>
      </c>
    </row>
    <row r="165" spans="1:10" x14ac:dyDescent="0.35">
      <c r="A165" t="s">
        <v>183</v>
      </c>
      <c r="B165" t="s">
        <v>62</v>
      </c>
      <c r="C165" t="s">
        <v>63</v>
      </c>
      <c r="D165" t="s">
        <v>67</v>
      </c>
      <c r="E165" t="s">
        <v>71</v>
      </c>
      <c r="F165" t="s">
        <v>716</v>
      </c>
      <c r="G165" t="s">
        <v>717</v>
      </c>
      <c r="H165" t="s">
        <v>718</v>
      </c>
      <c r="I165" t="s">
        <v>715</v>
      </c>
      <c r="J165" t="s">
        <v>664</v>
      </c>
    </row>
    <row r="166" spans="1:10" x14ac:dyDescent="0.35">
      <c r="A166" t="s">
        <v>183</v>
      </c>
      <c r="B166" t="s">
        <v>62</v>
      </c>
      <c r="C166" t="s">
        <v>63</v>
      </c>
      <c r="D166" t="s">
        <v>68</v>
      </c>
      <c r="E166" t="s">
        <v>71</v>
      </c>
      <c r="F166" t="s">
        <v>719</v>
      </c>
      <c r="G166" t="s">
        <v>720</v>
      </c>
      <c r="H166" t="s">
        <v>721</v>
      </c>
      <c r="I166" t="s">
        <v>715</v>
      </c>
      <c r="J166" t="s">
        <v>668</v>
      </c>
    </row>
    <row r="167" spans="1:10" x14ac:dyDescent="0.35">
      <c r="A167" t="s">
        <v>183</v>
      </c>
      <c r="B167" t="s">
        <v>62</v>
      </c>
      <c r="C167" t="s">
        <v>63</v>
      </c>
      <c r="D167" t="s">
        <v>13</v>
      </c>
      <c r="E167" t="s">
        <v>71</v>
      </c>
      <c r="F167" t="s">
        <v>722</v>
      </c>
      <c r="G167" t="s">
        <v>723</v>
      </c>
      <c r="H167" t="s">
        <v>724</v>
      </c>
      <c r="I167" t="s">
        <v>715</v>
      </c>
      <c r="J167" t="s">
        <v>672</v>
      </c>
    </row>
    <row r="168" spans="1:10" x14ac:dyDescent="0.35">
      <c r="A168" t="s">
        <v>183</v>
      </c>
      <c r="B168" t="s">
        <v>62</v>
      </c>
      <c r="C168" t="s">
        <v>63</v>
      </c>
      <c r="D168" t="s">
        <v>7</v>
      </c>
      <c r="E168" t="s">
        <v>71</v>
      </c>
      <c r="F168" t="s">
        <v>725</v>
      </c>
      <c r="G168" t="s">
        <v>726</v>
      </c>
      <c r="H168" t="s">
        <v>727</v>
      </c>
      <c r="I168" t="s">
        <v>715</v>
      </c>
      <c r="J168" t="s">
        <v>676</v>
      </c>
    </row>
    <row r="169" spans="1:10" x14ac:dyDescent="0.35">
      <c r="A169" t="s">
        <v>183</v>
      </c>
      <c r="B169" t="s">
        <v>62</v>
      </c>
      <c r="C169" t="s">
        <v>63</v>
      </c>
      <c r="D169" t="s">
        <v>66</v>
      </c>
      <c r="E169" t="s">
        <v>71</v>
      </c>
      <c r="F169" t="s">
        <v>728</v>
      </c>
      <c r="G169" t="s">
        <v>729</v>
      </c>
      <c r="H169" t="s">
        <v>730</v>
      </c>
      <c r="I169" t="s">
        <v>715</v>
      </c>
      <c r="J169" t="s">
        <v>680</v>
      </c>
    </row>
    <row r="170" spans="1:10" x14ac:dyDescent="0.35">
      <c r="A170" t="s">
        <v>183</v>
      </c>
      <c r="B170" t="s">
        <v>62</v>
      </c>
      <c r="C170" t="s">
        <v>63</v>
      </c>
      <c r="D170" t="s">
        <v>64</v>
      </c>
      <c r="E170" t="s">
        <v>71</v>
      </c>
      <c r="F170" t="s">
        <v>731</v>
      </c>
      <c r="G170" t="s">
        <v>732</v>
      </c>
      <c r="H170" t="s">
        <v>733</v>
      </c>
      <c r="I170" t="s">
        <v>715</v>
      </c>
      <c r="J170" t="s">
        <v>684</v>
      </c>
    </row>
    <row r="171" spans="1:10" x14ac:dyDescent="0.35">
      <c r="A171" t="s">
        <v>183</v>
      </c>
      <c r="B171" t="s">
        <v>62</v>
      </c>
      <c r="C171" t="s">
        <v>63</v>
      </c>
      <c r="D171" t="s">
        <v>63</v>
      </c>
      <c r="E171" t="s">
        <v>71</v>
      </c>
      <c r="F171" t="s">
        <v>734</v>
      </c>
      <c r="G171" t="s">
        <v>735</v>
      </c>
      <c r="H171" t="s">
        <v>715</v>
      </c>
      <c r="I171" t="s">
        <v>715</v>
      </c>
      <c r="J171" t="s">
        <v>687</v>
      </c>
    </row>
    <row r="172" spans="1:10" x14ac:dyDescent="0.35">
      <c r="A172" t="s">
        <v>183</v>
      </c>
      <c r="B172" t="s">
        <v>62</v>
      </c>
      <c r="C172" t="s">
        <v>63</v>
      </c>
      <c r="D172" t="s">
        <v>65</v>
      </c>
      <c r="E172" t="s">
        <v>72</v>
      </c>
      <c r="F172" t="s">
        <v>736</v>
      </c>
      <c r="G172" t="s">
        <v>737</v>
      </c>
      <c r="H172" t="s">
        <v>738</v>
      </c>
      <c r="I172" t="s">
        <v>739</v>
      </c>
      <c r="J172" t="s">
        <v>660</v>
      </c>
    </row>
    <row r="173" spans="1:10" x14ac:dyDescent="0.35">
      <c r="A173" t="s">
        <v>183</v>
      </c>
      <c r="B173" t="s">
        <v>62</v>
      </c>
      <c r="C173" t="s">
        <v>63</v>
      </c>
      <c r="D173" t="s">
        <v>67</v>
      </c>
      <c r="E173" t="s">
        <v>72</v>
      </c>
      <c r="F173" t="s">
        <v>740</v>
      </c>
      <c r="G173" t="s">
        <v>741</v>
      </c>
      <c r="H173" t="s">
        <v>742</v>
      </c>
      <c r="I173" t="s">
        <v>739</v>
      </c>
      <c r="J173" t="s">
        <v>664</v>
      </c>
    </row>
    <row r="174" spans="1:10" x14ac:dyDescent="0.35">
      <c r="A174" t="s">
        <v>183</v>
      </c>
      <c r="B174" t="s">
        <v>62</v>
      </c>
      <c r="C174" t="s">
        <v>63</v>
      </c>
      <c r="D174" t="s">
        <v>68</v>
      </c>
      <c r="E174" t="s">
        <v>72</v>
      </c>
      <c r="F174" t="s">
        <v>743</v>
      </c>
      <c r="G174" t="s">
        <v>744</v>
      </c>
      <c r="H174" t="s">
        <v>745</v>
      </c>
      <c r="I174" t="s">
        <v>739</v>
      </c>
      <c r="J174" t="s">
        <v>668</v>
      </c>
    </row>
    <row r="175" spans="1:10" x14ac:dyDescent="0.35">
      <c r="A175" t="s">
        <v>183</v>
      </c>
      <c r="B175" t="s">
        <v>62</v>
      </c>
      <c r="C175" t="s">
        <v>63</v>
      </c>
      <c r="D175" t="s">
        <v>13</v>
      </c>
      <c r="E175" t="s">
        <v>72</v>
      </c>
      <c r="F175" t="s">
        <v>746</v>
      </c>
      <c r="G175" t="s">
        <v>747</v>
      </c>
      <c r="H175" t="s">
        <v>748</v>
      </c>
      <c r="I175" t="s">
        <v>739</v>
      </c>
      <c r="J175" t="s">
        <v>672</v>
      </c>
    </row>
    <row r="176" spans="1:10" x14ac:dyDescent="0.35">
      <c r="A176" t="s">
        <v>183</v>
      </c>
      <c r="B176" t="s">
        <v>62</v>
      </c>
      <c r="C176" t="s">
        <v>63</v>
      </c>
      <c r="D176" t="s">
        <v>7</v>
      </c>
      <c r="E176" t="s">
        <v>72</v>
      </c>
      <c r="F176" t="s">
        <v>749</v>
      </c>
      <c r="G176" t="s">
        <v>750</v>
      </c>
      <c r="H176" t="s">
        <v>751</v>
      </c>
      <c r="I176" t="s">
        <v>739</v>
      </c>
      <c r="J176" t="s">
        <v>676</v>
      </c>
    </row>
    <row r="177" spans="1:10" x14ac:dyDescent="0.35">
      <c r="A177" t="s">
        <v>183</v>
      </c>
      <c r="B177" t="s">
        <v>62</v>
      </c>
      <c r="C177" t="s">
        <v>63</v>
      </c>
      <c r="D177" t="s">
        <v>66</v>
      </c>
      <c r="E177" t="s">
        <v>72</v>
      </c>
      <c r="F177" t="s">
        <v>752</v>
      </c>
      <c r="G177" t="s">
        <v>753</v>
      </c>
      <c r="H177" t="s">
        <v>754</v>
      </c>
      <c r="I177" t="s">
        <v>739</v>
      </c>
      <c r="J177" t="s">
        <v>680</v>
      </c>
    </row>
    <row r="178" spans="1:10" x14ac:dyDescent="0.35">
      <c r="A178" t="s">
        <v>183</v>
      </c>
      <c r="B178" t="s">
        <v>62</v>
      </c>
      <c r="C178" t="s">
        <v>63</v>
      </c>
      <c r="D178" t="s">
        <v>64</v>
      </c>
      <c r="E178" t="s">
        <v>72</v>
      </c>
      <c r="F178" t="s">
        <v>755</v>
      </c>
      <c r="G178" t="s">
        <v>756</v>
      </c>
      <c r="H178" t="s">
        <v>757</v>
      </c>
      <c r="I178" t="s">
        <v>739</v>
      </c>
      <c r="J178" t="s">
        <v>684</v>
      </c>
    </row>
    <row r="179" spans="1:10" x14ac:dyDescent="0.35">
      <c r="A179" t="s">
        <v>183</v>
      </c>
      <c r="B179" t="s">
        <v>62</v>
      </c>
      <c r="C179" t="s">
        <v>63</v>
      </c>
      <c r="D179" t="s">
        <v>63</v>
      </c>
      <c r="E179" t="s">
        <v>72</v>
      </c>
      <c r="F179" t="s">
        <v>758</v>
      </c>
      <c r="G179" t="s">
        <v>759</v>
      </c>
      <c r="H179" t="s">
        <v>739</v>
      </c>
      <c r="I179" t="s">
        <v>739</v>
      </c>
      <c r="J179" t="s">
        <v>687</v>
      </c>
    </row>
    <row r="180" spans="1:10" x14ac:dyDescent="0.35">
      <c r="A180" t="s">
        <v>183</v>
      </c>
      <c r="B180" t="s">
        <v>62</v>
      </c>
      <c r="C180" t="s">
        <v>63</v>
      </c>
      <c r="D180" t="s">
        <v>65</v>
      </c>
      <c r="E180" t="s">
        <v>73</v>
      </c>
      <c r="F180" t="s">
        <v>760</v>
      </c>
      <c r="G180" t="s">
        <v>761</v>
      </c>
      <c r="H180" t="s">
        <v>762</v>
      </c>
      <c r="I180" t="s">
        <v>763</v>
      </c>
      <c r="J180" t="s">
        <v>660</v>
      </c>
    </row>
    <row r="181" spans="1:10" x14ac:dyDescent="0.35">
      <c r="A181" t="s">
        <v>183</v>
      </c>
      <c r="B181" t="s">
        <v>62</v>
      </c>
      <c r="C181" t="s">
        <v>63</v>
      </c>
      <c r="D181" t="s">
        <v>67</v>
      </c>
      <c r="E181" t="s">
        <v>73</v>
      </c>
      <c r="F181" t="s">
        <v>764</v>
      </c>
      <c r="G181" t="s">
        <v>765</v>
      </c>
      <c r="H181" t="s">
        <v>766</v>
      </c>
      <c r="I181" t="s">
        <v>763</v>
      </c>
      <c r="J181" t="s">
        <v>664</v>
      </c>
    </row>
    <row r="182" spans="1:10" x14ac:dyDescent="0.35">
      <c r="A182" t="s">
        <v>183</v>
      </c>
      <c r="B182" t="s">
        <v>62</v>
      </c>
      <c r="C182" t="s">
        <v>63</v>
      </c>
      <c r="D182" t="s">
        <v>68</v>
      </c>
      <c r="E182" t="s">
        <v>73</v>
      </c>
      <c r="F182" t="s">
        <v>767</v>
      </c>
      <c r="G182" t="s">
        <v>768</v>
      </c>
      <c r="H182" t="s">
        <v>769</v>
      </c>
      <c r="I182" t="s">
        <v>763</v>
      </c>
      <c r="J182" t="s">
        <v>668</v>
      </c>
    </row>
    <row r="183" spans="1:10" x14ac:dyDescent="0.35">
      <c r="A183" t="s">
        <v>183</v>
      </c>
      <c r="B183" t="s">
        <v>62</v>
      </c>
      <c r="C183" t="s">
        <v>63</v>
      </c>
      <c r="D183" t="s">
        <v>13</v>
      </c>
      <c r="E183" t="s">
        <v>73</v>
      </c>
      <c r="F183" t="s">
        <v>770</v>
      </c>
      <c r="G183" t="s">
        <v>771</v>
      </c>
      <c r="H183" t="s">
        <v>772</v>
      </c>
      <c r="I183" t="s">
        <v>763</v>
      </c>
      <c r="J183" t="s">
        <v>672</v>
      </c>
    </row>
    <row r="184" spans="1:10" x14ac:dyDescent="0.35">
      <c r="A184" t="s">
        <v>183</v>
      </c>
      <c r="B184" t="s">
        <v>62</v>
      </c>
      <c r="C184" t="s">
        <v>63</v>
      </c>
      <c r="D184" t="s">
        <v>7</v>
      </c>
      <c r="E184" t="s">
        <v>73</v>
      </c>
      <c r="F184" t="s">
        <v>773</v>
      </c>
      <c r="G184" t="s">
        <v>774</v>
      </c>
      <c r="H184" t="s">
        <v>775</v>
      </c>
      <c r="I184" t="s">
        <v>763</v>
      </c>
      <c r="J184" t="s">
        <v>676</v>
      </c>
    </row>
    <row r="185" spans="1:10" x14ac:dyDescent="0.35">
      <c r="A185" t="s">
        <v>183</v>
      </c>
      <c r="B185" t="s">
        <v>62</v>
      </c>
      <c r="C185" t="s">
        <v>63</v>
      </c>
      <c r="D185" t="s">
        <v>66</v>
      </c>
      <c r="E185" t="s">
        <v>73</v>
      </c>
      <c r="F185" t="s">
        <v>776</v>
      </c>
      <c r="G185" t="s">
        <v>777</v>
      </c>
      <c r="H185" t="s">
        <v>778</v>
      </c>
      <c r="I185" t="s">
        <v>763</v>
      </c>
      <c r="J185" t="s">
        <v>680</v>
      </c>
    </row>
    <row r="186" spans="1:10" x14ac:dyDescent="0.35">
      <c r="A186" t="s">
        <v>183</v>
      </c>
      <c r="B186" t="s">
        <v>62</v>
      </c>
      <c r="C186" t="s">
        <v>63</v>
      </c>
      <c r="D186" t="s">
        <v>64</v>
      </c>
      <c r="E186" t="s">
        <v>73</v>
      </c>
      <c r="F186" t="s">
        <v>779</v>
      </c>
      <c r="G186" t="s">
        <v>780</v>
      </c>
      <c r="H186" t="s">
        <v>781</v>
      </c>
      <c r="I186" t="s">
        <v>763</v>
      </c>
      <c r="J186" t="s">
        <v>684</v>
      </c>
    </row>
    <row r="187" spans="1:10" x14ac:dyDescent="0.35">
      <c r="A187" t="s">
        <v>183</v>
      </c>
      <c r="B187" t="s">
        <v>62</v>
      </c>
      <c r="C187" t="s">
        <v>63</v>
      </c>
      <c r="D187" t="s">
        <v>63</v>
      </c>
      <c r="E187" t="s">
        <v>73</v>
      </c>
      <c r="F187" t="s">
        <v>782</v>
      </c>
      <c r="G187" t="s">
        <v>783</v>
      </c>
      <c r="H187" t="s">
        <v>763</v>
      </c>
      <c r="I187" t="s">
        <v>763</v>
      </c>
      <c r="J187" t="s">
        <v>687</v>
      </c>
    </row>
    <row r="188" spans="1:10" x14ac:dyDescent="0.35">
      <c r="A188" t="s">
        <v>183</v>
      </c>
      <c r="B188" t="s">
        <v>62</v>
      </c>
      <c r="C188" t="s">
        <v>63</v>
      </c>
      <c r="D188" t="s">
        <v>65</v>
      </c>
      <c r="E188" t="s">
        <v>74</v>
      </c>
      <c r="F188" t="s">
        <v>784</v>
      </c>
      <c r="G188" t="s">
        <v>785</v>
      </c>
      <c r="H188" t="s">
        <v>786</v>
      </c>
      <c r="I188" t="s">
        <v>787</v>
      </c>
      <c r="J188" t="s">
        <v>660</v>
      </c>
    </row>
    <row r="189" spans="1:10" x14ac:dyDescent="0.35">
      <c r="A189" t="s">
        <v>183</v>
      </c>
      <c r="B189" t="s">
        <v>62</v>
      </c>
      <c r="C189" t="s">
        <v>63</v>
      </c>
      <c r="D189" t="s">
        <v>67</v>
      </c>
      <c r="E189" t="s">
        <v>74</v>
      </c>
      <c r="F189" t="s">
        <v>788</v>
      </c>
      <c r="G189" t="s">
        <v>789</v>
      </c>
      <c r="H189" t="s">
        <v>790</v>
      </c>
      <c r="I189" t="s">
        <v>787</v>
      </c>
      <c r="J189" t="s">
        <v>664</v>
      </c>
    </row>
    <row r="190" spans="1:10" x14ac:dyDescent="0.35">
      <c r="A190" t="s">
        <v>183</v>
      </c>
      <c r="B190" t="s">
        <v>62</v>
      </c>
      <c r="C190" t="s">
        <v>63</v>
      </c>
      <c r="D190" t="s">
        <v>68</v>
      </c>
      <c r="E190" t="s">
        <v>74</v>
      </c>
      <c r="F190" t="s">
        <v>791</v>
      </c>
      <c r="G190" t="s">
        <v>792</v>
      </c>
      <c r="H190" t="s">
        <v>793</v>
      </c>
      <c r="I190" t="s">
        <v>787</v>
      </c>
      <c r="J190" t="s">
        <v>668</v>
      </c>
    </row>
    <row r="191" spans="1:10" x14ac:dyDescent="0.35">
      <c r="A191" t="s">
        <v>183</v>
      </c>
      <c r="B191" t="s">
        <v>62</v>
      </c>
      <c r="C191" t="s">
        <v>63</v>
      </c>
      <c r="D191" t="s">
        <v>13</v>
      </c>
      <c r="E191" t="s">
        <v>74</v>
      </c>
      <c r="F191" t="s">
        <v>794</v>
      </c>
      <c r="G191" t="s">
        <v>795</v>
      </c>
      <c r="H191" t="s">
        <v>796</v>
      </c>
      <c r="I191" t="s">
        <v>787</v>
      </c>
      <c r="J191" t="s">
        <v>672</v>
      </c>
    </row>
    <row r="192" spans="1:10" x14ac:dyDescent="0.35">
      <c r="A192" t="s">
        <v>183</v>
      </c>
      <c r="B192" t="s">
        <v>62</v>
      </c>
      <c r="C192" t="s">
        <v>63</v>
      </c>
      <c r="D192" t="s">
        <v>7</v>
      </c>
      <c r="E192" t="s">
        <v>74</v>
      </c>
      <c r="F192" t="s">
        <v>797</v>
      </c>
      <c r="G192" t="s">
        <v>798</v>
      </c>
      <c r="H192" t="s">
        <v>799</v>
      </c>
      <c r="I192" t="s">
        <v>787</v>
      </c>
      <c r="J192" t="s">
        <v>676</v>
      </c>
    </row>
    <row r="193" spans="1:10" x14ac:dyDescent="0.35">
      <c r="A193" t="s">
        <v>183</v>
      </c>
      <c r="B193" t="s">
        <v>62</v>
      </c>
      <c r="C193" t="s">
        <v>63</v>
      </c>
      <c r="D193" t="s">
        <v>66</v>
      </c>
      <c r="E193" t="s">
        <v>74</v>
      </c>
      <c r="F193" t="s">
        <v>800</v>
      </c>
      <c r="G193" t="s">
        <v>801</v>
      </c>
      <c r="H193" t="s">
        <v>802</v>
      </c>
      <c r="I193" t="s">
        <v>787</v>
      </c>
      <c r="J193" t="s">
        <v>680</v>
      </c>
    </row>
    <row r="194" spans="1:10" x14ac:dyDescent="0.35">
      <c r="A194" t="s">
        <v>183</v>
      </c>
      <c r="B194" t="s">
        <v>62</v>
      </c>
      <c r="C194" t="s">
        <v>63</v>
      </c>
      <c r="D194" t="s">
        <v>64</v>
      </c>
      <c r="E194" t="s">
        <v>74</v>
      </c>
      <c r="F194" t="s">
        <v>803</v>
      </c>
      <c r="G194" t="s">
        <v>804</v>
      </c>
      <c r="H194" t="s">
        <v>805</v>
      </c>
      <c r="I194" t="s">
        <v>787</v>
      </c>
      <c r="J194" t="s">
        <v>684</v>
      </c>
    </row>
    <row r="195" spans="1:10" x14ac:dyDescent="0.35">
      <c r="A195" t="s">
        <v>183</v>
      </c>
      <c r="B195" t="s">
        <v>62</v>
      </c>
      <c r="C195" t="s">
        <v>63</v>
      </c>
      <c r="D195" t="s">
        <v>63</v>
      </c>
      <c r="E195" t="s">
        <v>74</v>
      </c>
      <c r="F195" t="s">
        <v>806</v>
      </c>
      <c r="G195" t="s">
        <v>807</v>
      </c>
      <c r="H195" t="s">
        <v>787</v>
      </c>
      <c r="I195" t="s">
        <v>787</v>
      </c>
      <c r="J195" t="s">
        <v>687</v>
      </c>
    </row>
    <row r="196" spans="1:10" x14ac:dyDescent="0.35">
      <c r="A196" t="s">
        <v>183</v>
      </c>
      <c r="B196" t="s">
        <v>62</v>
      </c>
      <c r="C196" t="s">
        <v>63</v>
      </c>
      <c r="D196" t="s">
        <v>65</v>
      </c>
      <c r="E196" t="s">
        <v>75</v>
      </c>
      <c r="F196" t="s">
        <v>808</v>
      </c>
      <c r="G196" t="s">
        <v>809</v>
      </c>
      <c r="H196" t="s">
        <v>810</v>
      </c>
      <c r="I196" t="s">
        <v>811</v>
      </c>
      <c r="J196" t="s">
        <v>660</v>
      </c>
    </row>
    <row r="197" spans="1:10" x14ac:dyDescent="0.35">
      <c r="A197" t="s">
        <v>183</v>
      </c>
      <c r="B197" t="s">
        <v>62</v>
      </c>
      <c r="C197" t="s">
        <v>63</v>
      </c>
      <c r="D197" t="s">
        <v>67</v>
      </c>
      <c r="E197" t="s">
        <v>75</v>
      </c>
      <c r="F197" t="s">
        <v>812</v>
      </c>
      <c r="G197" t="s">
        <v>813</v>
      </c>
      <c r="H197" t="s">
        <v>814</v>
      </c>
      <c r="I197" t="s">
        <v>811</v>
      </c>
      <c r="J197" t="s">
        <v>664</v>
      </c>
    </row>
    <row r="198" spans="1:10" x14ac:dyDescent="0.35">
      <c r="A198" t="s">
        <v>183</v>
      </c>
      <c r="B198" t="s">
        <v>62</v>
      </c>
      <c r="C198" t="s">
        <v>63</v>
      </c>
      <c r="D198" t="s">
        <v>68</v>
      </c>
      <c r="E198" t="s">
        <v>75</v>
      </c>
      <c r="F198" t="s">
        <v>815</v>
      </c>
      <c r="G198" t="s">
        <v>816</v>
      </c>
      <c r="H198" t="s">
        <v>817</v>
      </c>
      <c r="I198" t="s">
        <v>811</v>
      </c>
      <c r="J198" t="s">
        <v>668</v>
      </c>
    </row>
    <row r="199" spans="1:10" x14ac:dyDescent="0.35">
      <c r="A199" t="s">
        <v>183</v>
      </c>
      <c r="B199" t="s">
        <v>62</v>
      </c>
      <c r="C199" t="s">
        <v>63</v>
      </c>
      <c r="D199" t="s">
        <v>13</v>
      </c>
      <c r="E199" t="s">
        <v>75</v>
      </c>
      <c r="F199" t="s">
        <v>818</v>
      </c>
      <c r="G199" t="s">
        <v>819</v>
      </c>
      <c r="H199" t="s">
        <v>820</v>
      </c>
      <c r="I199" t="s">
        <v>811</v>
      </c>
      <c r="J199" t="s">
        <v>672</v>
      </c>
    </row>
    <row r="200" spans="1:10" x14ac:dyDescent="0.35">
      <c r="A200" t="s">
        <v>183</v>
      </c>
      <c r="B200" t="s">
        <v>62</v>
      </c>
      <c r="C200" t="s">
        <v>63</v>
      </c>
      <c r="D200" t="s">
        <v>7</v>
      </c>
      <c r="E200" t="s">
        <v>75</v>
      </c>
      <c r="F200" t="s">
        <v>821</v>
      </c>
      <c r="G200" t="s">
        <v>822</v>
      </c>
      <c r="H200" t="s">
        <v>823</v>
      </c>
      <c r="I200" t="s">
        <v>811</v>
      </c>
      <c r="J200" t="s">
        <v>676</v>
      </c>
    </row>
    <row r="201" spans="1:10" x14ac:dyDescent="0.35">
      <c r="A201" t="s">
        <v>183</v>
      </c>
      <c r="B201" t="s">
        <v>62</v>
      </c>
      <c r="C201" t="s">
        <v>63</v>
      </c>
      <c r="D201" t="s">
        <v>66</v>
      </c>
      <c r="E201" t="s">
        <v>75</v>
      </c>
      <c r="F201" t="s">
        <v>824</v>
      </c>
      <c r="G201" t="s">
        <v>825</v>
      </c>
      <c r="H201" t="s">
        <v>826</v>
      </c>
      <c r="I201" t="s">
        <v>811</v>
      </c>
      <c r="J201" t="s">
        <v>680</v>
      </c>
    </row>
    <row r="202" spans="1:10" x14ac:dyDescent="0.35">
      <c r="A202" t="s">
        <v>183</v>
      </c>
      <c r="B202" t="s">
        <v>62</v>
      </c>
      <c r="C202" t="s">
        <v>63</v>
      </c>
      <c r="D202" t="s">
        <v>64</v>
      </c>
      <c r="E202" t="s">
        <v>75</v>
      </c>
      <c r="F202" t="s">
        <v>827</v>
      </c>
      <c r="G202" t="s">
        <v>828</v>
      </c>
      <c r="H202" t="s">
        <v>829</v>
      </c>
      <c r="I202" t="s">
        <v>811</v>
      </c>
      <c r="J202" t="s">
        <v>684</v>
      </c>
    </row>
    <row r="203" spans="1:10" x14ac:dyDescent="0.35">
      <c r="A203" t="s">
        <v>183</v>
      </c>
      <c r="B203" t="s">
        <v>62</v>
      </c>
      <c r="C203" t="s">
        <v>63</v>
      </c>
      <c r="D203" t="s">
        <v>63</v>
      </c>
      <c r="E203" t="s">
        <v>75</v>
      </c>
      <c r="F203" t="s">
        <v>830</v>
      </c>
      <c r="G203" t="s">
        <v>831</v>
      </c>
      <c r="H203" t="s">
        <v>811</v>
      </c>
      <c r="I203" t="s">
        <v>811</v>
      </c>
      <c r="J203" t="s">
        <v>687</v>
      </c>
    </row>
    <row r="204" spans="1:10" x14ac:dyDescent="0.35">
      <c r="A204" t="s">
        <v>183</v>
      </c>
      <c r="B204" t="s">
        <v>62</v>
      </c>
      <c r="C204" t="s">
        <v>63</v>
      </c>
      <c r="D204" t="s">
        <v>65</v>
      </c>
      <c r="E204" t="s">
        <v>76</v>
      </c>
      <c r="F204" t="s">
        <v>832</v>
      </c>
      <c r="G204" t="s">
        <v>833</v>
      </c>
      <c r="H204" t="s">
        <v>834</v>
      </c>
      <c r="I204" t="s">
        <v>835</v>
      </c>
      <c r="J204" t="s">
        <v>660</v>
      </c>
    </row>
    <row r="205" spans="1:10" x14ac:dyDescent="0.35">
      <c r="A205" t="s">
        <v>183</v>
      </c>
      <c r="B205" t="s">
        <v>62</v>
      </c>
      <c r="C205" t="s">
        <v>63</v>
      </c>
      <c r="D205" t="s">
        <v>67</v>
      </c>
      <c r="E205" t="s">
        <v>76</v>
      </c>
      <c r="F205" t="s">
        <v>836</v>
      </c>
      <c r="G205" t="s">
        <v>837</v>
      </c>
      <c r="H205" t="s">
        <v>838</v>
      </c>
      <c r="I205" t="s">
        <v>835</v>
      </c>
      <c r="J205" t="s">
        <v>664</v>
      </c>
    </row>
    <row r="206" spans="1:10" x14ac:dyDescent="0.35">
      <c r="A206" t="s">
        <v>183</v>
      </c>
      <c r="B206" t="s">
        <v>62</v>
      </c>
      <c r="C206" t="s">
        <v>63</v>
      </c>
      <c r="D206" t="s">
        <v>68</v>
      </c>
      <c r="E206" t="s">
        <v>76</v>
      </c>
      <c r="F206" t="s">
        <v>839</v>
      </c>
      <c r="G206" t="s">
        <v>840</v>
      </c>
      <c r="H206" t="s">
        <v>841</v>
      </c>
      <c r="I206" t="s">
        <v>835</v>
      </c>
      <c r="J206" t="s">
        <v>668</v>
      </c>
    </row>
    <row r="207" spans="1:10" x14ac:dyDescent="0.35">
      <c r="A207" t="s">
        <v>183</v>
      </c>
      <c r="B207" t="s">
        <v>62</v>
      </c>
      <c r="C207" t="s">
        <v>63</v>
      </c>
      <c r="D207" t="s">
        <v>13</v>
      </c>
      <c r="E207" t="s">
        <v>76</v>
      </c>
      <c r="F207" t="s">
        <v>842</v>
      </c>
      <c r="G207" t="s">
        <v>843</v>
      </c>
      <c r="H207" t="s">
        <v>844</v>
      </c>
      <c r="I207" t="s">
        <v>835</v>
      </c>
      <c r="J207" t="s">
        <v>672</v>
      </c>
    </row>
    <row r="208" spans="1:10" x14ac:dyDescent="0.35">
      <c r="A208" t="s">
        <v>183</v>
      </c>
      <c r="B208" t="s">
        <v>62</v>
      </c>
      <c r="C208" t="s">
        <v>63</v>
      </c>
      <c r="D208" t="s">
        <v>7</v>
      </c>
      <c r="E208" t="s">
        <v>76</v>
      </c>
      <c r="F208" t="s">
        <v>845</v>
      </c>
      <c r="G208" t="s">
        <v>846</v>
      </c>
      <c r="H208" t="s">
        <v>847</v>
      </c>
      <c r="I208" t="s">
        <v>835</v>
      </c>
      <c r="J208" t="s">
        <v>676</v>
      </c>
    </row>
    <row r="209" spans="1:10" x14ac:dyDescent="0.35">
      <c r="A209" t="s">
        <v>183</v>
      </c>
      <c r="B209" t="s">
        <v>62</v>
      </c>
      <c r="C209" t="s">
        <v>63</v>
      </c>
      <c r="D209" t="s">
        <v>66</v>
      </c>
      <c r="E209" t="s">
        <v>76</v>
      </c>
      <c r="F209" t="s">
        <v>848</v>
      </c>
      <c r="G209" t="s">
        <v>849</v>
      </c>
      <c r="H209" t="s">
        <v>850</v>
      </c>
      <c r="I209" t="s">
        <v>835</v>
      </c>
      <c r="J209" t="s">
        <v>680</v>
      </c>
    </row>
    <row r="210" spans="1:10" x14ac:dyDescent="0.35">
      <c r="A210" t="s">
        <v>183</v>
      </c>
      <c r="B210" t="s">
        <v>62</v>
      </c>
      <c r="C210" t="s">
        <v>63</v>
      </c>
      <c r="D210" t="s">
        <v>64</v>
      </c>
      <c r="E210" t="s">
        <v>76</v>
      </c>
      <c r="F210" t="s">
        <v>851</v>
      </c>
      <c r="G210" t="s">
        <v>852</v>
      </c>
      <c r="H210" t="s">
        <v>853</v>
      </c>
      <c r="I210" t="s">
        <v>835</v>
      </c>
      <c r="J210" t="s">
        <v>684</v>
      </c>
    </row>
    <row r="211" spans="1:10" x14ac:dyDescent="0.35">
      <c r="A211" t="s">
        <v>183</v>
      </c>
      <c r="B211" t="s">
        <v>62</v>
      </c>
      <c r="C211" t="s">
        <v>63</v>
      </c>
      <c r="D211" t="s">
        <v>63</v>
      </c>
      <c r="E211" t="s">
        <v>76</v>
      </c>
      <c r="F211" t="s">
        <v>854</v>
      </c>
      <c r="G211" t="s">
        <v>855</v>
      </c>
      <c r="H211" t="s">
        <v>835</v>
      </c>
      <c r="I211" t="s">
        <v>835</v>
      </c>
      <c r="J211" t="s">
        <v>687</v>
      </c>
    </row>
    <row r="212" spans="1:10" x14ac:dyDescent="0.35">
      <c r="A212" t="s">
        <v>183</v>
      </c>
      <c r="B212" t="s">
        <v>62</v>
      </c>
      <c r="C212" t="s">
        <v>91</v>
      </c>
      <c r="D212" t="s">
        <v>91</v>
      </c>
      <c r="E212" t="s">
        <v>90</v>
      </c>
      <c r="F212" t="s">
        <v>856</v>
      </c>
      <c r="G212" t="s">
        <v>857</v>
      </c>
      <c r="H212" t="s">
        <v>858</v>
      </c>
      <c r="I212" t="s">
        <v>858</v>
      </c>
      <c r="J212" t="s">
        <v>859</v>
      </c>
    </row>
    <row r="213" spans="1:10" x14ac:dyDescent="0.35">
      <c r="A213" t="s">
        <v>183</v>
      </c>
      <c r="B213" t="s">
        <v>62</v>
      </c>
      <c r="C213" t="s">
        <v>91</v>
      </c>
      <c r="D213" t="s">
        <v>91</v>
      </c>
      <c r="E213" t="s">
        <v>92</v>
      </c>
      <c r="F213" t="s">
        <v>860</v>
      </c>
      <c r="G213" t="s">
        <v>861</v>
      </c>
      <c r="H213" t="s">
        <v>862</v>
      </c>
      <c r="I213" t="s">
        <v>862</v>
      </c>
      <c r="J213" t="s">
        <v>859</v>
      </c>
    </row>
    <row r="214" spans="1:10" x14ac:dyDescent="0.35">
      <c r="A214" t="s">
        <v>183</v>
      </c>
      <c r="B214" t="s">
        <v>62</v>
      </c>
      <c r="C214" t="s">
        <v>91</v>
      </c>
      <c r="D214" t="s">
        <v>96</v>
      </c>
      <c r="E214" t="s">
        <v>93</v>
      </c>
      <c r="F214" t="s">
        <v>863</v>
      </c>
      <c r="G214" t="s">
        <v>864</v>
      </c>
      <c r="H214" t="s">
        <v>865</v>
      </c>
      <c r="I214" t="s">
        <v>866</v>
      </c>
      <c r="J214" t="s">
        <v>867</v>
      </c>
    </row>
    <row r="215" spans="1:10" x14ac:dyDescent="0.35">
      <c r="A215" t="s">
        <v>183</v>
      </c>
      <c r="B215" t="s">
        <v>62</v>
      </c>
      <c r="C215" t="s">
        <v>91</v>
      </c>
      <c r="D215" t="s">
        <v>94</v>
      </c>
      <c r="E215" t="s">
        <v>93</v>
      </c>
      <c r="F215" t="s">
        <v>868</v>
      </c>
      <c r="G215" t="s">
        <v>869</v>
      </c>
      <c r="H215" t="s">
        <v>870</v>
      </c>
      <c r="I215" t="s">
        <v>866</v>
      </c>
      <c r="J215" t="s">
        <v>871</v>
      </c>
    </row>
    <row r="216" spans="1:10" x14ac:dyDescent="0.35">
      <c r="A216" t="s">
        <v>183</v>
      </c>
      <c r="B216" t="s">
        <v>62</v>
      </c>
      <c r="C216" t="s">
        <v>91</v>
      </c>
      <c r="D216" t="s">
        <v>66</v>
      </c>
      <c r="E216" t="s">
        <v>93</v>
      </c>
      <c r="F216" t="s">
        <v>872</v>
      </c>
      <c r="G216" t="s">
        <v>873</v>
      </c>
      <c r="H216" t="s">
        <v>874</v>
      </c>
      <c r="I216" t="s">
        <v>866</v>
      </c>
      <c r="J216" t="s">
        <v>875</v>
      </c>
    </row>
    <row r="217" spans="1:10" x14ac:dyDescent="0.35">
      <c r="A217" t="s">
        <v>183</v>
      </c>
      <c r="B217" t="s">
        <v>62</v>
      </c>
      <c r="C217" t="s">
        <v>91</v>
      </c>
      <c r="D217" t="s">
        <v>64</v>
      </c>
      <c r="E217" t="s">
        <v>93</v>
      </c>
      <c r="F217" t="s">
        <v>876</v>
      </c>
      <c r="G217" t="s">
        <v>877</v>
      </c>
      <c r="H217" t="s">
        <v>878</v>
      </c>
      <c r="I217" t="s">
        <v>866</v>
      </c>
      <c r="J217" t="s">
        <v>879</v>
      </c>
    </row>
    <row r="218" spans="1:10" x14ac:dyDescent="0.35">
      <c r="A218" t="s">
        <v>183</v>
      </c>
      <c r="B218" t="s">
        <v>62</v>
      </c>
      <c r="C218" t="s">
        <v>91</v>
      </c>
      <c r="D218" t="s">
        <v>95</v>
      </c>
      <c r="E218" t="s">
        <v>93</v>
      </c>
      <c r="F218" t="s">
        <v>880</v>
      </c>
      <c r="G218" t="s">
        <v>881</v>
      </c>
      <c r="H218" t="s">
        <v>882</v>
      </c>
      <c r="I218" t="s">
        <v>866</v>
      </c>
      <c r="J218" t="s">
        <v>883</v>
      </c>
    </row>
    <row r="219" spans="1:10" x14ac:dyDescent="0.35">
      <c r="A219" t="s">
        <v>183</v>
      </c>
      <c r="B219" t="s">
        <v>62</v>
      </c>
      <c r="C219" t="s">
        <v>91</v>
      </c>
      <c r="D219" t="s">
        <v>91</v>
      </c>
      <c r="E219" t="s">
        <v>93</v>
      </c>
      <c r="F219" t="s">
        <v>884</v>
      </c>
      <c r="G219" t="s">
        <v>885</v>
      </c>
      <c r="H219" t="s">
        <v>866</v>
      </c>
      <c r="I219" t="s">
        <v>866</v>
      </c>
      <c r="J219" t="s">
        <v>859</v>
      </c>
    </row>
    <row r="220" spans="1:10" x14ac:dyDescent="0.35">
      <c r="A220" t="s">
        <v>183</v>
      </c>
      <c r="B220" t="s">
        <v>62</v>
      </c>
      <c r="C220" t="s">
        <v>91</v>
      </c>
      <c r="D220" t="s">
        <v>96</v>
      </c>
      <c r="E220" t="s">
        <v>98</v>
      </c>
      <c r="F220" t="s">
        <v>886</v>
      </c>
      <c r="G220" t="s">
        <v>887</v>
      </c>
      <c r="H220" t="s">
        <v>888</v>
      </c>
      <c r="I220" t="s">
        <v>889</v>
      </c>
      <c r="J220" t="s">
        <v>867</v>
      </c>
    </row>
    <row r="221" spans="1:10" x14ac:dyDescent="0.35">
      <c r="A221" t="s">
        <v>183</v>
      </c>
      <c r="B221" t="s">
        <v>62</v>
      </c>
      <c r="C221" t="s">
        <v>91</v>
      </c>
      <c r="D221" t="s">
        <v>94</v>
      </c>
      <c r="E221" t="s">
        <v>98</v>
      </c>
      <c r="F221" t="s">
        <v>890</v>
      </c>
      <c r="G221" t="s">
        <v>891</v>
      </c>
      <c r="H221" t="s">
        <v>892</v>
      </c>
      <c r="I221" t="s">
        <v>889</v>
      </c>
      <c r="J221" t="s">
        <v>871</v>
      </c>
    </row>
    <row r="222" spans="1:10" x14ac:dyDescent="0.35">
      <c r="A222" t="s">
        <v>183</v>
      </c>
      <c r="B222" t="s">
        <v>62</v>
      </c>
      <c r="C222" t="s">
        <v>91</v>
      </c>
      <c r="D222" t="s">
        <v>66</v>
      </c>
      <c r="E222" t="s">
        <v>98</v>
      </c>
      <c r="F222" t="s">
        <v>893</v>
      </c>
      <c r="G222" t="s">
        <v>894</v>
      </c>
      <c r="H222" t="s">
        <v>895</v>
      </c>
      <c r="I222" t="s">
        <v>889</v>
      </c>
      <c r="J222" t="s">
        <v>875</v>
      </c>
    </row>
    <row r="223" spans="1:10" x14ac:dyDescent="0.35">
      <c r="A223" t="s">
        <v>183</v>
      </c>
      <c r="B223" t="s">
        <v>62</v>
      </c>
      <c r="C223" t="s">
        <v>91</v>
      </c>
      <c r="D223" t="s">
        <v>64</v>
      </c>
      <c r="E223" t="s">
        <v>98</v>
      </c>
      <c r="F223" t="s">
        <v>896</v>
      </c>
      <c r="G223" t="s">
        <v>897</v>
      </c>
      <c r="H223" t="s">
        <v>898</v>
      </c>
      <c r="I223" t="s">
        <v>889</v>
      </c>
      <c r="J223" t="s">
        <v>879</v>
      </c>
    </row>
    <row r="224" spans="1:10" x14ac:dyDescent="0.35">
      <c r="A224" t="s">
        <v>183</v>
      </c>
      <c r="B224" t="s">
        <v>62</v>
      </c>
      <c r="C224" t="s">
        <v>91</v>
      </c>
      <c r="D224" t="s">
        <v>95</v>
      </c>
      <c r="E224" t="s">
        <v>98</v>
      </c>
      <c r="F224" t="s">
        <v>899</v>
      </c>
      <c r="G224" t="s">
        <v>900</v>
      </c>
      <c r="H224" t="s">
        <v>901</v>
      </c>
      <c r="I224" t="s">
        <v>889</v>
      </c>
      <c r="J224" t="s">
        <v>883</v>
      </c>
    </row>
    <row r="225" spans="1:10" x14ac:dyDescent="0.35">
      <c r="A225" t="s">
        <v>183</v>
      </c>
      <c r="B225" t="s">
        <v>62</v>
      </c>
      <c r="C225" t="s">
        <v>91</v>
      </c>
      <c r="D225" t="s">
        <v>91</v>
      </c>
      <c r="E225" t="s">
        <v>98</v>
      </c>
      <c r="F225" t="s">
        <v>902</v>
      </c>
      <c r="G225" t="s">
        <v>903</v>
      </c>
      <c r="H225" t="s">
        <v>889</v>
      </c>
      <c r="I225" t="s">
        <v>889</v>
      </c>
      <c r="J225" t="s">
        <v>859</v>
      </c>
    </row>
    <row r="226" spans="1:10" x14ac:dyDescent="0.35">
      <c r="A226" t="s">
        <v>183</v>
      </c>
      <c r="B226" t="s">
        <v>62</v>
      </c>
      <c r="C226" t="s">
        <v>91</v>
      </c>
      <c r="D226" t="s">
        <v>96</v>
      </c>
      <c r="E226" t="s">
        <v>99</v>
      </c>
      <c r="F226" t="s">
        <v>904</v>
      </c>
      <c r="G226" t="s">
        <v>905</v>
      </c>
      <c r="H226" t="s">
        <v>906</v>
      </c>
      <c r="I226" t="s">
        <v>907</v>
      </c>
      <c r="J226" t="s">
        <v>867</v>
      </c>
    </row>
    <row r="227" spans="1:10" x14ac:dyDescent="0.35">
      <c r="A227" t="s">
        <v>183</v>
      </c>
      <c r="B227" t="s">
        <v>62</v>
      </c>
      <c r="C227" t="s">
        <v>91</v>
      </c>
      <c r="D227" t="s">
        <v>94</v>
      </c>
      <c r="E227" t="s">
        <v>99</v>
      </c>
      <c r="F227" t="s">
        <v>908</v>
      </c>
      <c r="G227" t="s">
        <v>909</v>
      </c>
      <c r="H227" t="s">
        <v>910</v>
      </c>
      <c r="I227" t="s">
        <v>907</v>
      </c>
      <c r="J227" t="s">
        <v>871</v>
      </c>
    </row>
    <row r="228" spans="1:10" x14ac:dyDescent="0.35">
      <c r="A228" t="s">
        <v>183</v>
      </c>
      <c r="B228" t="s">
        <v>62</v>
      </c>
      <c r="C228" t="s">
        <v>91</v>
      </c>
      <c r="D228" t="s">
        <v>66</v>
      </c>
      <c r="E228" t="s">
        <v>99</v>
      </c>
      <c r="F228" t="s">
        <v>911</v>
      </c>
      <c r="G228" t="s">
        <v>912</v>
      </c>
      <c r="H228" t="s">
        <v>913</v>
      </c>
      <c r="I228" t="s">
        <v>907</v>
      </c>
      <c r="J228" t="s">
        <v>875</v>
      </c>
    </row>
    <row r="229" spans="1:10" x14ac:dyDescent="0.35">
      <c r="A229" t="s">
        <v>183</v>
      </c>
      <c r="B229" t="s">
        <v>62</v>
      </c>
      <c r="C229" t="s">
        <v>91</v>
      </c>
      <c r="D229" t="s">
        <v>64</v>
      </c>
      <c r="E229" t="s">
        <v>99</v>
      </c>
      <c r="F229" t="s">
        <v>914</v>
      </c>
      <c r="G229" t="s">
        <v>915</v>
      </c>
      <c r="H229" t="s">
        <v>916</v>
      </c>
      <c r="I229" t="s">
        <v>907</v>
      </c>
      <c r="J229" t="s">
        <v>879</v>
      </c>
    </row>
    <row r="230" spans="1:10" x14ac:dyDescent="0.35">
      <c r="A230" t="s">
        <v>183</v>
      </c>
      <c r="B230" t="s">
        <v>62</v>
      </c>
      <c r="C230" t="s">
        <v>91</v>
      </c>
      <c r="D230" t="s">
        <v>95</v>
      </c>
      <c r="E230" t="s">
        <v>99</v>
      </c>
      <c r="F230" t="s">
        <v>917</v>
      </c>
      <c r="G230" t="s">
        <v>918</v>
      </c>
      <c r="H230" t="s">
        <v>919</v>
      </c>
      <c r="I230" t="s">
        <v>907</v>
      </c>
      <c r="J230" t="s">
        <v>883</v>
      </c>
    </row>
    <row r="231" spans="1:10" x14ac:dyDescent="0.35">
      <c r="A231" t="s">
        <v>183</v>
      </c>
      <c r="B231" t="s">
        <v>62</v>
      </c>
      <c r="C231" t="s">
        <v>91</v>
      </c>
      <c r="D231" t="s">
        <v>91</v>
      </c>
      <c r="E231" t="s">
        <v>99</v>
      </c>
      <c r="F231" t="s">
        <v>920</v>
      </c>
      <c r="G231" t="s">
        <v>921</v>
      </c>
      <c r="H231" t="s">
        <v>907</v>
      </c>
      <c r="I231" t="s">
        <v>907</v>
      </c>
      <c r="J231" t="s">
        <v>859</v>
      </c>
    </row>
    <row r="232" spans="1:10" x14ac:dyDescent="0.35">
      <c r="A232" t="s">
        <v>183</v>
      </c>
      <c r="B232" t="s">
        <v>62</v>
      </c>
      <c r="C232" t="s">
        <v>91</v>
      </c>
      <c r="D232" t="s">
        <v>96</v>
      </c>
      <c r="E232" t="s">
        <v>100</v>
      </c>
      <c r="F232" t="s">
        <v>922</v>
      </c>
      <c r="G232" t="s">
        <v>923</v>
      </c>
      <c r="H232" t="s">
        <v>924</v>
      </c>
      <c r="I232" t="s">
        <v>925</v>
      </c>
      <c r="J232" t="s">
        <v>867</v>
      </c>
    </row>
    <row r="233" spans="1:10" x14ac:dyDescent="0.35">
      <c r="A233" t="s">
        <v>183</v>
      </c>
      <c r="B233" t="s">
        <v>62</v>
      </c>
      <c r="C233" t="s">
        <v>91</v>
      </c>
      <c r="D233" t="s">
        <v>94</v>
      </c>
      <c r="E233" t="s">
        <v>100</v>
      </c>
      <c r="F233" t="s">
        <v>926</v>
      </c>
      <c r="G233" t="s">
        <v>927</v>
      </c>
      <c r="H233" t="s">
        <v>928</v>
      </c>
      <c r="I233" t="s">
        <v>925</v>
      </c>
      <c r="J233" t="s">
        <v>871</v>
      </c>
    </row>
    <row r="234" spans="1:10" x14ac:dyDescent="0.35">
      <c r="A234" t="s">
        <v>183</v>
      </c>
      <c r="B234" t="s">
        <v>62</v>
      </c>
      <c r="C234" t="s">
        <v>91</v>
      </c>
      <c r="D234" t="s">
        <v>66</v>
      </c>
      <c r="E234" t="s">
        <v>100</v>
      </c>
      <c r="F234" t="s">
        <v>929</v>
      </c>
      <c r="G234" t="s">
        <v>930</v>
      </c>
      <c r="H234" t="s">
        <v>931</v>
      </c>
      <c r="I234" t="s">
        <v>925</v>
      </c>
      <c r="J234" t="s">
        <v>875</v>
      </c>
    </row>
    <row r="235" spans="1:10" x14ac:dyDescent="0.35">
      <c r="A235" t="s">
        <v>183</v>
      </c>
      <c r="B235" t="s">
        <v>62</v>
      </c>
      <c r="C235" t="s">
        <v>91</v>
      </c>
      <c r="D235" t="s">
        <v>64</v>
      </c>
      <c r="E235" t="s">
        <v>100</v>
      </c>
      <c r="F235" t="s">
        <v>932</v>
      </c>
      <c r="G235" t="s">
        <v>933</v>
      </c>
      <c r="H235" t="s">
        <v>934</v>
      </c>
      <c r="I235" t="s">
        <v>925</v>
      </c>
      <c r="J235" t="s">
        <v>879</v>
      </c>
    </row>
    <row r="236" spans="1:10" x14ac:dyDescent="0.35">
      <c r="A236" t="s">
        <v>183</v>
      </c>
      <c r="B236" t="s">
        <v>62</v>
      </c>
      <c r="C236" t="s">
        <v>91</v>
      </c>
      <c r="D236" t="s">
        <v>95</v>
      </c>
      <c r="E236" t="s">
        <v>100</v>
      </c>
      <c r="F236" t="s">
        <v>935</v>
      </c>
      <c r="G236" t="s">
        <v>936</v>
      </c>
      <c r="H236" t="s">
        <v>937</v>
      </c>
      <c r="I236" t="s">
        <v>925</v>
      </c>
      <c r="J236" t="s">
        <v>883</v>
      </c>
    </row>
    <row r="237" spans="1:10" x14ac:dyDescent="0.35">
      <c r="A237" t="s">
        <v>183</v>
      </c>
      <c r="B237" t="s">
        <v>62</v>
      </c>
      <c r="C237" t="s">
        <v>91</v>
      </c>
      <c r="D237" t="s">
        <v>91</v>
      </c>
      <c r="E237" t="s">
        <v>100</v>
      </c>
      <c r="F237" t="s">
        <v>938</v>
      </c>
      <c r="G237" t="s">
        <v>939</v>
      </c>
      <c r="H237" t="s">
        <v>925</v>
      </c>
      <c r="I237" t="s">
        <v>925</v>
      </c>
      <c r="J237" t="s">
        <v>859</v>
      </c>
    </row>
    <row r="238" spans="1:10" x14ac:dyDescent="0.35">
      <c r="A238" t="s">
        <v>183</v>
      </c>
      <c r="B238" t="s">
        <v>62</v>
      </c>
      <c r="C238" t="s">
        <v>91</v>
      </c>
      <c r="D238" t="s">
        <v>96</v>
      </c>
      <c r="E238" t="s">
        <v>101</v>
      </c>
      <c r="F238" t="s">
        <v>940</v>
      </c>
      <c r="G238" t="s">
        <v>941</v>
      </c>
      <c r="H238" t="s">
        <v>942</v>
      </c>
      <c r="I238" t="s">
        <v>943</v>
      </c>
      <c r="J238" t="s">
        <v>867</v>
      </c>
    </row>
    <row r="239" spans="1:10" x14ac:dyDescent="0.35">
      <c r="A239" t="s">
        <v>183</v>
      </c>
      <c r="B239" t="s">
        <v>62</v>
      </c>
      <c r="C239" t="s">
        <v>91</v>
      </c>
      <c r="D239" t="s">
        <v>94</v>
      </c>
      <c r="E239" t="s">
        <v>101</v>
      </c>
      <c r="F239" t="s">
        <v>944</v>
      </c>
      <c r="G239" t="s">
        <v>945</v>
      </c>
      <c r="H239" t="s">
        <v>946</v>
      </c>
      <c r="I239" t="s">
        <v>943</v>
      </c>
      <c r="J239" t="s">
        <v>871</v>
      </c>
    </row>
    <row r="240" spans="1:10" x14ac:dyDescent="0.35">
      <c r="A240" t="s">
        <v>183</v>
      </c>
      <c r="B240" t="s">
        <v>62</v>
      </c>
      <c r="C240" t="s">
        <v>91</v>
      </c>
      <c r="D240" t="s">
        <v>66</v>
      </c>
      <c r="E240" t="s">
        <v>101</v>
      </c>
      <c r="F240" t="s">
        <v>947</v>
      </c>
      <c r="G240" t="s">
        <v>948</v>
      </c>
      <c r="H240" t="s">
        <v>949</v>
      </c>
      <c r="I240" t="s">
        <v>943</v>
      </c>
      <c r="J240" t="s">
        <v>875</v>
      </c>
    </row>
    <row r="241" spans="1:10" x14ac:dyDescent="0.35">
      <c r="A241" t="s">
        <v>183</v>
      </c>
      <c r="B241" t="s">
        <v>62</v>
      </c>
      <c r="C241" t="s">
        <v>91</v>
      </c>
      <c r="D241" t="s">
        <v>64</v>
      </c>
      <c r="E241" t="s">
        <v>101</v>
      </c>
      <c r="F241" t="s">
        <v>950</v>
      </c>
      <c r="G241" t="s">
        <v>951</v>
      </c>
      <c r="H241" t="s">
        <v>952</v>
      </c>
      <c r="I241" t="s">
        <v>943</v>
      </c>
      <c r="J241" t="s">
        <v>879</v>
      </c>
    </row>
    <row r="242" spans="1:10" x14ac:dyDescent="0.35">
      <c r="A242" t="s">
        <v>183</v>
      </c>
      <c r="B242" t="s">
        <v>62</v>
      </c>
      <c r="C242" t="s">
        <v>91</v>
      </c>
      <c r="D242" t="s">
        <v>95</v>
      </c>
      <c r="E242" t="s">
        <v>101</v>
      </c>
      <c r="F242" t="s">
        <v>953</v>
      </c>
      <c r="G242" t="s">
        <v>954</v>
      </c>
      <c r="H242" t="s">
        <v>955</v>
      </c>
      <c r="I242" t="s">
        <v>943</v>
      </c>
      <c r="J242" t="s">
        <v>883</v>
      </c>
    </row>
    <row r="243" spans="1:10" x14ac:dyDescent="0.35">
      <c r="A243" t="s">
        <v>183</v>
      </c>
      <c r="B243" t="s">
        <v>62</v>
      </c>
      <c r="C243" t="s">
        <v>91</v>
      </c>
      <c r="D243" t="s">
        <v>91</v>
      </c>
      <c r="E243" t="s">
        <v>101</v>
      </c>
      <c r="F243" t="s">
        <v>956</v>
      </c>
      <c r="G243" t="s">
        <v>957</v>
      </c>
      <c r="H243" t="s">
        <v>943</v>
      </c>
      <c r="I243" t="s">
        <v>943</v>
      </c>
      <c r="J243" t="s">
        <v>859</v>
      </c>
    </row>
    <row r="244" spans="1:10" x14ac:dyDescent="0.35">
      <c r="A244" t="s">
        <v>183</v>
      </c>
      <c r="B244" t="s">
        <v>62</v>
      </c>
      <c r="C244" t="s">
        <v>91</v>
      </c>
      <c r="D244" t="s">
        <v>96</v>
      </c>
      <c r="E244" t="s">
        <v>102</v>
      </c>
      <c r="F244" t="s">
        <v>958</v>
      </c>
      <c r="G244" t="s">
        <v>959</v>
      </c>
      <c r="H244" t="s">
        <v>960</v>
      </c>
      <c r="I244" t="s">
        <v>961</v>
      </c>
      <c r="J244" t="s">
        <v>867</v>
      </c>
    </row>
    <row r="245" spans="1:10" x14ac:dyDescent="0.35">
      <c r="A245" t="s">
        <v>183</v>
      </c>
      <c r="B245" t="s">
        <v>62</v>
      </c>
      <c r="C245" t="s">
        <v>91</v>
      </c>
      <c r="D245" t="s">
        <v>94</v>
      </c>
      <c r="E245" t="s">
        <v>102</v>
      </c>
      <c r="F245" t="s">
        <v>962</v>
      </c>
      <c r="G245" t="s">
        <v>963</v>
      </c>
      <c r="H245" t="s">
        <v>964</v>
      </c>
      <c r="I245" t="s">
        <v>961</v>
      </c>
      <c r="J245" t="s">
        <v>871</v>
      </c>
    </row>
    <row r="246" spans="1:10" x14ac:dyDescent="0.35">
      <c r="A246" t="s">
        <v>183</v>
      </c>
      <c r="B246" t="s">
        <v>62</v>
      </c>
      <c r="C246" t="s">
        <v>91</v>
      </c>
      <c r="D246" t="s">
        <v>66</v>
      </c>
      <c r="E246" t="s">
        <v>102</v>
      </c>
      <c r="F246" t="s">
        <v>965</v>
      </c>
      <c r="G246" t="s">
        <v>966</v>
      </c>
      <c r="H246" t="s">
        <v>967</v>
      </c>
      <c r="I246" t="s">
        <v>961</v>
      </c>
      <c r="J246" t="s">
        <v>875</v>
      </c>
    </row>
    <row r="247" spans="1:10" x14ac:dyDescent="0.35">
      <c r="A247" t="s">
        <v>183</v>
      </c>
      <c r="B247" t="s">
        <v>62</v>
      </c>
      <c r="C247" t="s">
        <v>91</v>
      </c>
      <c r="D247" t="s">
        <v>64</v>
      </c>
      <c r="E247" t="s">
        <v>102</v>
      </c>
      <c r="F247" t="s">
        <v>968</v>
      </c>
      <c r="G247" t="s">
        <v>969</v>
      </c>
      <c r="H247" t="s">
        <v>970</v>
      </c>
      <c r="I247" t="s">
        <v>961</v>
      </c>
      <c r="J247" t="s">
        <v>879</v>
      </c>
    </row>
    <row r="248" spans="1:10" x14ac:dyDescent="0.35">
      <c r="A248" t="s">
        <v>183</v>
      </c>
      <c r="B248" t="s">
        <v>62</v>
      </c>
      <c r="C248" t="s">
        <v>91</v>
      </c>
      <c r="D248" t="s">
        <v>95</v>
      </c>
      <c r="E248" t="s">
        <v>102</v>
      </c>
      <c r="F248" t="s">
        <v>971</v>
      </c>
      <c r="G248" t="s">
        <v>972</v>
      </c>
      <c r="H248" t="s">
        <v>973</v>
      </c>
      <c r="I248" t="s">
        <v>961</v>
      </c>
      <c r="J248" t="s">
        <v>883</v>
      </c>
    </row>
    <row r="249" spans="1:10" x14ac:dyDescent="0.35">
      <c r="A249" t="s">
        <v>183</v>
      </c>
      <c r="B249" t="s">
        <v>62</v>
      </c>
      <c r="C249" t="s">
        <v>91</v>
      </c>
      <c r="D249" t="s">
        <v>91</v>
      </c>
      <c r="E249" t="s">
        <v>102</v>
      </c>
      <c r="F249" t="s">
        <v>974</v>
      </c>
      <c r="G249" t="s">
        <v>975</v>
      </c>
      <c r="H249" t="s">
        <v>961</v>
      </c>
      <c r="I249" t="s">
        <v>961</v>
      </c>
      <c r="J249" t="s">
        <v>859</v>
      </c>
    </row>
    <row r="250" spans="1:10" x14ac:dyDescent="0.35">
      <c r="A250" t="s">
        <v>183</v>
      </c>
      <c r="B250" t="s">
        <v>62</v>
      </c>
      <c r="C250" t="s">
        <v>91</v>
      </c>
      <c r="D250" t="s">
        <v>96</v>
      </c>
      <c r="E250" t="s">
        <v>103</v>
      </c>
      <c r="F250" t="s">
        <v>976</v>
      </c>
      <c r="G250" t="s">
        <v>977</v>
      </c>
      <c r="H250" t="s">
        <v>978</v>
      </c>
      <c r="I250" t="s">
        <v>979</v>
      </c>
      <c r="J250" t="s">
        <v>867</v>
      </c>
    </row>
    <row r="251" spans="1:10" x14ac:dyDescent="0.35">
      <c r="A251" t="s">
        <v>183</v>
      </c>
      <c r="B251" t="s">
        <v>62</v>
      </c>
      <c r="C251" t="s">
        <v>91</v>
      </c>
      <c r="D251" t="s">
        <v>94</v>
      </c>
      <c r="E251" t="s">
        <v>103</v>
      </c>
      <c r="F251" t="s">
        <v>980</v>
      </c>
      <c r="G251" t="s">
        <v>981</v>
      </c>
      <c r="H251" t="s">
        <v>982</v>
      </c>
      <c r="I251" t="s">
        <v>979</v>
      </c>
      <c r="J251" t="s">
        <v>871</v>
      </c>
    </row>
    <row r="252" spans="1:10" x14ac:dyDescent="0.35">
      <c r="A252" t="s">
        <v>183</v>
      </c>
      <c r="B252" t="s">
        <v>62</v>
      </c>
      <c r="C252" t="s">
        <v>91</v>
      </c>
      <c r="D252" t="s">
        <v>66</v>
      </c>
      <c r="E252" t="s">
        <v>103</v>
      </c>
      <c r="F252" t="s">
        <v>983</v>
      </c>
      <c r="G252" t="s">
        <v>984</v>
      </c>
      <c r="H252" t="s">
        <v>985</v>
      </c>
      <c r="I252" t="s">
        <v>979</v>
      </c>
      <c r="J252" t="s">
        <v>875</v>
      </c>
    </row>
    <row r="253" spans="1:10" x14ac:dyDescent="0.35">
      <c r="A253" t="s">
        <v>183</v>
      </c>
      <c r="B253" t="s">
        <v>62</v>
      </c>
      <c r="C253" t="s">
        <v>91</v>
      </c>
      <c r="D253" t="s">
        <v>64</v>
      </c>
      <c r="E253" t="s">
        <v>103</v>
      </c>
      <c r="F253" t="s">
        <v>986</v>
      </c>
      <c r="G253" t="s">
        <v>987</v>
      </c>
      <c r="H253" t="s">
        <v>988</v>
      </c>
      <c r="I253" t="s">
        <v>979</v>
      </c>
      <c r="J253" t="s">
        <v>879</v>
      </c>
    </row>
    <row r="254" spans="1:10" x14ac:dyDescent="0.35">
      <c r="A254" t="s">
        <v>183</v>
      </c>
      <c r="B254" t="s">
        <v>62</v>
      </c>
      <c r="C254" t="s">
        <v>91</v>
      </c>
      <c r="D254" t="s">
        <v>95</v>
      </c>
      <c r="E254" t="s">
        <v>103</v>
      </c>
      <c r="F254" t="s">
        <v>989</v>
      </c>
      <c r="G254" t="s">
        <v>990</v>
      </c>
      <c r="H254" t="s">
        <v>991</v>
      </c>
      <c r="I254" t="s">
        <v>979</v>
      </c>
      <c r="J254" t="s">
        <v>883</v>
      </c>
    </row>
    <row r="255" spans="1:10" x14ac:dyDescent="0.35">
      <c r="A255" t="s">
        <v>183</v>
      </c>
      <c r="B255" t="s">
        <v>62</v>
      </c>
      <c r="C255" t="s">
        <v>91</v>
      </c>
      <c r="D255" t="s">
        <v>91</v>
      </c>
      <c r="E255" t="s">
        <v>103</v>
      </c>
      <c r="F255" t="s">
        <v>992</v>
      </c>
      <c r="G255" t="s">
        <v>993</v>
      </c>
      <c r="H255" t="s">
        <v>979</v>
      </c>
      <c r="I255" t="s">
        <v>979</v>
      </c>
      <c r="J255" t="s">
        <v>859</v>
      </c>
    </row>
    <row r="256" spans="1:10" x14ac:dyDescent="0.35">
      <c r="A256" t="s">
        <v>183</v>
      </c>
      <c r="B256" t="s">
        <v>62</v>
      </c>
      <c r="C256" t="s">
        <v>91</v>
      </c>
      <c r="D256" t="s">
        <v>96</v>
      </c>
      <c r="E256" t="s">
        <v>104</v>
      </c>
      <c r="F256" t="s">
        <v>994</v>
      </c>
      <c r="G256" t="s">
        <v>995</v>
      </c>
      <c r="H256" t="s">
        <v>996</v>
      </c>
      <c r="I256" t="s">
        <v>997</v>
      </c>
      <c r="J256" t="s">
        <v>867</v>
      </c>
    </row>
    <row r="257" spans="1:10" x14ac:dyDescent="0.35">
      <c r="A257" t="s">
        <v>183</v>
      </c>
      <c r="B257" t="s">
        <v>62</v>
      </c>
      <c r="C257" t="s">
        <v>91</v>
      </c>
      <c r="D257" t="s">
        <v>94</v>
      </c>
      <c r="E257" t="s">
        <v>104</v>
      </c>
      <c r="F257" t="s">
        <v>998</v>
      </c>
      <c r="G257" t="s">
        <v>999</v>
      </c>
      <c r="H257" t="s">
        <v>1000</v>
      </c>
      <c r="I257" t="s">
        <v>997</v>
      </c>
      <c r="J257" t="s">
        <v>871</v>
      </c>
    </row>
    <row r="258" spans="1:10" x14ac:dyDescent="0.35">
      <c r="A258" t="s">
        <v>183</v>
      </c>
      <c r="B258" t="s">
        <v>62</v>
      </c>
      <c r="C258" t="s">
        <v>91</v>
      </c>
      <c r="D258" t="s">
        <v>66</v>
      </c>
      <c r="E258" t="s">
        <v>104</v>
      </c>
      <c r="F258" t="s">
        <v>1001</v>
      </c>
      <c r="G258" t="s">
        <v>1002</v>
      </c>
      <c r="H258" t="s">
        <v>1003</v>
      </c>
      <c r="I258" t="s">
        <v>997</v>
      </c>
      <c r="J258" t="s">
        <v>875</v>
      </c>
    </row>
    <row r="259" spans="1:10" x14ac:dyDescent="0.35">
      <c r="A259" t="s">
        <v>183</v>
      </c>
      <c r="B259" t="s">
        <v>62</v>
      </c>
      <c r="C259" t="s">
        <v>91</v>
      </c>
      <c r="D259" t="s">
        <v>64</v>
      </c>
      <c r="E259" t="s">
        <v>104</v>
      </c>
      <c r="F259" t="s">
        <v>1004</v>
      </c>
      <c r="G259" t="s">
        <v>1005</v>
      </c>
      <c r="H259" t="s">
        <v>1006</v>
      </c>
      <c r="I259" t="s">
        <v>997</v>
      </c>
      <c r="J259" t="s">
        <v>879</v>
      </c>
    </row>
    <row r="260" spans="1:10" x14ac:dyDescent="0.35">
      <c r="A260" t="s">
        <v>183</v>
      </c>
      <c r="B260" t="s">
        <v>62</v>
      </c>
      <c r="C260" t="s">
        <v>91</v>
      </c>
      <c r="D260" t="s">
        <v>95</v>
      </c>
      <c r="E260" t="s">
        <v>104</v>
      </c>
      <c r="F260" t="s">
        <v>1007</v>
      </c>
      <c r="G260" t="s">
        <v>1008</v>
      </c>
      <c r="H260" t="s">
        <v>1009</v>
      </c>
      <c r="I260" t="s">
        <v>997</v>
      </c>
      <c r="J260" t="s">
        <v>883</v>
      </c>
    </row>
    <row r="261" spans="1:10" x14ac:dyDescent="0.35">
      <c r="A261" t="s">
        <v>183</v>
      </c>
      <c r="B261" t="s">
        <v>62</v>
      </c>
      <c r="C261" t="s">
        <v>91</v>
      </c>
      <c r="D261" t="s">
        <v>91</v>
      </c>
      <c r="E261" t="s">
        <v>104</v>
      </c>
      <c r="F261" t="s">
        <v>1010</v>
      </c>
      <c r="G261" t="s">
        <v>1011</v>
      </c>
      <c r="H261" t="s">
        <v>997</v>
      </c>
      <c r="I261" t="s">
        <v>997</v>
      </c>
      <c r="J261" t="s">
        <v>859</v>
      </c>
    </row>
    <row r="262" spans="1:10" x14ac:dyDescent="0.35">
      <c r="A262" t="s">
        <v>183</v>
      </c>
      <c r="B262" t="s">
        <v>4</v>
      </c>
      <c r="C262" t="s">
        <v>5</v>
      </c>
      <c r="D262" t="s">
        <v>5</v>
      </c>
      <c r="E262" t="s">
        <v>148</v>
      </c>
      <c r="F262" t="s">
        <v>1012</v>
      </c>
      <c r="G262" t="s">
        <v>1013</v>
      </c>
      <c r="H262" t="s">
        <v>1014</v>
      </c>
      <c r="I262" t="s">
        <v>1014</v>
      </c>
      <c r="J262" t="s">
        <v>1015</v>
      </c>
    </row>
    <row r="263" spans="1:10" x14ac:dyDescent="0.35">
      <c r="A263" t="s">
        <v>183</v>
      </c>
      <c r="B263" t="s">
        <v>4</v>
      </c>
      <c r="C263" t="s">
        <v>5</v>
      </c>
      <c r="D263" t="s">
        <v>5</v>
      </c>
      <c r="E263" t="s">
        <v>151</v>
      </c>
      <c r="F263" t="s">
        <v>1016</v>
      </c>
      <c r="G263" t="s">
        <v>1017</v>
      </c>
      <c r="H263" t="s">
        <v>1018</v>
      </c>
      <c r="I263" t="s">
        <v>1018</v>
      </c>
      <c r="J263" t="s">
        <v>1015</v>
      </c>
    </row>
    <row r="264" spans="1:10" x14ac:dyDescent="0.35">
      <c r="A264" t="s">
        <v>183</v>
      </c>
      <c r="B264" t="s">
        <v>4</v>
      </c>
      <c r="C264" t="s">
        <v>5</v>
      </c>
      <c r="D264" t="s">
        <v>15</v>
      </c>
      <c r="E264" t="s">
        <v>2</v>
      </c>
      <c r="F264" t="s">
        <v>1019</v>
      </c>
      <c r="G264" t="s">
        <v>1020</v>
      </c>
      <c r="H264" t="s">
        <v>1021</v>
      </c>
      <c r="I264" t="s">
        <v>1022</v>
      </c>
      <c r="J264" t="s">
        <v>1023</v>
      </c>
    </row>
    <row r="265" spans="1:10" x14ac:dyDescent="0.35">
      <c r="A265" t="s">
        <v>183</v>
      </c>
      <c r="B265" t="s">
        <v>4</v>
      </c>
      <c r="C265" t="s">
        <v>5</v>
      </c>
      <c r="D265" t="s">
        <v>10</v>
      </c>
      <c r="E265" t="s">
        <v>2</v>
      </c>
      <c r="F265" t="s">
        <v>1024</v>
      </c>
      <c r="G265" t="s">
        <v>1025</v>
      </c>
      <c r="H265" t="s">
        <v>1026</v>
      </c>
      <c r="I265" t="s">
        <v>1022</v>
      </c>
      <c r="J265" t="s">
        <v>1027</v>
      </c>
    </row>
    <row r="266" spans="1:10" x14ac:dyDescent="0.35">
      <c r="A266" t="s">
        <v>183</v>
      </c>
      <c r="B266" t="s">
        <v>4</v>
      </c>
      <c r="C266" t="s">
        <v>5</v>
      </c>
      <c r="D266" t="s">
        <v>14</v>
      </c>
      <c r="E266" t="s">
        <v>2</v>
      </c>
      <c r="F266" t="s">
        <v>1028</v>
      </c>
      <c r="G266" t="s">
        <v>1029</v>
      </c>
      <c r="H266" t="s">
        <v>1030</v>
      </c>
      <c r="I266" t="s">
        <v>1022</v>
      </c>
      <c r="J266" t="s">
        <v>1031</v>
      </c>
    </row>
    <row r="267" spans="1:10" x14ac:dyDescent="0.35">
      <c r="A267" t="s">
        <v>183</v>
      </c>
      <c r="B267" t="s">
        <v>4</v>
      </c>
      <c r="C267" t="s">
        <v>5</v>
      </c>
      <c r="D267" t="s">
        <v>13</v>
      </c>
      <c r="E267" t="s">
        <v>2</v>
      </c>
      <c r="F267" t="s">
        <v>1032</v>
      </c>
      <c r="G267" t="s">
        <v>1033</v>
      </c>
      <c r="H267" t="s">
        <v>1034</v>
      </c>
      <c r="I267" t="s">
        <v>1022</v>
      </c>
      <c r="J267" t="s">
        <v>1035</v>
      </c>
    </row>
    <row r="268" spans="1:10" x14ac:dyDescent="0.35">
      <c r="A268" t="s">
        <v>183</v>
      </c>
      <c r="B268" t="s">
        <v>4</v>
      </c>
      <c r="C268" t="s">
        <v>5</v>
      </c>
      <c r="D268" t="s">
        <v>7</v>
      </c>
      <c r="E268" t="s">
        <v>2</v>
      </c>
      <c r="F268" t="s">
        <v>1036</v>
      </c>
      <c r="G268" t="s">
        <v>1037</v>
      </c>
      <c r="H268" t="s">
        <v>1038</v>
      </c>
      <c r="I268" t="s">
        <v>1022</v>
      </c>
      <c r="J268" t="s">
        <v>1039</v>
      </c>
    </row>
    <row r="269" spans="1:10" x14ac:dyDescent="0.35">
      <c r="A269" t="s">
        <v>183</v>
      </c>
      <c r="B269" t="s">
        <v>4</v>
      </c>
      <c r="C269" t="s">
        <v>5</v>
      </c>
      <c r="D269" t="s">
        <v>5</v>
      </c>
      <c r="E269" t="s">
        <v>2</v>
      </c>
      <c r="F269" t="s">
        <v>1040</v>
      </c>
      <c r="G269" t="s">
        <v>1041</v>
      </c>
      <c r="H269" t="s">
        <v>1022</v>
      </c>
      <c r="I269" t="s">
        <v>1022</v>
      </c>
      <c r="J269" t="s">
        <v>1015</v>
      </c>
    </row>
    <row r="270" spans="1:10" x14ac:dyDescent="0.35">
      <c r="A270" t="s">
        <v>183</v>
      </c>
      <c r="B270" t="s">
        <v>4</v>
      </c>
      <c r="C270" t="s">
        <v>5</v>
      </c>
      <c r="D270" t="s">
        <v>15</v>
      </c>
      <c r="E270" t="s">
        <v>32</v>
      </c>
      <c r="F270" t="s">
        <v>1042</v>
      </c>
      <c r="G270" t="s">
        <v>1043</v>
      </c>
      <c r="H270" t="s">
        <v>1044</v>
      </c>
      <c r="I270" t="s">
        <v>1045</v>
      </c>
      <c r="J270" t="s">
        <v>1023</v>
      </c>
    </row>
    <row r="271" spans="1:10" x14ac:dyDescent="0.35">
      <c r="A271" t="s">
        <v>183</v>
      </c>
      <c r="B271" t="s">
        <v>4</v>
      </c>
      <c r="C271" t="s">
        <v>5</v>
      </c>
      <c r="D271" t="s">
        <v>10</v>
      </c>
      <c r="E271" t="s">
        <v>32</v>
      </c>
      <c r="F271" t="s">
        <v>1046</v>
      </c>
      <c r="G271" t="s">
        <v>1047</v>
      </c>
      <c r="H271" t="s">
        <v>1048</v>
      </c>
      <c r="I271" t="s">
        <v>1045</v>
      </c>
      <c r="J271" t="s">
        <v>1027</v>
      </c>
    </row>
    <row r="272" spans="1:10" x14ac:dyDescent="0.35">
      <c r="A272" t="s">
        <v>183</v>
      </c>
      <c r="B272" t="s">
        <v>4</v>
      </c>
      <c r="C272" t="s">
        <v>5</v>
      </c>
      <c r="D272" t="s">
        <v>14</v>
      </c>
      <c r="E272" t="s">
        <v>32</v>
      </c>
      <c r="F272" t="s">
        <v>1049</v>
      </c>
      <c r="G272" t="s">
        <v>1050</v>
      </c>
      <c r="H272" t="s">
        <v>1051</v>
      </c>
      <c r="I272" t="s">
        <v>1045</v>
      </c>
      <c r="J272" t="s">
        <v>1031</v>
      </c>
    </row>
    <row r="273" spans="1:10" x14ac:dyDescent="0.35">
      <c r="A273" t="s">
        <v>183</v>
      </c>
      <c r="B273" t="s">
        <v>4</v>
      </c>
      <c r="C273" t="s">
        <v>5</v>
      </c>
      <c r="D273" t="s">
        <v>13</v>
      </c>
      <c r="E273" t="s">
        <v>32</v>
      </c>
      <c r="F273" t="s">
        <v>1052</v>
      </c>
      <c r="G273" t="s">
        <v>1053</v>
      </c>
      <c r="H273" t="s">
        <v>1054</v>
      </c>
      <c r="I273" t="s">
        <v>1045</v>
      </c>
      <c r="J273" t="s">
        <v>1035</v>
      </c>
    </row>
    <row r="274" spans="1:10" x14ac:dyDescent="0.35">
      <c r="A274" t="s">
        <v>183</v>
      </c>
      <c r="B274" t="s">
        <v>4</v>
      </c>
      <c r="C274" t="s">
        <v>5</v>
      </c>
      <c r="D274" t="s">
        <v>7</v>
      </c>
      <c r="E274" t="s">
        <v>32</v>
      </c>
      <c r="F274" t="s">
        <v>1055</v>
      </c>
      <c r="G274" t="s">
        <v>1056</v>
      </c>
      <c r="H274" t="s">
        <v>1057</v>
      </c>
      <c r="I274" t="s">
        <v>1045</v>
      </c>
      <c r="J274" t="s">
        <v>1039</v>
      </c>
    </row>
    <row r="275" spans="1:10" x14ac:dyDescent="0.35">
      <c r="A275" t="s">
        <v>183</v>
      </c>
      <c r="B275" t="s">
        <v>4</v>
      </c>
      <c r="C275" t="s">
        <v>5</v>
      </c>
      <c r="D275" t="s">
        <v>5</v>
      </c>
      <c r="E275" t="s">
        <v>32</v>
      </c>
      <c r="F275" t="s">
        <v>1058</v>
      </c>
      <c r="G275" t="s">
        <v>1059</v>
      </c>
      <c r="H275" t="s">
        <v>1045</v>
      </c>
      <c r="I275" t="s">
        <v>1045</v>
      </c>
      <c r="J275" t="s">
        <v>1015</v>
      </c>
    </row>
    <row r="276" spans="1:10" x14ac:dyDescent="0.35">
      <c r="A276" t="s">
        <v>183</v>
      </c>
      <c r="B276" t="s">
        <v>4</v>
      </c>
      <c r="C276" t="s">
        <v>5</v>
      </c>
      <c r="D276" t="s">
        <v>15</v>
      </c>
      <c r="E276" t="s">
        <v>33</v>
      </c>
      <c r="F276" t="s">
        <v>1060</v>
      </c>
      <c r="G276" t="s">
        <v>1061</v>
      </c>
      <c r="H276" t="s">
        <v>1062</v>
      </c>
      <c r="I276" t="s">
        <v>1063</v>
      </c>
      <c r="J276" t="s">
        <v>1023</v>
      </c>
    </row>
    <row r="277" spans="1:10" x14ac:dyDescent="0.35">
      <c r="A277" t="s">
        <v>183</v>
      </c>
      <c r="B277" t="s">
        <v>4</v>
      </c>
      <c r="C277" t="s">
        <v>5</v>
      </c>
      <c r="D277" t="s">
        <v>10</v>
      </c>
      <c r="E277" t="s">
        <v>33</v>
      </c>
      <c r="F277" t="s">
        <v>1064</v>
      </c>
      <c r="G277" t="s">
        <v>1065</v>
      </c>
      <c r="H277" t="s">
        <v>1066</v>
      </c>
      <c r="I277" t="s">
        <v>1063</v>
      </c>
      <c r="J277" t="s">
        <v>1027</v>
      </c>
    </row>
    <row r="278" spans="1:10" x14ac:dyDescent="0.35">
      <c r="A278" t="s">
        <v>183</v>
      </c>
      <c r="B278" t="s">
        <v>4</v>
      </c>
      <c r="C278" t="s">
        <v>5</v>
      </c>
      <c r="D278" t="s">
        <v>14</v>
      </c>
      <c r="E278" t="s">
        <v>33</v>
      </c>
      <c r="F278" t="s">
        <v>1067</v>
      </c>
      <c r="G278" t="s">
        <v>1068</v>
      </c>
      <c r="H278" t="s">
        <v>1069</v>
      </c>
      <c r="I278" t="s">
        <v>1063</v>
      </c>
      <c r="J278" t="s">
        <v>1031</v>
      </c>
    </row>
    <row r="279" spans="1:10" x14ac:dyDescent="0.35">
      <c r="A279" t="s">
        <v>183</v>
      </c>
      <c r="B279" t="s">
        <v>4</v>
      </c>
      <c r="C279" t="s">
        <v>5</v>
      </c>
      <c r="D279" t="s">
        <v>13</v>
      </c>
      <c r="E279" t="s">
        <v>33</v>
      </c>
      <c r="F279" t="s">
        <v>1070</v>
      </c>
      <c r="G279" t="s">
        <v>1071</v>
      </c>
      <c r="H279" t="s">
        <v>1072</v>
      </c>
      <c r="I279" t="s">
        <v>1063</v>
      </c>
      <c r="J279" t="s">
        <v>1035</v>
      </c>
    </row>
    <row r="280" spans="1:10" x14ac:dyDescent="0.35">
      <c r="A280" t="s">
        <v>183</v>
      </c>
      <c r="B280" t="s">
        <v>4</v>
      </c>
      <c r="C280" t="s">
        <v>5</v>
      </c>
      <c r="D280" t="s">
        <v>7</v>
      </c>
      <c r="E280" t="s">
        <v>33</v>
      </c>
      <c r="F280" t="s">
        <v>1073</v>
      </c>
      <c r="G280" t="s">
        <v>1074</v>
      </c>
      <c r="H280" t="s">
        <v>1075</v>
      </c>
      <c r="I280" t="s">
        <v>1063</v>
      </c>
      <c r="J280" t="s">
        <v>1039</v>
      </c>
    </row>
    <row r="281" spans="1:10" x14ac:dyDescent="0.35">
      <c r="A281" t="s">
        <v>183</v>
      </c>
      <c r="B281" t="s">
        <v>4</v>
      </c>
      <c r="C281" t="s">
        <v>5</v>
      </c>
      <c r="D281" t="s">
        <v>5</v>
      </c>
      <c r="E281" t="s">
        <v>33</v>
      </c>
      <c r="F281" t="s">
        <v>1076</v>
      </c>
      <c r="G281" t="s">
        <v>1077</v>
      </c>
      <c r="H281" t="s">
        <v>1063</v>
      </c>
      <c r="I281" t="s">
        <v>1063</v>
      </c>
      <c r="J281" t="s">
        <v>1015</v>
      </c>
    </row>
    <row r="282" spans="1:10" x14ac:dyDescent="0.35">
      <c r="A282" t="s">
        <v>183</v>
      </c>
      <c r="B282" t="s">
        <v>4</v>
      </c>
      <c r="C282" t="s">
        <v>5</v>
      </c>
      <c r="D282" t="s">
        <v>15</v>
      </c>
      <c r="E282" t="s">
        <v>34</v>
      </c>
      <c r="F282" t="s">
        <v>1078</v>
      </c>
      <c r="G282" t="s">
        <v>1079</v>
      </c>
      <c r="H282" t="s">
        <v>1080</v>
      </c>
      <c r="I282" t="s">
        <v>1081</v>
      </c>
      <c r="J282" t="s">
        <v>1023</v>
      </c>
    </row>
    <row r="283" spans="1:10" x14ac:dyDescent="0.35">
      <c r="A283" t="s">
        <v>183</v>
      </c>
      <c r="B283" t="s">
        <v>4</v>
      </c>
      <c r="C283" t="s">
        <v>5</v>
      </c>
      <c r="D283" t="s">
        <v>10</v>
      </c>
      <c r="E283" t="s">
        <v>34</v>
      </c>
      <c r="F283" t="s">
        <v>1082</v>
      </c>
      <c r="G283" t="s">
        <v>1083</v>
      </c>
      <c r="H283" t="s">
        <v>1084</v>
      </c>
      <c r="I283" t="s">
        <v>1081</v>
      </c>
      <c r="J283" t="s">
        <v>1027</v>
      </c>
    </row>
    <row r="284" spans="1:10" x14ac:dyDescent="0.35">
      <c r="A284" t="s">
        <v>183</v>
      </c>
      <c r="B284" t="s">
        <v>4</v>
      </c>
      <c r="C284" t="s">
        <v>5</v>
      </c>
      <c r="D284" t="s">
        <v>14</v>
      </c>
      <c r="E284" t="s">
        <v>34</v>
      </c>
      <c r="F284" t="s">
        <v>1085</v>
      </c>
      <c r="G284" t="s">
        <v>1086</v>
      </c>
      <c r="H284" t="s">
        <v>1087</v>
      </c>
      <c r="I284" t="s">
        <v>1081</v>
      </c>
      <c r="J284" t="s">
        <v>1031</v>
      </c>
    </row>
    <row r="285" spans="1:10" x14ac:dyDescent="0.35">
      <c r="A285" t="s">
        <v>183</v>
      </c>
      <c r="B285" t="s">
        <v>4</v>
      </c>
      <c r="C285" t="s">
        <v>5</v>
      </c>
      <c r="D285" t="s">
        <v>13</v>
      </c>
      <c r="E285" t="s">
        <v>34</v>
      </c>
      <c r="F285" t="s">
        <v>1088</v>
      </c>
      <c r="G285" t="s">
        <v>1089</v>
      </c>
      <c r="H285" t="s">
        <v>1090</v>
      </c>
      <c r="I285" t="s">
        <v>1081</v>
      </c>
      <c r="J285" t="s">
        <v>1035</v>
      </c>
    </row>
    <row r="286" spans="1:10" x14ac:dyDescent="0.35">
      <c r="A286" t="s">
        <v>183</v>
      </c>
      <c r="B286" t="s">
        <v>4</v>
      </c>
      <c r="C286" t="s">
        <v>5</v>
      </c>
      <c r="D286" t="s">
        <v>7</v>
      </c>
      <c r="E286" t="s">
        <v>34</v>
      </c>
      <c r="F286" t="s">
        <v>1091</v>
      </c>
      <c r="G286" t="s">
        <v>1092</v>
      </c>
      <c r="H286" t="s">
        <v>1093</v>
      </c>
      <c r="I286" t="s">
        <v>1081</v>
      </c>
      <c r="J286" t="s">
        <v>1039</v>
      </c>
    </row>
    <row r="287" spans="1:10" x14ac:dyDescent="0.35">
      <c r="A287" t="s">
        <v>183</v>
      </c>
      <c r="B287" t="s">
        <v>4</v>
      </c>
      <c r="C287" t="s">
        <v>5</v>
      </c>
      <c r="D287" t="s">
        <v>5</v>
      </c>
      <c r="E287" t="s">
        <v>34</v>
      </c>
      <c r="F287" t="s">
        <v>1094</v>
      </c>
      <c r="G287" t="s">
        <v>1095</v>
      </c>
      <c r="H287" t="s">
        <v>1081</v>
      </c>
      <c r="I287" t="s">
        <v>1081</v>
      </c>
      <c r="J287" t="s">
        <v>1015</v>
      </c>
    </row>
    <row r="288" spans="1:10" x14ac:dyDescent="0.35">
      <c r="A288" t="s">
        <v>183</v>
      </c>
      <c r="B288" t="s">
        <v>4</v>
      </c>
      <c r="C288" t="s">
        <v>5</v>
      </c>
      <c r="D288" t="s">
        <v>15</v>
      </c>
      <c r="E288" t="s">
        <v>35</v>
      </c>
      <c r="F288" t="s">
        <v>1096</v>
      </c>
      <c r="G288" t="s">
        <v>1097</v>
      </c>
      <c r="H288" t="s">
        <v>1098</v>
      </c>
      <c r="I288" t="s">
        <v>1099</v>
      </c>
      <c r="J288" t="s">
        <v>1023</v>
      </c>
    </row>
    <row r="289" spans="1:10" x14ac:dyDescent="0.35">
      <c r="A289" t="s">
        <v>183</v>
      </c>
      <c r="B289" t="s">
        <v>4</v>
      </c>
      <c r="C289" t="s">
        <v>5</v>
      </c>
      <c r="D289" t="s">
        <v>10</v>
      </c>
      <c r="E289" t="s">
        <v>35</v>
      </c>
      <c r="F289" t="s">
        <v>1100</v>
      </c>
      <c r="G289" t="s">
        <v>1101</v>
      </c>
      <c r="H289" t="s">
        <v>1102</v>
      </c>
      <c r="I289" t="s">
        <v>1099</v>
      </c>
      <c r="J289" t="s">
        <v>1027</v>
      </c>
    </row>
    <row r="290" spans="1:10" x14ac:dyDescent="0.35">
      <c r="A290" t="s">
        <v>183</v>
      </c>
      <c r="B290" t="s">
        <v>4</v>
      </c>
      <c r="C290" t="s">
        <v>5</v>
      </c>
      <c r="D290" t="s">
        <v>14</v>
      </c>
      <c r="E290" t="s">
        <v>35</v>
      </c>
      <c r="F290" t="s">
        <v>1103</v>
      </c>
      <c r="G290" t="s">
        <v>1104</v>
      </c>
      <c r="H290" t="s">
        <v>1105</v>
      </c>
      <c r="I290" t="s">
        <v>1099</v>
      </c>
      <c r="J290" t="s">
        <v>1031</v>
      </c>
    </row>
    <row r="291" spans="1:10" x14ac:dyDescent="0.35">
      <c r="A291" t="s">
        <v>183</v>
      </c>
      <c r="B291" t="s">
        <v>4</v>
      </c>
      <c r="C291" t="s">
        <v>5</v>
      </c>
      <c r="D291" t="s">
        <v>13</v>
      </c>
      <c r="E291" t="s">
        <v>35</v>
      </c>
      <c r="F291" t="s">
        <v>1106</v>
      </c>
      <c r="G291" t="s">
        <v>1107</v>
      </c>
      <c r="H291" t="s">
        <v>1108</v>
      </c>
      <c r="I291" t="s">
        <v>1099</v>
      </c>
      <c r="J291" t="s">
        <v>1035</v>
      </c>
    </row>
    <row r="292" spans="1:10" x14ac:dyDescent="0.35">
      <c r="A292" t="s">
        <v>183</v>
      </c>
      <c r="B292" t="s">
        <v>4</v>
      </c>
      <c r="C292" t="s">
        <v>5</v>
      </c>
      <c r="D292" t="s">
        <v>7</v>
      </c>
      <c r="E292" t="s">
        <v>35</v>
      </c>
      <c r="F292" t="s">
        <v>1109</v>
      </c>
      <c r="G292" t="s">
        <v>1110</v>
      </c>
      <c r="H292" t="s">
        <v>1111</v>
      </c>
      <c r="I292" t="s">
        <v>1099</v>
      </c>
      <c r="J292" t="s">
        <v>1039</v>
      </c>
    </row>
    <row r="293" spans="1:10" x14ac:dyDescent="0.35">
      <c r="A293" t="s">
        <v>183</v>
      </c>
      <c r="B293" t="s">
        <v>4</v>
      </c>
      <c r="C293" t="s">
        <v>5</v>
      </c>
      <c r="D293" t="s">
        <v>5</v>
      </c>
      <c r="E293" t="s">
        <v>35</v>
      </c>
      <c r="F293" t="s">
        <v>1112</v>
      </c>
      <c r="G293" t="s">
        <v>1113</v>
      </c>
      <c r="H293" t="s">
        <v>1099</v>
      </c>
      <c r="I293" t="s">
        <v>1099</v>
      </c>
      <c r="J293" t="s">
        <v>1015</v>
      </c>
    </row>
    <row r="294" spans="1:10" x14ac:dyDescent="0.35">
      <c r="A294" t="s">
        <v>183</v>
      </c>
      <c r="B294" t="s">
        <v>187</v>
      </c>
      <c r="C294" t="s">
        <v>39</v>
      </c>
      <c r="D294" t="s">
        <v>46</v>
      </c>
      <c r="E294" t="s">
        <v>36</v>
      </c>
      <c r="F294" t="s">
        <v>1114</v>
      </c>
      <c r="G294" t="s">
        <v>200</v>
      </c>
      <c r="H294" t="s">
        <v>1115</v>
      </c>
      <c r="I294" t="s">
        <v>1116</v>
      </c>
      <c r="J294" t="s">
        <v>1117</v>
      </c>
    </row>
    <row r="295" spans="1:10" x14ac:dyDescent="0.35">
      <c r="A295" t="s">
        <v>183</v>
      </c>
      <c r="B295" t="s">
        <v>187</v>
      </c>
      <c r="C295" t="s">
        <v>39</v>
      </c>
      <c r="D295" t="s">
        <v>40</v>
      </c>
      <c r="E295" t="s">
        <v>36</v>
      </c>
      <c r="F295" t="s">
        <v>1118</v>
      </c>
      <c r="G295" t="s">
        <v>205</v>
      </c>
      <c r="H295" t="s">
        <v>1119</v>
      </c>
      <c r="I295" t="s">
        <v>1116</v>
      </c>
      <c r="J295" t="s">
        <v>1120</v>
      </c>
    </row>
    <row r="296" spans="1:10" x14ac:dyDescent="0.35">
      <c r="A296" t="s">
        <v>183</v>
      </c>
      <c r="B296" t="s">
        <v>187</v>
      </c>
      <c r="C296" t="s">
        <v>39</v>
      </c>
      <c r="D296" t="s">
        <v>45</v>
      </c>
      <c r="E296" t="s">
        <v>36</v>
      </c>
      <c r="F296" t="s">
        <v>1121</v>
      </c>
      <c r="G296" t="s">
        <v>209</v>
      </c>
      <c r="H296" t="s">
        <v>1122</v>
      </c>
      <c r="I296" t="s">
        <v>1116</v>
      </c>
      <c r="J296" t="s">
        <v>1123</v>
      </c>
    </row>
    <row r="297" spans="1:10" x14ac:dyDescent="0.35">
      <c r="A297" t="s">
        <v>183</v>
      </c>
      <c r="B297" t="s">
        <v>187</v>
      </c>
      <c r="C297" t="s">
        <v>39</v>
      </c>
      <c r="D297" t="s">
        <v>43</v>
      </c>
      <c r="E297" t="s">
        <v>36</v>
      </c>
      <c r="F297" t="s">
        <v>1124</v>
      </c>
      <c r="G297" t="s">
        <v>213</v>
      </c>
      <c r="H297" t="s">
        <v>1125</v>
      </c>
      <c r="I297" t="s">
        <v>1116</v>
      </c>
      <c r="J297" t="s">
        <v>1126</v>
      </c>
    </row>
    <row r="298" spans="1:10" x14ac:dyDescent="0.35">
      <c r="A298" t="s">
        <v>183</v>
      </c>
      <c r="B298" t="s">
        <v>187</v>
      </c>
      <c r="C298" t="s">
        <v>39</v>
      </c>
      <c r="D298" t="s">
        <v>42</v>
      </c>
      <c r="E298" t="s">
        <v>36</v>
      </c>
      <c r="F298" t="s">
        <v>1127</v>
      </c>
      <c r="G298" t="s">
        <v>217</v>
      </c>
      <c r="H298" t="s">
        <v>1128</v>
      </c>
      <c r="I298" t="s">
        <v>1116</v>
      </c>
      <c r="J298" t="s">
        <v>1129</v>
      </c>
    </row>
    <row r="299" spans="1:10" x14ac:dyDescent="0.35">
      <c r="A299" t="s">
        <v>183</v>
      </c>
      <c r="B299" t="s">
        <v>187</v>
      </c>
      <c r="C299" t="s">
        <v>39</v>
      </c>
      <c r="D299" t="s">
        <v>44</v>
      </c>
      <c r="E299" t="s">
        <v>36</v>
      </c>
      <c r="F299" t="s">
        <v>1130</v>
      </c>
      <c r="G299" t="s">
        <v>221</v>
      </c>
      <c r="H299" t="s">
        <v>1131</v>
      </c>
      <c r="I299" t="s">
        <v>1116</v>
      </c>
      <c r="J299" t="s">
        <v>1132</v>
      </c>
    </row>
    <row r="300" spans="1:10" x14ac:dyDescent="0.35">
      <c r="A300" t="s">
        <v>183</v>
      </c>
      <c r="B300" t="s">
        <v>187</v>
      </c>
      <c r="C300" t="s">
        <v>39</v>
      </c>
      <c r="D300" t="s">
        <v>41</v>
      </c>
      <c r="E300" t="s">
        <v>36</v>
      </c>
      <c r="F300" t="s">
        <v>1133</v>
      </c>
      <c r="G300" t="s">
        <v>225</v>
      </c>
      <c r="H300" t="s">
        <v>1134</v>
      </c>
      <c r="I300" t="s">
        <v>1116</v>
      </c>
      <c r="J300" t="s">
        <v>1135</v>
      </c>
    </row>
    <row r="301" spans="1:10" x14ac:dyDescent="0.35">
      <c r="A301" t="s">
        <v>183</v>
      </c>
      <c r="B301" t="s">
        <v>187</v>
      </c>
      <c r="C301" t="s">
        <v>39</v>
      </c>
      <c r="D301" t="s">
        <v>39</v>
      </c>
      <c r="E301" t="s">
        <v>36</v>
      </c>
      <c r="F301" t="s">
        <v>1136</v>
      </c>
      <c r="G301" t="s">
        <v>229</v>
      </c>
      <c r="H301" t="s">
        <v>1116</v>
      </c>
      <c r="I301" t="s">
        <v>1116</v>
      </c>
      <c r="J301" t="s">
        <v>1137</v>
      </c>
    </row>
    <row r="302" spans="1:10" x14ac:dyDescent="0.35">
      <c r="A302" t="s">
        <v>183</v>
      </c>
      <c r="B302" t="s">
        <v>187</v>
      </c>
      <c r="C302" t="s">
        <v>39</v>
      </c>
      <c r="D302" t="s">
        <v>39</v>
      </c>
      <c r="E302" t="s">
        <v>166</v>
      </c>
      <c r="F302" t="s">
        <v>1138</v>
      </c>
      <c r="G302" t="s">
        <v>232</v>
      </c>
      <c r="H302" t="s">
        <v>1139</v>
      </c>
      <c r="I302" t="s">
        <v>1139</v>
      </c>
      <c r="J302" t="s">
        <v>1137</v>
      </c>
    </row>
    <row r="303" spans="1:10" x14ac:dyDescent="0.35">
      <c r="A303" t="s">
        <v>183</v>
      </c>
      <c r="B303" t="s">
        <v>187</v>
      </c>
      <c r="C303" t="s">
        <v>39</v>
      </c>
      <c r="D303" t="s">
        <v>46</v>
      </c>
      <c r="E303" t="s">
        <v>47</v>
      </c>
      <c r="F303" t="s">
        <v>1140</v>
      </c>
      <c r="G303" t="s">
        <v>235</v>
      </c>
      <c r="H303" t="s">
        <v>1141</v>
      </c>
      <c r="I303" t="s">
        <v>1142</v>
      </c>
      <c r="J303" t="s">
        <v>1117</v>
      </c>
    </row>
    <row r="304" spans="1:10" x14ac:dyDescent="0.35">
      <c r="A304" t="s">
        <v>183</v>
      </c>
      <c r="B304" t="s">
        <v>187</v>
      </c>
      <c r="C304" t="s">
        <v>39</v>
      </c>
      <c r="D304" t="s">
        <v>40</v>
      </c>
      <c r="E304" t="s">
        <v>47</v>
      </c>
      <c r="F304" t="s">
        <v>1143</v>
      </c>
      <c r="G304" t="s">
        <v>239</v>
      </c>
      <c r="H304" t="s">
        <v>1144</v>
      </c>
      <c r="I304" t="s">
        <v>1142</v>
      </c>
      <c r="J304" t="s">
        <v>1120</v>
      </c>
    </row>
    <row r="305" spans="1:10" x14ac:dyDescent="0.35">
      <c r="A305" t="s">
        <v>183</v>
      </c>
      <c r="B305" t="s">
        <v>187</v>
      </c>
      <c r="C305" t="s">
        <v>39</v>
      </c>
      <c r="D305" t="s">
        <v>45</v>
      </c>
      <c r="E305" t="s">
        <v>47</v>
      </c>
      <c r="F305" t="s">
        <v>1145</v>
      </c>
      <c r="G305" t="s">
        <v>242</v>
      </c>
      <c r="H305" t="s">
        <v>1146</v>
      </c>
      <c r="I305" t="s">
        <v>1142</v>
      </c>
      <c r="J305" t="s">
        <v>1123</v>
      </c>
    </row>
    <row r="306" spans="1:10" x14ac:dyDescent="0.35">
      <c r="A306" t="s">
        <v>183</v>
      </c>
      <c r="B306" t="s">
        <v>187</v>
      </c>
      <c r="C306" t="s">
        <v>39</v>
      </c>
      <c r="D306" t="s">
        <v>43</v>
      </c>
      <c r="E306" t="s">
        <v>47</v>
      </c>
      <c r="F306" t="s">
        <v>1147</v>
      </c>
      <c r="G306" t="s">
        <v>245</v>
      </c>
      <c r="H306" t="s">
        <v>1148</v>
      </c>
      <c r="I306" t="s">
        <v>1142</v>
      </c>
      <c r="J306" t="s">
        <v>1126</v>
      </c>
    </row>
    <row r="307" spans="1:10" x14ac:dyDescent="0.35">
      <c r="A307" t="s">
        <v>183</v>
      </c>
      <c r="B307" t="s">
        <v>187</v>
      </c>
      <c r="C307" t="s">
        <v>39</v>
      </c>
      <c r="D307" t="s">
        <v>42</v>
      </c>
      <c r="E307" t="s">
        <v>47</v>
      </c>
      <c r="F307" t="s">
        <v>1149</v>
      </c>
      <c r="G307" t="s">
        <v>248</v>
      </c>
      <c r="H307" t="s">
        <v>1150</v>
      </c>
      <c r="I307" t="s">
        <v>1142</v>
      </c>
      <c r="J307" t="s">
        <v>1129</v>
      </c>
    </row>
    <row r="308" spans="1:10" x14ac:dyDescent="0.35">
      <c r="A308" t="s">
        <v>183</v>
      </c>
      <c r="B308" t="s">
        <v>187</v>
      </c>
      <c r="C308" t="s">
        <v>39</v>
      </c>
      <c r="D308" t="s">
        <v>44</v>
      </c>
      <c r="E308" t="s">
        <v>47</v>
      </c>
      <c r="F308" t="s">
        <v>1151</v>
      </c>
      <c r="G308" t="s">
        <v>251</v>
      </c>
      <c r="H308" t="s">
        <v>1152</v>
      </c>
      <c r="I308" t="s">
        <v>1142</v>
      </c>
      <c r="J308" t="s">
        <v>1132</v>
      </c>
    </row>
    <row r="309" spans="1:10" x14ac:dyDescent="0.35">
      <c r="A309" t="s">
        <v>183</v>
      </c>
      <c r="B309" t="s">
        <v>187</v>
      </c>
      <c r="C309" t="s">
        <v>39</v>
      </c>
      <c r="D309" t="s">
        <v>41</v>
      </c>
      <c r="E309" t="s">
        <v>47</v>
      </c>
      <c r="F309" t="s">
        <v>1153</v>
      </c>
      <c r="G309" t="s">
        <v>254</v>
      </c>
      <c r="H309" t="s">
        <v>1154</v>
      </c>
      <c r="I309" t="s">
        <v>1142</v>
      </c>
      <c r="J309" t="s">
        <v>1135</v>
      </c>
    </row>
    <row r="310" spans="1:10" x14ac:dyDescent="0.35">
      <c r="A310" t="s">
        <v>183</v>
      </c>
      <c r="B310" t="s">
        <v>187</v>
      </c>
      <c r="C310" t="s">
        <v>39</v>
      </c>
      <c r="D310" t="s">
        <v>39</v>
      </c>
      <c r="E310" t="s">
        <v>47</v>
      </c>
      <c r="F310" t="s">
        <v>1155</v>
      </c>
      <c r="G310" t="s">
        <v>257</v>
      </c>
      <c r="H310" t="s">
        <v>1142</v>
      </c>
      <c r="I310" t="s">
        <v>1142</v>
      </c>
      <c r="J310" t="s">
        <v>1137</v>
      </c>
    </row>
    <row r="311" spans="1:10" x14ac:dyDescent="0.35">
      <c r="A311" t="s">
        <v>183</v>
      </c>
      <c r="B311" t="s">
        <v>187</v>
      </c>
      <c r="C311" t="s">
        <v>39</v>
      </c>
      <c r="D311" t="s">
        <v>46</v>
      </c>
      <c r="E311" t="s">
        <v>49</v>
      </c>
      <c r="F311" t="s">
        <v>1156</v>
      </c>
      <c r="G311" t="s">
        <v>259</v>
      </c>
      <c r="H311" t="s">
        <v>1157</v>
      </c>
      <c r="I311" t="s">
        <v>1158</v>
      </c>
      <c r="J311" t="s">
        <v>1117</v>
      </c>
    </row>
    <row r="312" spans="1:10" x14ac:dyDescent="0.35">
      <c r="A312" t="s">
        <v>183</v>
      </c>
      <c r="B312" t="s">
        <v>187</v>
      </c>
      <c r="C312" t="s">
        <v>39</v>
      </c>
      <c r="D312" t="s">
        <v>40</v>
      </c>
      <c r="E312" t="s">
        <v>49</v>
      </c>
      <c r="F312" t="s">
        <v>1159</v>
      </c>
      <c r="G312" t="s">
        <v>263</v>
      </c>
      <c r="H312" t="s">
        <v>1160</v>
      </c>
      <c r="I312" t="s">
        <v>1158</v>
      </c>
      <c r="J312" t="s">
        <v>1120</v>
      </c>
    </row>
    <row r="313" spans="1:10" x14ac:dyDescent="0.35">
      <c r="A313" t="s">
        <v>183</v>
      </c>
      <c r="B313" t="s">
        <v>187</v>
      </c>
      <c r="C313" t="s">
        <v>39</v>
      </c>
      <c r="D313" t="s">
        <v>45</v>
      </c>
      <c r="E313" t="s">
        <v>49</v>
      </c>
      <c r="F313" t="s">
        <v>1161</v>
      </c>
      <c r="G313" t="s">
        <v>266</v>
      </c>
      <c r="H313" t="s">
        <v>1162</v>
      </c>
      <c r="I313" t="s">
        <v>1158</v>
      </c>
      <c r="J313" t="s">
        <v>1123</v>
      </c>
    </row>
    <row r="314" spans="1:10" x14ac:dyDescent="0.35">
      <c r="A314" t="s">
        <v>183</v>
      </c>
      <c r="B314" t="s">
        <v>187</v>
      </c>
      <c r="C314" t="s">
        <v>39</v>
      </c>
      <c r="D314" t="s">
        <v>43</v>
      </c>
      <c r="E314" t="s">
        <v>49</v>
      </c>
      <c r="F314" t="s">
        <v>1163</v>
      </c>
      <c r="G314" t="s">
        <v>269</v>
      </c>
      <c r="H314" t="s">
        <v>1164</v>
      </c>
      <c r="I314" t="s">
        <v>1158</v>
      </c>
      <c r="J314" t="s">
        <v>1126</v>
      </c>
    </row>
    <row r="315" spans="1:10" x14ac:dyDescent="0.35">
      <c r="A315" t="s">
        <v>183</v>
      </c>
      <c r="B315" t="s">
        <v>187</v>
      </c>
      <c r="C315" t="s">
        <v>39</v>
      </c>
      <c r="D315" t="s">
        <v>42</v>
      </c>
      <c r="E315" t="s">
        <v>49</v>
      </c>
      <c r="F315" t="s">
        <v>1165</v>
      </c>
      <c r="G315" t="s">
        <v>272</v>
      </c>
      <c r="H315" t="s">
        <v>1166</v>
      </c>
      <c r="I315" t="s">
        <v>1158</v>
      </c>
      <c r="J315" t="s">
        <v>1129</v>
      </c>
    </row>
    <row r="316" spans="1:10" x14ac:dyDescent="0.35">
      <c r="A316" t="s">
        <v>183</v>
      </c>
      <c r="B316" t="s">
        <v>187</v>
      </c>
      <c r="C316" t="s">
        <v>39</v>
      </c>
      <c r="D316" t="s">
        <v>44</v>
      </c>
      <c r="E316" t="s">
        <v>49</v>
      </c>
      <c r="F316" t="s">
        <v>1167</v>
      </c>
      <c r="G316" t="s">
        <v>275</v>
      </c>
      <c r="H316" t="s">
        <v>1168</v>
      </c>
      <c r="I316" t="s">
        <v>1158</v>
      </c>
      <c r="J316" t="s">
        <v>1132</v>
      </c>
    </row>
    <row r="317" spans="1:10" x14ac:dyDescent="0.35">
      <c r="A317" t="s">
        <v>183</v>
      </c>
      <c r="B317" t="s">
        <v>187</v>
      </c>
      <c r="C317" t="s">
        <v>39</v>
      </c>
      <c r="D317" t="s">
        <v>41</v>
      </c>
      <c r="E317" t="s">
        <v>49</v>
      </c>
      <c r="F317" t="s">
        <v>1169</v>
      </c>
      <c r="G317" t="s">
        <v>278</v>
      </c>
      <c r="H317" t="s">
        <v>1170</v>
      </c>
      <c r="I317" t="s">
        <v>1158</v>
      </c>
      <c r="J317" t="s">
        <v>1135</v>
      </c>
    </row>
    <row r="318" spans="1:10" x14ac:dyDescent="0.35">
      <c r="A318" t="s">
        <v>183</v>
      </c>
      <c r="B318" t="s">
        <v>187</v>
      </c>
      <c r="C318" t="s">
        <v>39</v>
      </c>
      <c r="D318" t="s">
        <v>39</v>
      </c>
      <c r="E318" t="s">
        <v>49</v>
      </c>
      <c r="F318" t="s">
        <v>1171</v>
      </c>
      <c r="G318" t="s">
        <v>281</v>
      </c>
      <c r="H318" t="s">
        <v>1158</v>
      </c>
      <c r="I318" t="s">
        <v>1158</v>
      </c>
      <c r="J318" t="s">
        <v>1137</v>
      </c>
    </row>
    <row r="319" spans="1:10" x14ac:dyDescent="0.35">
      <c r="A319" t="s">
        <v>183</v>
      </c>
      <c r="B319" t="s">
        <v>187</v>
      </c>
      <c r="C319" t="s">
        <v>39</v>
      </c>
      <c r="D319" t="s">
        <v>46</v>
      </c>
      <c r="E319" t="s">
        <v>50</v>
      </c>
      <c r="F319" t="s">
        <v>1172</v>
      </c>
      <c r="G319" t="s">
        <v>283</v>
      </c>
      <c r="H319" t="s">
        <v>1173</v>
      </c>
      <c r="I319" t="s">
        <v>1174</v>
      </c>
      <c r="J319" t="s">
        <v>1117</v>
      </c>
    </row>
    <row r="320" spans="1:10" x14ac:dyDescent="0.35">
      <c r="A320" t="s">
        <v>183</v>
      </c>
      <c r="B320" t="s">
        <v>187</v>
      </c>
      <c r="C320" t="s">
        <v>39</v>
      </c>
      <c r="D320" t="s">
        <v>40</v>
      </c>
      <c r="E320" t="s">
        <v>50</v>
      </c>
      <c r="F320" t="s">
        <v>1175</v>
      </c>
      <c r="G320" t="s">
        <v>287</v>
      </c>
      <c r="H320" t="s">
        <v>1176</v>
      </c>
      <c r="I320" t="s">
        <v>1174</v>
      </c>
      <c r="J320" t="s">
        <v>1120</v>
      </c>
    </row>
    <row r="321" spans="1:10" x14ac:dyDescent="0.35">
      <c r="A321" t="s">
        <v>183</v>
      </c>
      <c r="B321" t="s">
        <v>187</v>
      </c>
      <c r="C321" t="s">
        <v>39</v>
      </c>
      <c r="D321" t="s">
        <v>45</v>
      </c>
      <c r="E321" t="s">
        <v>50</v>
      </c>
      <c r="F321" t="s">
        <v>1177</v>
      </c>
      <c r="G321" t="s">
        <v>290</v>
      </c>
      <c r="H321" t="s">
        <v>1178</v>
      </c>
      <c r="I321" t="s">
        <v>1174</v>
      </c>
      <c r="J321" t="s">
        <v>1123</v>
      </c>
    </row>
    <row r="322" spans="1:10" x14ac:dyDescent="0.35">
      <c r="A322" t="s">
        <v>183</v>
      </c>
      <c r="B322" t="s">
        <v>187</v>
      </c>
      <c r="C322" t="s">
        <v>39</v>
      </c>
      <c r="D322" t="s">
        <v>43</v>
      </c>
      <c r="E322" t="s">
        <v>50</v>
      </c>
      <c r="F322" t="s">
        <v>1179</v>
      </c>
      <c r="G322" t="s">
        <v>293</v>
      </c>
      <c r="H322" t="s">
        <v>1180</v>
      </c>
      <c r="I322" t="s">
        <v>1174</v>
      </c>
      <c r="J322" t="s">
        <v>1126</v>
      </c>
    </row>
    <row r="323" spans="1:10" x14ac:dyDescent="0.35">
      <c r="A323" t="s">
        <v>183</v>
      </c>
      <c r="B323" t="s">
        <v>187</v>
      </c>
      <c r="C323" t="s">
        <v>39</v>
      </c>
      <c r="D323" t="s">
        <v>42</v>
      </c>
      <c r="E323" t="s">
        <v>50</v>
      </c>
      <c r="F323" t="s">
        <v>1181</v>
      </c>
      <c r="G323" t="s">
        <v>296</v>
      </c>
      <c r="H323" t="s">
        <v>1182</v>
      </c>
      <c r="I323" t="s">
        <v>1174</v>
      </c>
      <c r="J323" t="s">
        <v>1129</v>
      </c>
    </row>
    <row r="324" spans="1:10" x14ac:dyDescent="0.35">
      <c r="A324" t="s">
        <v>183</v>
      </c>
      <c r="B324" t="s">
        <v>187</v>
      </c>
      <c r="C324" t="s">
        <v>39</v>
      </c>
      <c r="D324" t="s">
        <v>44</v>
      </c>
      <c r="E324" t="s">
        <v>50</v>
      </c>
      <c r="F324" t="s">
        <v>1183</v>
      </c>
      <c r="G324" t="s">
        <v>299</v>
      </c>
      <c r="H324" t="s">
        <v>1184</v>
      </c>
      <c r="I324" t="s">
        <v>1174</v>
      </c>
      <c r="J324" t="s">
        <v>1132</v>
      </c>
    </row>
    <row r="325" spans="1:10" x14ac:dyDescent="0.35">
      <c r="A325" t="s">
        <v>183</v>
      </c>
      <c r="B325" t="s">
        <v>187</v>
      </c>
      <c r="C325" t="s">
        <v>39</v>
      </c>
      <c r="D325" t="s">
        <v>41</v>
      </c>
      <c r="E325" t="s">
        <v>50</v>
      </c>
      <c r="F325" t="s">
        <v>1185</v>
      </c>
      <c r="G325" t="s">
        <v>302</v>
      </c>
      <c r="H325" t="s">
        <v>1186</v>
      </c>
      <c r="I325" t="s">
        <v>1174</v>
      </c>
      <c r="J325" t="s">
        <v>1135</v>
      </c>
    </row>
    <row r="326" spans="1:10" x14ac:dyDescent="0.35">
      <c r="A326" t="s">
        <v>183</v>
      </c>
      <c r="B326" t="s">
        <v>187</v>
      </c>
      <c r="C326" t="s">
        <v>39</v>
      </c>
      <c r="D326" t="s">
        <v>39</v>
      </c>
      <c r="E326" t="s">
        <v>50</v>
      </c>
      <c r="F326" t="s">
        <v>1187</v>
      </c>
      <c r="G326" t="s">
        <v>305</v>
      </c>
      <c r="H326" t="s">
        <v>1174</v>
      </c>
      <c r="I326" t="s">
        <v>1174</v>
      </c>
      <c r="J326" t="s">
        <v>1137</v>
      </c>
    </row>
    <row r="327" spans="1:10" x14ac:dyDescent="0.35">
      <c r="A327" t="s">
        <v>183</v>
      </c>
      <c r="B327" t="s">
        <v>187</v>
      </c>
      <c r="C327" t="s">
        <v>39</v>
      </c>
      <c r="D327" t="s">
        <v>46</v>
      </c>
      <c r="E327" t="s">
        <v>51</v>
      </c>
      <c r="F327" t="s">
        <v>1188</v>
      </c>
      <c r="G327" t="s">
        <v>307</v>
      </c>
      <c r="H327" t="s">
        <v>1189</v>
      </c>
      <c r="I327" t="s">
        <v>1190</v>
      </c>
      <c r="J327" t="s">
        <v>1117</v>
      </c>
    </row>
    <row r="328" spans="1:10" x14ac:dyDescent="0.35">
      <c r="A328" t="s">
        <v>183</v>
      </c>
      <c r="B328" t="s">
        <v>187</v>
      </c>
      <c r="C328" t="s">
        <v>39</v>
      </c>
      <c r="D328" t="s">
        <v>40</v>
      </c>
      <c r="E328" t="s">
        <v>51</v>
      </c>
      <c r="F328" t="s">
        <v>1191</v>
      </c>
      <c r="G328" t="s">
        <v>311</v>
      </c>
      <c r="H328" t="s">
        <v>1192</v>
      </c>
      <c r="I328" t="s">
        <v>1190</v>
      </c>
      <c r="J328" t="s">
        <v>1120</v>
      </c>
    </row>
    <row r="329" spans="1:10" x14ac:dyDescent="0.35">
      <c r="A329" t="s">
        <v>183</v>
      </c>
      <c r="B329" t="s">
        <v>187</v>
      </c>
      <c r="C329" t="s">
        <v>39</v>
      </c>
      <c r="D329" t="s">
        <v>45</v>
      </c>
      <c r="E329" t="s">
        <v>51</v>
      </c>
      <c r="F329" t="s">
        <v>1193</v>
      </c>
      <c r="G329" t="s">
        <v>314</v>
      </c>
      <c r="H329" t="s">
        <v>1194</v>
      </c>
      <c r="I329" t="s">
        <v>1190</v>
      </c>
      <c r="J329" t="s">
        <v>1123</v>
      </c>
    </row>
    <row r="330" spans="1:10" x14ac:dyDescent="0.35">
      <c r="A330" t="s">
        <v>183</v>
      </c>
      <c r="B330" t="s">
        <v>187</v>
      </c>
      <c r="C330" t="s">
        <v>39</v>
      </c>
      <c r="D330" t="s">
        <v>43</v>
      </c>
      <c r="E330" t="s">
        <v>51</v>
      </c>
      <c r="F330" t="s">
        <v>1195</v>
      </c>
      <c r="G330" t="s">
        <v>317</v>
      </c>
      <c r="H330" t="s">
        <v>1196</v>
      </c>
      <c r="I330" t="s">
        <v>1190</v>
      </c>
      <c r="J330" t="s">
        <v>1126</v>
      </c>
    </row>
    <row r="331" spans="1:10" x14ac:dyDescent="0.35">
      <c r="A331" t="s">
        <v>183</v>
      </c>
      <c r="B331" t="s">
        <v>187</v>
      </c>
      <c r="C331" t="s">
        <v>39</v>
      </c>
      <c r="D331" t="s">
        <v>42</v>
      </c>
      <c r="E331" t="s">
        <v>51</v>
      </c>
      <c r="F331" t="s">
        <v>1197</v>
      </c>
      <c r="G331" t="s">
        <v>320</v>
      </c>
      <c r="H331" t="s">
        <v>1198</v>
      </c>
      <c r="I331" t="s">
        <v>1190</v>
      </c>
      <c r="J331" t="s">
        <v>1129</v>
      </c>
    </row>
    <row r="332" spans="1:10" x14ac:dyDescent="0.35">
      <c r="A332" t="s">
        <v>183</v>
      </c>
      <c r="B332" t="s">
        <v>187</v>
      </c>
      <c r="C332" t="s">
        <v>39</v>
      </c>
      <c r="D332" t="s">
        <v>44</v>
      </c>
      <c r="E332" t="s">
        <v>51</v>
      </c>
      <c r="F332" t="s">
        <v>1199</v>
      </c>
      <c r="G332" t="s">
        <v>323</v>
      </c>
      <c r="H332" t="s">
        <v>1200</v>
      </c>
      <c r="I332" t="s">
        <v>1190</v>
      </c>
      <c r="J332" t="s">
        <v>1132</v>
      </c>
    </row>
    <row r="333" spans="1:10" x14ac:dyDescent="0.35">
      <c r="A333" t="s">
        <v>183</v>
      </c>
      <c r="B333" t="s">
        <v>187</v>
      </c>
      <c r="C333" t="s">
        <v>39</v>
      </c>
      <c r="D333" t="s">
        <v>41</v>
      </c>
      <c r="E333" t="s">
        <v>51</v>
      </c>
      <c r="F333" t="s">
        <v>1201</v>
      </c>
      <c r="G333" t="s">
        <v>326</v>
      </c>
      <c r="H333" t="s">
        <v>1202</v>
      </c>
      <c r="I333" t="s">
        <v>1190</v>
      </c>
      <c r="J333" t="s">
        <v>1135</v>
      </c>
    </row>
    <row r="334" spans="1:10" x14ac:dyDescent="0.35">
      <c r="A334" t="s">
        <v>183</v>
      </c>
      <c r="B334" t="s">
        <v>187</v>
      </c>
      <c r="C334" t="s">
        <v>39</v>
      </c>
      <c r="D334" t="s">
        <v>39</v>
      </c>
      <c r="E334" t="s">
        <v>51</v>
      </c>
      <c r="F334" t="s">
        <v>1203</v>
      </c>
      <c r="G334" t="s">
        <v>329</v>
      </c>
      <c r="H334" t="s">
        <v>1190</v>
      </c>
      <c r="I334" t="s">
        <v>1190</v>
      </c>
      <c r="J334" t="s">
        <v>1137</v>
      </c>
    </row>
    <row r="335" spans="1:10" x14ac:dyDescent="0.35">
      <c r="A335" t="s">
        <v>183</v>
      </c>
      <c r="B335" t="s">
        <v>187</v>
      </c>
      <c r="C335" t="s">
        <v>39</v>
      </c>
      <c r="D335" t="s">
        <v>39</v>
      </c>
      <c r="E335" t="s">
        <v>77</v>
      </c>
      <c r="F335" t="s">
        <v>1204</v>
      </c>
      <c r="G335" t="s">
        <v>331</v>
      </c>
      <c r="H335" t="s">
        <v>1205</v>
      </c>
      <c r="I335" t="s">
        <v>1205</v>
      </c>
      <c r="J335" t="s">
        <v>1137</v>
      </c>
    </row>
    <row r="336" spans="1:10" x14ac:dyDescent="0.35">
      <c r="A336" t="s">
        <v>183</v>
      </c>
      <c r="B336" t="s">
        <v>187</v>
      </c>
      <c r="C336" t="s">
        <v>39</v>
      </c>
      <c r="D336" t="s">
        <v>39</v>
      </c>
      <c r="E336" t="s">
        <v>82</v>
      </c>
      <c r="F336" t="s">
        <v>1206</v>
      </c>
      <c r="G336" t="s">
        <v>334</v>
      </c>
      <c r="H336" t="s">
        <v>1207</v>
      </c>
      <c r="I336" t="s">
        <v>1207</v>
      </c>
      <c r="J336" t="s">
        <v>1137</v>
      </c>
    </row>
    <row r="337" spans="1:10" x14ac:dyDescent="0.35">
      <c r="A337" t="s">
        <v>183</v>
      </c>
      <c r="B337" t="s">
        <v>187</v>
      </c>
      <c r="C337" t="s">
        <v>39</v>
      </c>
      <c r="D337" t="s">
        <v>39</v>
      </c>
      <c r="E337" t="s">
        <v>83</v>
      </c>
      <c r="F337" t="s">
        <v>1208</v>
      </c>
      <c r="G337" t="s">
        <v>337</v>
      </c>
      <c r="H337" t="s">
        <v>1209</v>
      </c>
      <c r="I337" t="s">
        <v>1209</v>
      </c>
      <c r="J337" t="s">
        <v>1137</v>
      </c>
    </row>
    <row r="338" spans="1:10" x14ac:dyDescent="0.35">
      <c r="A338" t="s">
        <v>183</v>
      </c>
      <c r="B338" t="s">
        <v>187</v>
      </c>
      <c r="C338" t="s">
        <v>39</v>
      </c>
      <c r="D338" t="s">
        <v>39</v>
      </c>
      <c r="E338" t="s">
        <v>84</v>
      </c>
      <c r="F338" t="s">
        <v>1210</v>
      </c>
      <c r="G338" t="s">
        <v>340</v>
      </c>
      <c r="H338" t="s">
        <v>1211</v>
      </c>
      <c r="I338" t="s">
        <v>1211</v>
      </c>
      <c r="J338" t="s">
        <v>1137</v>
      </c>
    </row>
    <row r="339" spans="1:10" x14ac:dyDescent="0.35">
      <c r="A339" t="s">
        <v>183</v>
      </c>
      <c r="B339" t="s">
        <v>187</v>
      </c>
      <c r="C339" t="s">
        <v>39</v>
      </c>
      <c r="D339" t="s">
        <v>39</v>
      </c>
      <c r="E339" t="s">
        <v>85</v>
      </c>
      <c r="F339" t="s">
        <v>1212</v>
      </c>
      <c r="G339" t="s">
        <v>343</v>
      </c>
      <c r="H339" t="s">
        <v>1213</v>
      </c>
      <c r="I339" t="s">
        <v>1213</v>
      </c>
      <c r="J339" t="s">
        <v>1137</v>
      </c>
    </row>
    <row r="340" spans="1:10" x14ac:dyDescent="0.35">
      <c r="A340" t="s">
        <v>183</v>
      </c>
      <c r="B340" t="s">
        <v>187</v>
      </c>
      <c r="C340" t="s">
        <v>39</v>
      </c>
      <c r="D340" t="s">
        <v>39</v>
      </c>
      <c r="E340" t="s">
        <v>86</v>
      </c>
      <c r="F340" t="s">
        <v>1214</v>
      </c>
      <c r="G340" t="s">
        <v>346</v>
      </c>
      <c r="H340" t="s">
        <v>1215</v>
      </c>
      <c r="I340" t="s">
        <v>1215</v>
      </c>
      <c r="J340" t="s">
        <v>1137</v>
      </c>
    </row>
    <row r="341" spans="1:10" x14ac:dyDescent="0.35">
      <c r="A341" t="s">
        <v>183</v>
      </c>
      <c r="B341" t="s">
        <v>187</v>
      </c>
      <c r="C341" t="s">
        <v>39</v>
      </c>
      <c r="D341" t="s">
        <v>39</v>
      </c>
      <c r="E341" t="s">
        <v>87</v>
      </c>
      <c r="F341" t="s">
        <v>1216</v>
      </c>
      <c r="G341" t="s">
        <v>349</v>
      </c>
      <c r="H341" t="s">
        <v>1217</v>
      </c>
      <c r="I341" t="s">
        <v>1217</v>
      </c>
      <c r="J341" t="s">
        <v>1137</v>
      </c>
    </row>
    <row r="342" spans="1:10" x14ac:dyDescent="0.35">
      <c r="A342" t="s">
        <v>183</v>
      </c>
      <c r="B342" t="s">
        <v>187</v>
      </c>
      <c r="C342" t="s">
        <v>39</v>
      </c>
      <c r="D342" t="s">
        <v>39</v>
      </c>
      <c r="E342" t="s">
        <v>88</v>
      </c>
      <c r="F342" t="s">
        <v>1218</v>
      </c>
      <c r="G342" t="s">
        <v>352</v>
      </c>
      <c r="H342" t="s">
        <v>1219</v>
      </c>
      <c r="I342" t="s">
        <v>1219</v>
      </c>
      <c r="J342" t="s">
        <v>1137</v>
      </c>
    </row>
    <row r="343" spans="1:10" x14ac:dyDescent="0.35">
      <c r="A343" t="s">
        <v>183</v>
      </c>
      <c r="B343" t="s">
        <v>187</v>
      </c>
      <c r="C343" t="s">
        <v>39</v>
      </c>
      <c r="D343" t="s">
        <v>39</v>
      </c>
      <c r="E343" t="s">
        <v>89</v>
      </c>
      <c r="F343" t="s">
        <v>1220</v>
      </c>
      <c r="G343" t="s">
        <v>355</v>
      </c>
      <c r="H343" t="s">
        <v>1221</v>
      </c>
      <c r="I343" t="s">
        <v>1221</v>
      </c>
      <c r="J343" t="s">
        <v>1137</v>
      </c>
    </row>
    <row r="344" spans="1:10" x14ac:dyDescent="0.35">
      <c r="A344" t="s">
        <v>183</v>
      </c>
      <c r="B344" t="s">
        <v>187</v>
      </c>
      <c r="C344" t="s">
        <v>53</v>
      </c>
      <c r="D344" t="s">
        <v>55</v>
      </c>
      <c r="E344" t="s">
        <v>52</v>
      </c>
      <c r="F344" t="s">
        <v>1222</v>
      </c>
      <c r="G344" t="s">
        <v>358</v>
      </c>
      <c r="H344" t="s">
        <v>1223</v>
      </c>
      <c r="I344" t="s">
        <v>1224</v>
      </c>
      <c r="J344" t="s">
        <v>1225</v>
      </c>
    </row>
    <row r="345" spans="1:10" x14ac:dyDescent="0.35">
      <c r="A345" t="s">
        <v>183</v>
      </c>
      <c r="B345" t="s">
        <v>187</v>
      </c>
      <c r="C345" t="s">
        <v>53</v>
      </c>
      <c r="D345" t="s">
        <v>54</v>
      </c>
      <c r="E345" t="s">
        <v>52</v>
      </c>
      <c r="F345" t="s">
        <v>1226</v>
      </c>
      <c r="G345" t="s">
        <v>363</v>
      </c>
      <c r="H345" t="s">
        <v>1227</v>
      </c>
      <c r="I345" t="s">
        <v>1224</v>
      </c>
      <c r="J345" t="s">
        <v>1228</v>
      </c>
    </row>
    <row r="346" spans="1:10" x14ac:dyDescent="0.35">
      <c r="A346" t="s">
        <v>183</v>
      </c>
      <c r="B346" t="s">
        <v>187</v>
      </c>
      <c r="C346" t="s">
        <v>53</v>
      </c>
      <c r="D346" t="s">
        <v>56</v>
      </c>
      <c r="E346" t="s">
        <v>52</v>
      </c>
      <c r="F346" t="s">
        <v>1229</v>
      </c>
      <c r="G346" t="s">
        <v>367</v>
      </c>
      <c r="H346" t="s">
        <v>1230</v>
      </c>
      <c r="I346" t="s">
        <v>1224</v>
      </c>
      <c r="J346" t="s">
        <v>1231</v>
      </c>
    </row>
    <row r="347" spans="1:10" x14ac:dyDescent="0.35">
      <c r="A347" t="s">
        <v>183</v>
      </c>
      <c r="B347" t="s">
        <v>187</v>
      </c>
      <c r="C347" t="s">
        <v>53</v>
      </c>
      <c r="D347" t="s">
        <v>43</v>
      </c>
      <c r="E347" t="s">
        <v>52</v>
      </c>
      <c r="F347" t="s">
        <v>1232</v>
      </c>
      <c r="G347" t="s">
        <v>371</v>
      </c>
      <c r="H347" t="s">
        <v>1233</v>
      </c>
      <c r="I347" t="s">
        <v>1224</v>
      </c>
      <c r="J347" t="s">
        <v>1234</v>
      </c>
    </row>
    <row r="348" spans="1:10" x14ac:dyDescent="0.35">
      <c r="A348" t="s">
        <v>183</v>
      </c>
      <c r="B348" t="s">
        <v>187</v>
      </c>
      <c r="C348" t="s">
        <v>53</v>
      </c>
      <c r="D348" t="s">
        <v>42</v>
      </c>
      <c r="E348" t="s">
        <v>52</v>
      </c>
      <c r="F348" t="s">
        <v>1235</v>
      </c>
      <c r="G348" t="s">
        <v>375</v>
      </c>
      <c r="H348" t="s">
        <v>1236</v>
      </c>
      <c r="I348" t="s">
        <v>1224</v>
      </c>
      <c r="J348" t="s">
        <v>1237</v>
      </c>
    </row>
    <row r="349" spans="1:10" x14ac:dyDescent="0.35">
      <c r="A349" t="s">
        <v>183</v>
      </c>
      <c r="B349" t="s">
        <v>187</v>
      </c>
      <c r="C349" t="s">
        <v>53</v>
      </c>
      <c r="D349" t="s">
        <v>44</v>
      </c>
      <c r="E349" t="s">
        <v>52</v>
      </c>
      <c r="F349" t="s">
        <v>1238</v>
      </c>
      <c r="G349" t="s">
        <v>379</v>
      </c>
      <c r="H349" t="s">
        <v>1239</v>
      </c>
      <c r="I349" t="s">
        <v>1224</v>
      </c>
      <c r="J349" t="s">
        <v>1240</v>
      </c>
    </row>
    <row r="350" spans="1:10" x14ac:dyDescent="0.35">
      <c r="A350" t="s">
        <v>183</v>
      </c>
      <c r="B350" t="s">
        <v>187</v>
      </c>
      <c r="C350" t="s">
        <v>53</v>
      </c>
      <c r="D350" t="s">
        <v>41</v>
      </c>
      <c r="E350" t="s">
        <v>52</v>
      </c>
      <c r="F350" t="s">
        <v>1241</v>
      </c>
      <c r="G350" t="s">
        <v>383</v>
      </c>
      <c r="H350" t="s">
        <v>1242</v>
      </c>
      <c r="I350" t="s">
        <v>1224</v>
      </c>
      <c r="J350" t="s">
        <v>1243</v>
      </c>
    </row>
    <row r="351" spans="1:10" x14ac:dyDescent="0.35">
      <c r="A351" t="s">
        <v>183</v>
      </c>
      <c r="B351" t="s">
        <v>187</v>
      </c>
      <c r="C351" t="s">
        <v>53</v>
      </c>
      <c r="D351" t="s">
        <v>53</v>
      </c>
      <c r="E351" t="s">
        <v>52</v>
      </c>
      <c r="F351" t="s">
        <v>1244</v>
      </c>
      <c r="G351" t="s">
        <v>387</v>
      </c>
      <c r="H351" t="s">
        <v>1224</v>
      </c>
      <c r="I351" t="s">
        <v>1224</v>
      </c>
      <c r="J351" t="s">
        <v>1245</v>
      </c>
    </row>
    <row r="352" spans="1:10" x14ac:dyDescent="0.35">
      <c r="A352" t="s">
        <v>183</v>
      </c>
      <c r="B352" t="s">
        <v>187</v>
      </c>
      <c r="C352" t="s">
        <v>53</v>
      </c>
      <c r="D352" t="s">
        <v>53</v>
      </c>
      <c r="E352" t="s">
        <v>167</v>
      </c>
      <c r="F352" t="s">
        <v>1246</v>
      </c>
      <c r="G352" t="s">
        <v>390</v>
      </c>
      <c r="H352" t="s">
        <v>1247</v>
      </c>
      <c r="I352" t="s">
        <v>1247</v>
      </c>
      <c r="J352" t="s">
        <v>1245</v>
      </c>
    </row>
    <row r="353" spans="1:10" x14ac:dyDescent="0.35">
      <c r="A353" t="s">
        <v>183</v>
      </c>
      <c r="B353" t="s">
        <v>187</v>
      </c>
      <c r="C353" t="s">
        <v>53</v>
      </c>
      <c r="D353" t="s">
        <v>55</v>
      </c>
      <c r="E353" t="s">
        <v>57</v>
      </c>
      <c r="F353" t="s">
        <v>1248</v>
      </c>
      <c r="G353" t="s">
        <v>393</v>
      </c>
      <c r="H353" t="s">
        <v>1249</v>
      </c>
      <c r="I353" t="s">
        <v>1250</v>
      </c>
      <c r="J353" t="s">
        <v>1225</v>
      </c>
    </row>
    <row r="354" spans="1:10" x14ac:dyDescent="0.35">
      <c r="A354" t="s">
        <v>183</v>
      </c>
      <c r="B354" t="s">
        <v>187</v>
      </c>
      <c r="C354" t="s">
        <v>53</v>
      </c>
      <c r="D354" t="s">
        <v>54</v>
      </c>
      <c r="E354" t="s">
        <v>57</v>
      </c>
      <c r="F354" t="s">
        <v>1251</v>
      </c>
      <c r="G354" t="s">
        <v>397</v>
      </c>
      <c r="H354" t="s">
        <v>1252</v>
      </c>
      <c r="I354" t="s">
        <v>1250</v>
      </c>
      <c r="J354" t="s">
        <v>1228</v>
      </c>
    </row>
    <row r="355" spans="1:10" x14ac:dyDescent="0.35">
      <c r="A355" t="s">
        <v>183</v>
      </c>
      <c r="B355" t="s">
        <v>187</v>
      </c>
      <c r="C355" t="s">
        <v>53</v>
      </c>
      <c r="D355" t="s">
        <v>56</v>
      </c>
      <c r="E355" t="s">
        <v>57</v>
      </c>
      <c r="F355" t="s">
        <v>1253</v>
      </c>
      <c r="G355" t="s">
        <v>400</v>
      </c>
      <c r="H355" t="s">
        <v>1254</v>
      </c>
      <c r="I355" t="s">
        <v>1250</v>
      </c>
      <c r="J355" t="s">
        <v>1231</v>
      </c>
    </row>
    <row r="356" spans="1:10" x14ac:dyDescent="0.35">
      <c r="A356" t="s">
        <v>183</v>
      </c>
      <c r="B356" t="s">
        <v>187</v>
      </c>
      <c r="C356" t="s">
        <v>53</v>
      </c>
      <c r="D356" t="s">
        <v>43</v>
      </c>
      <c r="E356" t="s">
        <v>57</v>
      </c>
      <c r="F356" t="s">
        <v>1255</v>
      </c>
      <c r="G356" t="s">
        <v>403</v>
      </c>
      <c r="H356" t="s">
        <v>1256</v>
      </c>
      <c r="I356" t="s">
        <v>1250</v>
      </c>
      <c r="J356" t="s">
        <v>1234</v>
      </c>
    </row>
    <row r="357" spans="1:10" x14ac:dyDescent="0.35">
      <c r="A357" t="s">
        <v>183</v>
      </c>
      <c r="B357" t="s">
        <v>187</v>
      </c>
      <c r="C357" t="s">
        <v>53</v>
      </c>
      <c r="D357" t="s">
        <v>42</v>
      </c>
      <c r="E357" t="s">
        <v>57</v>
      </c>
      <c r="F357" t="s">
        <v>1257</v>
      </c>
      <c r="G357" t="s">
        <v>406</v>
      </c>
      <c r="H357" t="s">
        <v>1258</v>
      </c>
      <c r="I357" t="s">
        <v>1250</v>
      </c>
      <c r="J357" t="s">
        <v>1237</v>
      </c>
    </row>
    <row r="358" spans="1:10" x14ac:dyDescent="0.35">
      <c r="A358" t="s">
        <v>183</v>
      </c>
      <c r="B358" t="s">
        <v>187</v>
      </c>
      <c r="C358" t="s">
        <v>53</v>
      </c>
      <c r="D358" t="s">
        <v>44</v>
      </c>
      <c r="E358" t="s">
        <v>57</v>
      </c>
      <c r="F358" t="s">
        <v>1259</v>
      </c>
      <c r="G358" t="s">
        <v>409</v>
      </c>
      <c r="H358" t="s">
        <v>1260</v>
      </c>
      <c r="I358" t="s">
        <v>1250</v>
      </c>
      <c r="J358" t="s">
        <v>1240</v>
      </c>
    </row>
    <row r="359" spans="1:10" x14ac:dyDescent="0.35">
      <c r="A359" t="s">
        <v>183</v>
      </c>
      <c r="B359" t="s">
        <v>187</v>
      </c>
      <c r="C359" t="s">
        <v>53</v>
      </c>
      <c r="D359" t="s">
        <v>41</v>
      </c>
      <c r="E359" t="s">
        <v>57</v>
      </c>
      <c r="F359" t="s">
        <v>1261</v>
      </c>
      <c r="G359" t="s">
        <v>412</v>
      </c>
      <c r="H359" t="s">
        <v>1262</v>
      </c>
      <c r="I359" t="s">
        <v>1250</v>
      </c>
      <c r="J359" t="s">
        <v>1243</v>
      </c>
    </row>
    <row r="360" spans="1:10" x14ac:dyDescent="0.35">
      <c r="A360" t="s">
        <v>183</v>
      </c>
      <c r="B360" t="s">
        <v>187</v>
      </c>
      <c r="C360" t="s">
        <v>53</v>
      </c>
      <c r="D360" t="s">
        <v>53</v>
      </c>
      <c r="E360" t="s">
        <v>57</v>
      </c>
      <c r="F360" t="s">
        <v>1263</v>
      </c>
      <c r="G360" t="s">
        <v>415</v>
      </c>
      <c r="H360" t="s">
        <v>1250</v>
      </c>
      <c r="I360" t="s">
        <v>1250</v>
      </c>
      <c r="J360" t="s">
        <v>1245</v>
      </c>
    </row>
    <row r="361" spans="1:10" x14ac:dyDescent="0.35">
      <c r="A361" t="s">
        <v>183</v>
      </c>
      <c r="B361" t="s">
        <v>187</v>
      </c>
      <c r="C361" t="s">
        <v>53</v>
      </c>
      <c r="D361" t="s">
        <v>55</v>
      </c>
      <c r="E361" t="s">
        <v>58</v>
      </c>
      <c r="F361" t="s">
        <v>1264</v>
      </c>
      <c r="G361" t="s">
        <v>417</v>
      </c>
      <c r="H361" t="s">
        <v>1265</v>
      </c>
      <c r="I361" t="s">
        <v>1266</v>
      </c>
      <c r="J361" t="s">
        <v>1225</v>
      </c>
    </row>
    <row r="362" spans="1:10" x14ac:dyDescent="0.35">
      <c r="A362" t="s">
        <v>183</v>
      </c>
      <c r="B362" t="s">
        <v>187</v>
      </c>
      <c r="C362" t="s">
        <v>53</v>
      </c>
      <c r="D362" t="s">
        <v>54</v>
      </c>
      <c r="E362" t="s">
        <v>58</v>
      </c>
      <c r="F362" t="s">
        <v>1267</v>
      </c>
      <c r="G362" t="s">
        <v>421</v>
      </c>
      <c r="H362" t="s">
        <v>1268</v>
      </c>
      <c r="I362" t="s">
        <v>1266</v>
      </c>
      <c r="J362" t="s">
        <v>1228</v>
      </c>
    </row>
    <row r="363" spans="1:10" x14ac:dyDescent="0.35">
      <c r="A363" t="s">
        <v>183</v>
      </c>
      <c r="B363" t="s">
        <v>187</v>
      </c>
      <c r="C363" t="s">
        <v>53</v>
      </c>
      <c r="D363" t="s">
        <v>56</v>
      </c>
      <c r="E363" t="s">
        <v>58</v>
      </c>
      <c r="F363" t="s">
        <v>1269</v>
      </c>
      <c r="G363" t="s">
        <v>424</v>
      </c>
      <c r="H363" t="s">
        <v>1270</v>
      </c>
      <c r="I363" t="s">
        <v>1266</v>
      </c>
      <c r="J363" t="s">
        <v>1231</v>
      </c>
    </row>
    <row r="364" spans="1:10" x14ac:dyDescent="0.35">
      <c r="A364" t="s">
        <v>183</v>
      </c>
      <c r="B364" t="s">
        <v>187</v>
      </c>
      <c r="C364" t="s">
        <v>53</v>
      </c>
      <c r="D364" t="s">
        <v>43</v>
      </c>
      <c r="E364" t="s">
        <v>58</v>
      </c>
      <c r="F364" t="s">
        <v>1271</v>
      </c>
      <c r="G364" t="s">
        <v>427</v>
      </c>
      <c r="H364" t="s">
        <v>1272</v>
      </c>
      <c r="I364" t="s">
        <v>1266</v>
      </c>
      <c r="J364" t="s">
        <v>1234</v>
      </c>
    </row>
    <row r="365" spans="1:10" x14ac:dyDescent="0.35">
      <c r="A365" t="s">
        <v>183</v>
      </c>
      <c r="B365" t="s">
        <v>187</v>
      </c>
      <c r="C365" t="s">
        <v>53</v>
      </c>
      <c r="D365" t="s">
        <v>42</v>
      </c>
      <c r="E365" t="s">
        <v>58</v>
      </c>
      <c r="F365" t="s">
        <v>1273</v>
      </c>
      <c r="G365" t="s">
        <v>430</v>
      </c>
      <c r="H365" t="s">
        <v>1274</v>
      </c>
      <c r="I365" t="s">
        <v>1266</v>
      </c>
      <c r="J365" t="s">
        <v>1237</v>
      </c>
    </row>
    <row r="366" spans="1:10" x14ac:dyDescent="0.35">
      <c r="A366" t="s">
        <v>183</v>
      </c>
      <c r="B366" t="s">
        <v>187</v>
      </c>
      <c r="C366" t="s">
        <v>53</v>
      </c>
      <c r="D366" t="s">
        <v>44</v>
      </c>
      <c r="E366" t="s">
        <v>58</v>
      </c>
      <c r="F366" t="s">
        <v>1275</v>
      </c>
      <c r="G366" t="s">
        <v>433</v>
      </c>
      <c r="H366" t="s">
        <v>1276</v>
      </c>
      <c r="I366" t="s">
        <v>1266</v>
      </c>
      <c r="J366" t="s">
        <v>1240</v>
      </c>
    </row>
    <row r="367" spans="1:10" x14ac:dyDescent="0.35">
      <c r="A367" t="s">
        <v>183</v>
      </c>
      <c r="B367" t="s">
        <v>187</v>
      </c>
      <c r="C367" t="s">
        <v>53</v>
      </c>
      <c r="D367" t="s">
        <v>41</v>
      </c>
      <c r="E367" t="s">
        <v>58</v>
      </c>
      <c r="F367" t="s">
        <v>1277</v>
      </c>
      <c r="G367" t="s">
        <v>436</v>
      </c>
      <c r="H367" t="s">
        <v>1278</v>
      </c>
      <c r="I367" t="s">
        <v>1266</v>
      </c>
      <c r="J367" t="s">
        <v>1243</v>
      </c>
    </row>
    <row r="368" spans="1:10" x14ac:dyDescent="0.35">
      <c r="A368" t="s">
        <v>183</v>
      </c>
      <c r="B368" t="s">
        <v>187</v>
      </c>
      <c r="C368" t="s">
        <v>53</v>
      </c>
      <c r="D368" t="s">
        <v>53</v>
      </c>
      <c r="E368" t="s">
        <v>58</v>
      </c>
      <c r="F368" t="s">
        <v>1279</v>
      </c>
      <c r="G368" t="s">
        <v>439</v>
      </c>
      <c r="H368" t="s">
        <v>1266</v>
      </c>
      <c r="I368" t="s">
        <v>1266</v>
      </c>
      <c r="J368" t="s">
        <v>1245</v>
      </c>
    </row>
    <row r="369" spans="1:10" x14ac:dyDescent="0.35">
      <c r="A369" t="s">
        <v>183</v>
      </c>
      <c r="B369" t="s">
        <v>187</v>
      </c>
      <c r="C369" t="s">
        <v>53</v>
      </c>
      <c r="D369" t="s">
        <v>55</v>
      </c>
      <c r="E369" t="s">
        <v>59</v>
      </c>
      <c r="F369" t="s">
        <v>1280</v>
      </c>
      <c r="G369" t="s">
        <v>441</v>
      </c>
      <c r="H369" t="s">
        <v>1281</v>
      </c>
      <c r="I369" t="s">
        <v>1282</v>
      </c>
      <c r="J369" t="s">
        <v>1225</v>
      </c>
    </row>
    <row r="370" spans="1:10" x14ac:dyDescent="0.35">
      <c r="A370" t="s">
        <v>183</v>
      </c>
      <c r="B370" t="s">
        <v>187</v>
      </c>
      <c r="C370" t="s">
        <v>53</v>
      </c>
      <c r="D370" t="s">
        <v>54</v>
      </c>
      <c r="E370" t="s">
        <v>59</v>
      </c>
      <c r="F370" t="s">
        <v>1283</v>
      </c>
      <c r="G370" t="s">
        <v>445</v>
      </c>
      <c r="H370" t="s">
        <v>1284</v>
      </c>
      <c r="I370" t="s">
        <v>1282</v>
      </c>
      <c r="J370" t="s">
        <v>1228</v>
      </c>
    </row>
    <row r="371" spans="1:10" x14ac:dyDescent="0.35">
      <c r="A371" t="s">
        <v>183</v>
      </c>
      <c r="B371" t="s">
        <v>187</v>
      </c>
      <c r="C371" t="s">
        <v>53</v>
      </c>
      <c r="D371" t="s">
        <v>56</v>
      </c>
      <c r="E371" t="s">
        <v>59</v>
      </c>
      <c r="F371" t="s">
        <v>1285</v>
      </c>
      <c r="G371" t="s">
        <v>448</v>
      </c>
      <c r="H371" t="s">
        <v>1286</v>
      </c>
      <c r="I371" t="s">
        <v>1282</v>
      </c>
      <c r="J371" t="s">
        <v>1231</v>
      </c>
    </row>
    <row r="372" spans="1:10" x14ac:dyDescent="0.35">
      <c r="A372" t="s">
        <v>183</v>
      </c>
      <c r="B372" t="s">
        <v>187</v>
      </c>
      <c r="C372" t="s">
        <v>53</v>
      </c>
      <c r="D372" t="s">
        <v>43</v>
      </c>
      <c r="E372" t="s">
        <v>59</v>
      </c>
      <c r="F372" t="s">
        <v>1287</v>
      </c>
      <c r="G372" t="s">
        <v>451</v>
      </c>
      <c r="H372" t="s">
        <v>1288</v>
      </c>
      <c r="I372" t="s">
        <v>1282</v>
      </c>
      <c r="J372" t="s">
        <v>1234</v>
      </c>
    </row>
    <row r="373" spans="1:10" x14ac:dyDescent="0.35">
      <c r="A373" t="s">
        <v>183</v>
      </c>
      <c r="B373" t="s">
        <v>187</v>
      </c>
      <c r="C373" t="s">
        <v>53</v>
      </c>
      <c r="D373" t="s">
        <v>42</v>
      </c>
      <c r="E373" t="s">
        <v>59</v>
      </c>
      <c r="F373" t="s">
        <v>1289</v>
      </c>
      <c r="G373" t="s">
        <v>454</v>
      </c>
      <c r="H373" t="s">
        <v>1290</v>
      </c>
      <c r="I373" t="s">
        <v>1282</v>
      </c>
      <c r="J373" t="s">
        <v>1237</v>
      </c>
    </row>
    <row r="374" spans="1:10" x14ac:dyDescent="0.35">
      <c r="A374" t="s">
        <v>183</v>
      </c>
      <c r="B374" t="s">
        <v>187</v>
      </c>
      <c r="C374" t="s">
        <v>53</v>
      </c>
      <c r="D374" t="s">
        <v>44</v>
      </c>
      <c r="E374" t="s">
        <v>59</v>
      </c>
      <c r="F374" t="s">
        <v>1291</v>
      </c>
      <c r="G374" t="s">
        <v>457</v>
      </c>
      <c r="H374" t="s">
        <v>1292</v>
      </c>
      <c r="I374" t="s">
        <v>1282</v>
      </c>
      <c r="J374" t="s">
        <v>1240</v>
      </c>
    </row>
    <row r="375" spans="1:10" x14ac:dyDescent="0.35">
      <c r="A375" t="s">
        <v>183</v>
      </c>
      <c r="B375" t="s">
        <v>187</v>
      </c>
      <c r="C375" t="s">
        <v>53</v>
      </c>
      <c r="D375" t="s">
        <v>41</v>
      </c>
      <c r="E375" t="s">
        <v>59</v>
      </c>
      <c r="F375" t="s">
        <v>1293</v>
      </c>
      <c r="G375" t="s">
        <v>460</v>
      </c>
      <c r="H375" t="s">
        <v>1294</v>
      </c>
      <c r="I375" t="s">
        <v>1282</v>
      </c>
      <c r="J375" t="s">
        <v>1243</v>
      </c>
    </row>
    <row r="376" spans="1:10" x14ac:dyDescent="0.35">
      <c r="A376" t="s">
        <v>183</v>
      </c>
      <c r="B376" t="s">
        <v>187</v>
      </c>
      <c r="C376" t="s">
        <v>53</v>
      </c>
      <c r="D376" t="s">
        <v>53</v>
      </c>
      <c r="E376" t="s">
        <v>59</v>
      </c>
      <c r="F376" t="s">
        <v>1295</v>
      </c>
      <c r="G376" t="s">
        <v>463</v>
      </c>
      <c r="H376" t="s">
        <v>1282</v>
      </c>
      <c r="I376" t="s">
        <v>1282</v>
      </c>
      <c r="J376" t="s">
        <v>1245</v>
      </c>
    </row>
    <row r="377" spans="1:10" x14ac:dyDescent="0.35">
      <c r="A377" t="s">
        <v>183</v>
      </c>
      <c r="B377" t="s">
        <v>187</v>
      </c>
      <c r="C377" t="s">
        <v>53</v>
      </c>
      <c r="D377" t="s">
        <v>55</v>
      </c>
      <c r="E377" t="s">
        <v>60</v>
      </c>
      <c r="F377" t="s">
        <v>1296</v>
      </c>
      <c r="G377" t="s">
        <v>465</v>
      </c>
      <c r="H377" t="s">
        <v>1297</v>
      </c>
      <c r="I377" t="s">
        <v>1298</v>
      </c>
      <c r="J377" t="s">
        <v>1225</v>
      </c>
    </row>
    <row r="378" spans="1:10" x14ac:dyDescent="0.35">
      <c r="A378" t="s">
        <v>183</v>
      </c>
      <c r="B378" t="s">
        <v>187</v>
      </c>
      <c r="C378" t="s">
        <v>53</v>
      </c>
      <c r="D378" t="s">
        <v>54</v>
      </c>
      <c r="E378" t="s">
        <v>60</v>
      </c>
      <c r="F378" t="s">
        <v>1299</v>
      </c>
      <c r="G378" t="s">
        <v>469</v>
      </c>
      <c r="H378" t="s">
        <v>1300</v>
      </c>
      <c r="I378" t="s">
        <v>1298</v>
      </c>
      <c r="J378" t="s">
        <v>1228</v>
      </c>
    </row>
    <row r="379" spans="1:10" x14ac:dyDescent="0.35">
      <c r="A379" t="s">
        <v>183</v>
      </c>
      <c r="B379" t="s">
        <v>187</v>
      </c>
      <c r="C379" t="s">
        <v>53</v>
      </c>
      <c r="D379" t="s">
        <v>56</v>
      </c>
      <c r="E379" t="s">
        <v>60</v>
      </c>
      <c r="F379" t="s">
        <v>1301</v>
      </c>
      <c r="G379" t="s">
        <v>472</v>
      </c>
      <c r="H379" t="s">
        <v>1302</v>
      </c>
      <c r="I379" t="s">
        <v>1298</v>
      </c>
      <c r="J379" t="s">
        <v>1231</v>
      </c>
    </row>
    <row r="380" spans="1:10" x14ac:dyDescent="0.35">
      <c r="A380" t="s">
        <v>183</v>
      </c>
      <c r="B380" t="s">
        <v>187</v>
      </c>
      <c r="C380" t="s">
        <v>53</v>
      </c>
      <c r="D380" t="s">
        <v>43</v>
      </c>
      <c r="E380" t="s">
        <v>60</v>
      </c>
      <c r="F380" t="s">
        <v>1303</v>
      </c>
      <c r="G380" t="s">
        <v>475</v>
      </c>
      <c r="H380" t="s">
        <v>1304</v>
      </c>
      <c r="I380" t="s">
        <v>1298</v>
      </c>
      <c r="J380" t="s">
        <v>1234</v>
      </c>
    </row>
    <row r="381" spans="1:10" x14ac:dyDescent="0.35">
      <c r="A381" t="s">
        <v>183</v>
      </c>
      <c r="B381" t="s">
        <v>187</v>
      </c>
      <c r="C381" t="s">
        <v>53</v>
      </c>
      <c r="D381" t="s">
        <v>42</v>
      </c>
      <c r="E381" t="s">
        <v>60</v>
      </c>
      <c r="F381" t="s">
        <v>1305</v>
      </c>
      <c r="G381" t="s">
        <v>478</v>
      </c>
      <c r="H381" t="s">
        <v>1306</v>
      </c>
      <c r="I381" t="s">
        <v>1298</v>
      </c>
      <c r="J381" t="s">
        <v>1237</v>
      </c>
    </row>
    <row r="382" spans="1:10" x14ac:dyDescent="0.35">
      <c r="A382" t="s">
        <v>183</v>
      </c>
      <c r="B382" t="s">
        <v>187</v>
      </c>
      <c r="C382" t="s">
        <v>53</v>
      </c>
      <c r="D382" t="s">
        <v>44</v>
      </c>
      <c r="E382" t="s">
        <v>60</v>
      </c>
      <c r="F382" t="s">
        <v>1307</v>
      </c>
      <c r="G382" t="s">
        <v>481</v>
      </c>
      <c r="H382" t="s">
        <v>1308</v>
      </c>
      <c r="I382" t="s">
        <v>1298</v>
      </c>
      <c r="J382" t="s">
        <v>1240</v>
      </c>
    </row>
    <row r="383" spans="1:10" x14ac:dyDescent="0.35">
      <c r="A383" t="s">
        <v>183</v>
      </c>
      <c r="B383" t="s">
        <v>187</v>
      </c>
      <c r="C383" t="s">
        <v>53</v>
      </c>
      <c r="D383" t="s">
        <v>41</v>
      </c>
      <c r="E383" t="s">
        <v>60</v>
      </c>
      <c r="F383" t="s">
        <v>1309</v>
      </c>
      <c r="G383" t="s">
        <v>484</v>
      </c>
      <c r="H383" t="s">
        <v>1310</v>
      </c>
      <c r="I383" t="s">
        <v>1298</v>
      </c>
      <c r="J383" t="s">
        <v>1243</v>
      </c>
    </row>
    <row r="384" spans="1:10" x14ac:dyDescent="0.35">
      <c r="A384" t="s">
        <v>183</v>
      </c>
      <c r="B384" t="s">
        <v>187</v>
      </c>
      <c r="C384" t="s">
        <v>53</v>
      </c>
      <c r="D384" t="s">
        <v>53</v>
      </c>
      <c r="E384" t="s">
        <v>60</v>
      </c>
      <c r="F384" t="s">
        <v>1311</v>
      </c>
      <c r="G384" t="s">
        <v>487</v>
      </c>
      <c r="H384" t="s">
        <v>1298</v>
      </c>
      <c r="I384" t="s">
        <v>1298</v>
      </c>
      <c r="J384" t="s">
        <v>1245</v>
      </c>
    </row>
    <row r="385" spans="1:10" x14ac:dyDescent="0.35">
      <c r="A385" t="s">
        <v>183</v>
      </c>
      <c r="B385" t="s">
        <v>187</v>
      </c>
      <c r="C385" t="s">
        <v>78</v>
      </c>
      <c r="D385" t="s">
        <v>79</v>
      </c>
      <c r="E385" t="s">
        <v>77</v>
      </c>
      <c r="F385" t="s">
        <v>1312</v>
      </c>
      <c r="G385" t="s">
        <v>489</v>
      </c>
      <c r="H385" t="s">
        <v>1313</v>
      </c>
      <c r="I385" t="s">
        <v>1314</v>
      </c>
      <c r="J385" t="s">
        <v>1315</v>
      </c>
    </row>
    <row r="386" spans="1:10" x14ac:dyDescent="0.35">
      <c r="A386" t="s">
        <v>183</v>
      </c>
      <c r="B386" t="s">
        <v>187</v>
      </c>
      <c r="C386" t="s">
        <v>78</v>
      </c>
      <c r="D386" t="s">
        <v>80</v>
      </c>
      <c r="E386" t="s">
        <v>77</v>
      </c>
      <c r="F386" t="s">
        <v>1316</v>
      </c>
      <c r="G386" t="s">
        <v>494</v>
      </c>
      <c r="H386" t="s">
        <v>1317</v>
      </c>
      <c r="I386" t="s">
        <v>1314</v>
      </c>
      <c r="J386" t="s">
        <v>1318</v>
      </c>
    </row>
    <row r="387" spans="1:10" x14ac:dyDescent="0.35">
      <c r="A387" t="s">
        <v>183</v>
      </c>
      <c r="B387" t="s">
        <v>187</v>
      </c>
      <c r="C387" t="s">
        <v>78</v>
      </c>
      <c r="D387" t="s">
        <v>81</v>
      </c>
      <c r="E387" t="s">
        <v>77</v>
      </c>
      <c r="F387" t="s">
        <v>1319</v>
      </c>
      <c r="G387" t="s">
        <v>498</v>
      </c>
      <c r="H387" t="s">
        <v>1320</v>
      </c>
      <c r="I387" t="s">
        <v>1314</v>
      </c>
      <c r="J387" t="s">
        <v>1321</v>
      </c>
    </row>
    <row r="388" spans="1:10" x14ac:dyDescent="0.35">
      <c r="A388" t="s">
        <v>183</v>
      </c>
      <c r="B388" t="s">
        <v>187</v>
      </c>
      <c r="C388" t="s">
        <v>78</v>
      </c>
      <c r="D388" t="s">
        <v>44</v>
      </c>
      <c r="E388" t="s">
        <v>77</v>
      </c>
      <c r="F388" t="s">
        <v>1322</v>
      </c>
      <c r="G388" t="s">
        <v>502</v>
      </c>
      <c r="H388" t="s">
        <v>1323</v>
      </c>
      <c r="I388" t="s">
        <v>1314</v>
      </c>
      <c r="J388" t="s">
        <v>1324</v>
      </c>
    </row>
    <row r="389" spans="1:10" x14ac:dyDescent="0.35">
      <c r="A389" t="s">
        <v>183</v>
      </c>
      <c r="B389" t="s">
        <v>187</v>
      </c>
      <c r="C389" t="s">
        <v>78</v>
      </c>
      <c r="D389" t="s">
        <v>41</v>
      </c>
      <c r="E389" t="s">
        <v>77</v>
      </c>
      <c r="F389" t="s">
        <v>1325</v>
      </c>
      <c r="G389" t="s">
        <v>506</v>
      </c>
      <c r="H389" t="s">
        <v>1326</v>
      </c>
      <c r="I389" t="s">
        <v>1314</v>
      </c>
      <c r="J389" t="s">
        <v>1327</v>
      </c>
    </row>
    <row r="390" spans="1:10" x14ac:dyDescent="0.35">
      <c r="A390" t="s">
        <v>183</v>
      </c>
      <c r="B390" t="s">
        <v>187</v>
      </c>
      <c r="C390" t="s">
        <v>78</v>
      </c>
      <c r="D390" t="s">
        <v>78</v>
      </c>
      <c r="E390" t="s">
        <v>77</v>
      </c>
      <c r="F390" t="s">
        <v>1328</v>
      </c>
      <c r="G390" t="s">
        <v>510</v>
      </c>
      <c r="H390" t="s">
        <v>1314</v>
      </c>
      <c r="I390" t="s">
        <v>1314</v>
      </c>
      <c r="J390" t="s">
        <v>1329</v>
      </c>
    </row>
    <row r="391" spans="1:10" x14ac:dyDescent="0.35">
      <c r="A391" t="s">
        <v>183</v>
      </c>
      <c r="B391" t="s">
        <v>187</v>
      </c>
      <c r="C391" t="s">
        <v>78</v>
      </c>
      <c r="D391" t="s">
        <v>79</v>
      </c>
      <c r="E391" t="s">
        <v>82</v>
      </c>
      <c r="F391" t="s">
        <v>1330</v>
      </c>
      <c r="G391" t="s">
        <v>513</v>
      </c>
      <c r="H391" t="s">
        <v>1331</v>
      </c>
      <c r="I391" t="s">
        <v>1332</v>
      </c>
      <c r="J391" t="s">
        <v>1315</v>
      </c>
    </row>
    <row r="392" spans="1:10" x14ac:dyDescent="0.35">
      <c r="A392" t="s">
        <v>183</v>
      </c>
      <c r="B392" t="s">
        <v>187</v>
      </c>
      <c r="C392" t="s">
        <v>78</v>
      </c>
      <c r="D392" t="s">
        <v>80</v>
      </c>
      <c r="E392" t="s">
        <v>82</v>
      </c>
      <c r="F392" t="s">
        <v>1333</v>
      </c>
      <c r="G392" t="s">
        <v>517</v>
      </c>
      <c r="H392" t="s">
        <v>1334</v>
      </c>
      <c r="I392" t="s">
        <v>1332</v>
      </c>
      <c r="J392" t="s">
        <v>1318</v>
      </c>
    </row>
    <row r="393" spans="1:10" x14ac:dyDescent="0.35">
      <c r="A393" t="s">
        <v>183</v>
      </c>
      <c r="B393" t="s">
        <v>187</v>
      </c>
      <c r="C393" t="s">
        <v>78</v>
      </c>
      <c r="D393" t="s">
        <v>81</v>
      </c>
      <c r="E393" t="s">
        <v>82</v>
      </c>
      <c r="F393" t="s">
        <v>1335</v>
      </c>
      <c r="G393" t="s">
        <v>520</v>
      </c>
      <c r="H393" t="s">
        <v>1336</v>
      </c>
      <c r="I393" t="s">
        <v>1332</v>
      </c>
      <c r="J393" t="s">
        <v>1321</v>
      </c>
    </row>
    <row r="394" spans="1:10" x14ac:dyDescent="0.35">
      <c r="A394" t="s">
        <v>183</v>
      </c>
      <c r="B394" t="s">
        <v>187</v>
      </c>
      <c r="C394" t="s">
        <v>78</v>
      </c>
      <c r="D394" t="s">
        <v>44</v>
      </c>
      <c r="E394" t="s">
        <v>82</v>
      </c>
      <c r="F394" t="s">
        <v>1337</v>
      </c>
      <c r="G394" t="s">
        <v>523</v>
      </c>
      <c r="H394" t="s">
        <v>1338</v>
      </c>
      <c r="I394" t="s">
        <v>1332</v>
      </c>
      <c r="J394" t="s">
        <v>1324</v>
      </c>
    </row>
    <row r="395" spans="1:10" x14ac:dyDescent="0.35">
      <c r="A395" t="s">
        <v>183</v>
      </c>
      <c r="B395" t="s">
        <v>187</v>
      </c>
      <c r="C395" t="s">
        <v>78</v>
      </c>
      <c r="D395" t="s">
        <v>41</v>
      </c>
      <c r="E395" t="s">
        <v>82</v>
      </c>
      <c r="F395" t="s">
        <v>1339</v>
      </c>
      <c r="G395" t="s">
        <v>526</v>
      </c>
      <c r="H395" t="s">
        <v>1340</v>
      </c>
      <c r="I395" t="s">
        <v>1332</v>
      </c>
      <c r="J395" t="s">
        <v>1327</v>
      </c>
    </row>
    <row r="396" spans="1:10" x14ac:dyDescent="0.35">
      <c r="A396" t="s">
        <v>183</v>
      </c>
      <c r="B396" t="s">
        <v>187</v>
      </c>
      <c r="C396" t="s">
        <v>78</v>
      </c>
      <c r="D396" t="s">
        <v>78</v>
      </c>
      <c r="E396" t="s">
        <v>82</v>
      </c>
      <c r="F396" t="s">
        <v>1341</v>
      </c>
      <c r="G396" t="s">
        <v>529</v>
      </c>
      <c r="H396" t="s">
        <v>1332</v>
      </c>
      <c r="I396" t="s">
        <v>1332</v>
      </c>
      <c r="J396" t="s">
        <v>1329</v>
      </c>
    </row>
    <row r="397" spans="1:10" x14ac:dyDescent="0.35">
      <c r="A397" t="s">
        <v>183</v>
      </c>
      <c r="B397" t="s">
        <v>187</v>
      </c>
      <c r="C397" t="s">
        <v>78</v>
      </c>
      <c r="D397" t="s">
        <v>79</v>
      </c>
      <c r="E397" t="s">
        <v>83</v>
      </c>
      <c r="F397" t="s">
        <v>1342</v>
      </c>
      <c r="G397" t="s">
        <v>531</v>
      </c>
      <c r="H397" t="s">
        <v>1343</v>
      </c>
      <c r="I397" t="s">
        <v>1344</v>
      </c>
      <c r="J397" t="s">
        <v>1315</v>
      </c>
    </row>
    <row r="398" spans="1:10" x14ac:dyDescent="0.35">
      <c r="A398" t="s">
        <v>183</v>
      </c>
      <c r="B398" t="s">
        <v>187</v>
      </c>
      <c r="C398" t="s">
        <v>78</v>
      </c>
      <c r="D398" t="s">
        <v>80</v>
      </c>
      <c r="E398" t="s">
        <v>83</v>
      </c>
      <c r="F398" t="s">
        <v>1345</v>
      </c>
      <c r="G398" t="s">
        <v>535</v>
      </c>
      <c r="H398" t="s">
        <v>1346</v>
      </c>
      <c r="I398" t="s">
        <v>1344</v>
      </c>
      <c r="J398" t="s">
        <v>1318</v>
      </c>
    </row>
    <row r="399" spans="1:10" x14ac:dyDescent="0.35">
      <c r="A399" t="s">
        <v>183</v>
      </c>
      <c r="B399" t="s">
        <v>187</v>
      </c>
      <c r="C399" t="s">
        <v>78</v>
      </c>
      <c r="D399" t="s">
        <v>81</v>
      </c>
      <c r="E399" t="s">
        <v>83</v>
      </c>
      <c r="F399" t="s">
        <v>1347</v>
      </c>
      <c r="G399" t="s">
        <v>538</v>
      </c>
      <c r="H399" t="s">
        <v>1348</v>
      </c>
      <c r="I399" t="s">
        <v>1344</v>
      </c>
      <c r="J399" t="s">
        <v>1321</v>
      </c>
    </row>
    <row r="400" spans="1:10" x14ac:dyDescent="0.35">
      <c r="A400" t="s">
        <v>183</v>
      </c>
      <c r="B400" t="s">
        <v>187</v>
      </c>
      <c r="C400" t="s">
        <v>78</v>
      </c>
      <c r="D400" t="s">
        <v>44</v>
      </c>
      <c r="E400" t="s">
        <v>83</v>
      </c>
      <c r="F400" t="s">
        <v>1349</v>
      </c>
      <c r="G400" t="s">
        <v>541</v>
      </c>
      <c r="H400" t="s">
        <v>1350</v>
      </c>
      <c r="I400" t="s">
        <v>1344</v>
      </c>
      <c r="J400" t="s">
        <v>1324</v>
      </c>
    </row>
    <row r="401" spans="1:10" x14ac:dyDescent="0.35">
      <c r="A401" t="s">
        <v>183</v>
      </c>
      <c r="B401" t="s">
        <v>187</v>
      </c>
      <c r="C401" t="s">
        <v>78</v>
      </c>
      <c r="D401" t="s">
        <v>41</v>
      </c>
      <c r="E401" t="s">
        <v>83</v>
      </c>
      <c r="F401" t="s">
        <v>1351</v>
      </c>
      <c r="G401" t="s">
        <v>544</v>
      </c>
      <c r="H401" t="s">
        <v>1352</v>
      </c>
      <c r="I401" t="s">
        <v>1344</v>
      </c>
      <c r="J401" t="s">
        <v>1327</v>
      </c>
    </row>
    <row r="402" spans="1:10" x14ac:dyDescent="0.35">
      <c r="A402" t="s">
        <v>183</v>
      </c>
      <c r="B402" t="s">
        <v>187</v>
      </c>
      <c r="C402" t="s">
        <v>78</v>
      </c>
      <c r="D402" t="s">
        <v>78</v>
      </c>
      <c r="E402" t="s">
        <v>83</v>
      </c>
      <c r="F402" t="s">
        <v>1353</v>
      </c>
      <c r="G402" t="s">
        <v>547</v>
      </c>
      <c r="H402" t="s">
        <v>1344</v>
      </c>
      <c r="I402" t="s">
        <v>1344</v>
      </c>
      <c r="J402" t="s">
        <v>1329</v>
      </c>
    </row>
    <row r="403" spans="1:10" x14ac:dyDescent="0.35">
      <c r="A403" t="s">
        <v>183</v>
      </c>
      <c r="B403" t="s">
        <v>187</v>
      </c>
      <c r="C403" t="s">
        <v>78</v>
      </c>
      <c r="D403" t="s">
        <v>79</v>
      </c>
      <c r="E403" t="s">
        <v>84</v>
      </c>
      <c r="F403" t="s">
        <v>1354</v>
      </c>
      <c r="G403" t="s">
        <v>549</v>
      </c>
      <c r="H403" t="s">
        <v>1355</v>
      </c>
      <c r="I403" t="s">
        <v>1356</v>
      </c>
      <c r="J403" t="s">
        <v>1315</v>
      </c>
    </row>
    <row r="404" spans="1:10" x14ac:dyDescent="0.35">
      <c r="A404" t="s">
        <v>183</v>
      </c>
      <c r="B404" t="s">
        <v>187</v>
      </c>
      <c r="C404" t="s">
        <v>78</v>
      </c>
      <c r="D404" t="s">
        <v>80</v>
      </c>
      <c r="E404" t="s">
        <v>84</v>
      </c>
      <c r="F404" t="s">
        <v>1357</v>
      </c>
      <c r="G404" t="s">
        <v>553</v>
      </c>
      <c r="H404" t="s">
        <v>1358</v>
      </c>
      <c r="I404" t="s">
        <v>1356</v>
      </c>
      <c r="J404" t="s">
        <v>1318</v>
      </c>
    </row>
    <row r="405" spans="1:10" x14ac:dyDescent="0.35">
      <c r="A405" t="s">
        <v>183</v>
      </c>
      <c r="B405" t="s">
        <v>187</v>
      </c>
      <c r="C405" t="s">
        <v>78</v>
      </c>
      <c r="D405" t="s">
        <v>81</v>
      </c>
      <c r="E405" t="s">
        <v>84</v>
      </c>
      <c r="F405" t="s">
        <v>1359</v>
      </c>
      <c r="G405" t="s">
        <v>556</v>
      </c>
      <c r="H405" t="s">
        <v>1360</v>
      </c>
      <c r="I405" t="s">
        <v>1356</v>
      </c>
      <c r="J405" t="s">
        <v>1321</v>
      </c>
    </row>
    <row r="406" spans="1:10" x14ac:dyDescent="0.35">
      <c r="A406" t="s">
        <v>183</v>
      </c>
      <c r="B406" t="s">
        <v>187</v>
      </c>
      <c r="C406" t="s">
        <v>78</v>
      </c>
      <c r="D406" t="s">
        <v>44</v>
      </c>
      <c r="E406" t="s">
        <v>84</v>
      </c>
      <c r="F406" t="s">
        <v>1361</v>
      </c>
      <c r="G406" t="s">
        <v>559</v>
      </c>
      <c r="H406" t="s">
        <v>1362</v>
      </c>
      <c r="I406" t="s">
        <v>1356</v>
      </c>
      <c r="J406" t="s">
        <v>1324</v>
      </c>
    </row>
    <row r="407" spans="1:10" x14ac:dyDescent="0.35">
      <c r="A407" t="s">
        <v>183</v>
      </c>
      <c r="B407" t="s">
        <v>187</v>
      </c>
      <c r="C407" t="s">
        <v>78</v>
      </c>
      <c r="D407" t="s">
        <v>41</v>
      </c>
      <c r="E407" t="s">
        <v>84</v>
      </c>
      <c r="F407" t="s">
        <v>1363</v>
      </c>
      <c r="G407" t="s">
        <v>562</v>
      </c>
      <c r="H407" t="s">
        <v>1364</v>
      </c>
      <c r="I407" t="s">
        <v>1356</v>
      </c>
      <c r="J407" t="s">
        <v>1327</v>
      </c>
    </row>
    <row r="408" spans="1:10" x14ac:dyDescent="0.35">
      <c r="A408" t="s">
        <v>183</v>
      </c>
      <c r="B408" t="s">
        <v>187</v>
      </c>
      <c r="C408" t="s">
        <v>78</v>
      </c>
      <c r="D408" t="s">
        <v>78</v>
      </c>
      <c r="E408" t="s">
        <v>84</v>
      </c>
      <c r="F408" t="s">
        <v>1365</v>
      </c>
      <c r="G408" t="s">
        <v>565</v>
      </c>
      <c r="H408" t="s">
        <v>1356</v>
      </c>
      <c r="I408" t="s">
        <v>1356</v>
      </c>
      <c r="J408" t="s">
        <v>1329</v>
      </c>
    </row>
    <row r="409" spans="1:10" x14ac:dyDescent="0.35">
      <c r="A409" t="s">
        <v>183</v>
      </c>
      <c r="B409" t="s">
        <v>187</v>
      </c>
      <c r="C409" t="s">
        <v>78</v>
      </c>
      <c r="D409" t="s">
        <v>79</v>
      </c>
      <c r="E409" t="s">
        <v>85</v>
      </c>
      <c r="F409" t="s">
        <v>1366</v>
      </c>
      <c r="G409" t="s">
        <v>567</v>
      </c>
      <c r="H409" t="s">
        <v>1367</v>
      </c>
      <c r="I409" t="s">
        <v>1368</v>
      </c>
      <c r="J409" t="s">
        <v>1315</v>
      </c>
    </row>
    <row r="410" spans="1:10" x14ac:dyDescent="0.35">
      <c r="A410" t="s">
        <v>183</v>
      </c>
      <c r="B410" t="s">
        <v>187</v>
      </c>
      <c r="C410" t="s">
        <v>78</v>
      </c>
      <c r="D410" t="s">
        <v>80</v>
      </c>
      <c r="E410" t="s">
        <v>85</v>
      </c>
      <c r="F410" t="s">
        <v>1369</v>
      </c>
      <c r="G410" t="s">
        <v>571</v>
      </c>
      <c r="H410" t="s">
        <v>1370</v>
      </c>
      <c r="I410" t="s">
        <v>1368</v>
      </c>
      <c r="J410" t="s">
        <v>1318</v>
      </c>
    </row>
    <row r="411" spans="1:10" x14ac:dyDescent="0.35">
      <c r="A411" t="s">
        <v>183</v>
      </c>
      <c r="B411" t="s">
        <v>187</v>
      </c>
      <c r="C411" t="s">
        <v>78</v>
      </c>
      <c r="D411" t="s">
        <v>81</v>
      </c>
      <c r="E411" t="s">
        <v>85</v>
      </c>
      <c r="F411" t="s">
        <v>1371</v>
      </c>
      <c r="G411" t="s">
        <v>574</v>
      </c>
      <c r="H411" t="s">
        <v>1372</v>
      </c>
      <c r="I411" t="s">
        <v>1368</v>
      </c>
      <c r="J411" t="s">
        <v>1321</v>
      </c>
    </row>
    <row r="412" spans="1:10" x14ac:dyDescent="0.35">
      <c r="A412" t="s">
        <v>183</v>
      </c>
      <c r="B412" t="s">
        <v>187</v>
      </c>
      <c r="C412" t="s">
        <v>78</v>
      </c>
      <c r="D412" t="s">
        <v>44</v>
      </c>
      <c r="E412" t="s">
        <v>85</v>
      </c>
      <c r="F412" t="s">
        <v>1373</v>
      </c>
      <c r="G412" t="s">
        <v>577</v>
      </c>
      <c r="H412" t="s">
        <v>1374</v>
      </c>
      <c r="I412" t="s">
        <v>1368</v>
      </c>
      <c r="J412" t="s">
        <v>1324</v>
      </c>
    </row>
    <row r="413" spans="1:10" x14ac:dyDescent="0.35">
      <c r="A413" t="s">
        <v>183</v>
      </c>
      <c r="B413" t="s">
        <v>187</v>
      </c>
      <c r="C413" t="s">
        <v>78</v>
      </c>
      <c r="D413" t="s">
        <v>41</v>
      </c>
      <c r="E413" t="s">
        <v>85</v>
      </c>
      <c r="F413" t="s">
        <v>1375</v>
      </c>
      <c r="G413" t="s">
        <v>580</v>
      </c>
      <c r="H413" t="s">
        <v>1376</v>
      </c>
      <c r="I413" t="s">
        <v>1368</v>
      </c>
      <c r="J413" t="s">
        <v>1327</v>
      </c>
    </row>
    <row r="414" spans="1:10" x14ac:dyDescent="0.35">
      <c r="A414" t="s">
        <v>183</v>
      </c>
      <c r="B414" t="s">
        <v>187</v>
      </c>
      <c r="C414" t="s">
        <v>78</v>
      </c>
      <c r="D414" t="s">
        <v>78</v>
      </c>
      <c r="E414" t="s">
        <v>85</v>
      </c>
      <c r="F414" t="s">
        <v>1377</v>
      </c>
      <c r="G414" t="s">
        <v>583</v>
      </c>
      <c r="H414" t="s">
        <v>1368</v>
      </c>
      <c r="I414" t="s">
        <v>1368</v>
      </c>
      <c r="J414" t="s">
        <v>1329</v>
      </c>
    </row>
    <row r="415" spans="1:10" x14ac:dyDescent="0.35">
      <c r="A415" t="s">
        <v>183</v>
      </c>
      <c r="B415" t="s">
        <v>187</v>
      </c>
      <c r="C415" t="s">
        <v>78</v>
      </c>
      <c r="D415" t="s">
        <v>79</v>
      </c>
      <c r="E415" t="s">
        <v>86</v>
      </c>
      <c r="F415" t="s">
        <v>1378</v>
      </c>
      <c r="G415" t="s">
        <v>585</v>
      </c>
      <c r="H415" t="s">
        <v>1379</v>
      </c>
      <c r="I415" t="s">
        <v>1380</v>
      </c>
      <c r="J415" t="s">
        <v>1315</v>
      </c>
    </row>
    <row r="416" spans="1:10" x14ac:dyDescent="0.35">
      <c r="A416" t="s">
        <v>183</v>
      </c>
      <c r="B416" t="s">
        <v>187</v>
      </c>
      <c r="C416" t="s">
        <v>78</v>
      </c>
      <c r="D416" t="s">
        <v>80</v>
      </c>
      <c r="E416" t="s">
        <v>86</v>
      </c>
      <c r="F416" t="s">
        <v>1381</v>
      </c>
      <c r="G416" t="s">
        <v>589</v>
      </c>
      <c r="H416" t="s">
        <v>1382</v>
      </c>
      <c r="I416" t="s">
        <v>1380</v>
      </c>
      <c r="J416" t="s">
        <v>1318</v>
      </c>
    </row>
    <row r="417" spans="1:10" x14ac:dyDescent="0.35">
      <c r="A417" t="s">
        <v>183</v>
      </c>
      <c r="B417" t="s">
        <v>187</v>
      </c>
      <c r="C417" t="s">
        <v>78</v>
      </c>
      <c r="D417" t="s">
        <v>81</v>
      </c>
      <c r="E417" t="s">
        <v>86</v>
      </c>
      <c r="F417" t="s">
        <v>1383</v>
      </c>
      <c r="G417" t="s">
        <v>592</v>
      </c>
      <c r="H417" t="s">
        <v>1384</v>
      </c>
      <c r="I417" t="s">
        <v>1380</v>
      </c>
      <c r="J417" t="s">
        <v>1321</v>
      </c>
    </row>
    <row r="418" spans="1:10" x14ac:dyDescent="0.35">
      <c r="A418" t="s">
        <v>183</v>
      </c>
      <c r="B418" t="s">
        <v>187</v>
      </c>
      <c r="C418" t="s">
        <v>78</v>
      </c>
      <c r="D418" t="s">
        <v>44</v>
      </c>
      <c r="E418" t="s">
        <v>86</v>
      </c>
      <c r="F418" t="s">
        <v>1385</v>
      </c>
      <c r="G418" t="s">
        <v>595</v>
      </c>
      <c r="H418" t="s">
        <v>1386</v>
      </c>
      <c r="I418" t="s">
        <v>1380</v>
      </c>
      <c r="J418" t="s">
        <v>1324</v>
      </c>
    </row>
    <row r="419" spans="1:10" x14ac:dyDescent="0.35">
      <c r="A419" t="s">
        <v>183</v>
      </c>
      <c r="B419" t="s">
        <v>187</v>
      </c>
      <c r="C419" t="s">
        <v>78</v>
      </c>
      <c r="D419" t="s">
        <v>41</v>
      </c>
      <c r="E419" t="s">
        <v>86</v>
      </c>
      <c r="F419" t="s">
        <v>1387</v>
      </c>
      <c r="G419" t="s">
        <v>598</v>
      </c>
      <c r="H419" t="s">
        <v>1388</v>
      </c>
      <c r="I419" t="s">
        <v>1380</v>
      </c>
      <c r="J419" t="s">
        <v>1327</v>
      </c>
    </row>
    <row r="420" spans="1:10" x14ac:dyDescent="0.35">
      <c r="A420" t="s">
        <v>183</v>
      </c>
      <c r="B420" t="s">
        <v>187</v>
      </c>
      <c r="C420" t="s">
        <v>78</v>
      </c>
      <c r="D420" t="s">
        <v>78</v>
      </c>
      <c r="E420" t="s">
        <v>86</v>
      </c>
      <c r="F420" t="s">
        <v>1389</v>
      </c>
      <c r="G420" t="s">
        <v>601</v>
      </c>
      <c r="H420" t="s">
        <v>1380</v>
      </c>
      <c r="I420" t="s">
        <v>1380</v>
      </c>
      <c r="J420" t="s">
        <v>1329</v>
      </c>
    </row>
    <row r="421" spans="1:10" x14ac:dyDescent="0.35">
      <c r="A421" t="s">
        <v>183</v>
      </c>
      <c r="B421" t="s">
        <v>187</v>
      </c>
      <c r="C421" t="s">
        <v>78</v>
      </c>
      <c r="D421" t="s">
        <v>79</v>
      </c>
      <c r="E421" t="s">
        <v>87</v>
      </c>
      <c r="F421" t="s">
        <v>1390</v>
      </c>
      <c r="G421" t="s">
        <v>603</v>
      </c>
      <c r="H421" t="s">
        <v>1391</v>
      </c>
      <c r="I421" t="s">
        <v>1392</v>
      </c>
      <c r="J421" t="s">
        <v>1315</v>
      </c>
    </row>
    <row r="422" spans="1:10" x14ac:dyDescent="0.35">
      <c r="A422" t="s">
        <v>183</v>
      </c>
      <c r="B422" t="s">
        <v>187</v>
      </c>
      <c r="C422" t="s">
        <v>78</v>
      </c>
      <c r="D422" t="s">
        <v>80</v>
      </c>
      <c r="E422" t="s">
        <v>87</v>
      </c>
      <c r="F422" t="s">
        <v>1393</v>
      </c>
      <c r="G422" t="s">
        <v>607</v>
      </c>
      <c r="H422" t="s">
        <v>1394</v>
      </c>
      <c r="I422" t="s">
        <v>1392</v>
      </c>
      <c r="J422" t="s">
        <v>1318</v>
      </c>
    </row>
    <row r="423" spans="1:10" x14ac:dyDescent="0.35">
      <c r="A423" t="s">
        <v>183</v>
      </c>
      <c r="B423" t="s">
        <v>187</v>
      </c>
      <c r="C423" t="s">
        <v>78</v>
      </c>
      <c r="D423" t="s">
        <v>81</v>
      </c>
      <c r="E423" t="s">
        <v>87</v>
      </c>
      <c r="F423" t="s">
        <v>1395</v>
      </c>
      <c r="G423" t="s">
        <v>610</v>
      </c>
      <c r="H423" t="s">
        <v>1396</v>
      </c>
      <c r="I423" t="s">
        <v>1392</v>
      </c>
      <c r="J423" t="s">
        <v>1321</v>
      </c>
    </row>
    <row r="424" spans="1:10" x14ac:dyDescent="0.35">
      <c r="A424" t="s">
        <v>183</v>
      </c>
      <c r="B424" t="s">
        <v>187</v>
      </c>
      <c r="C424" t="s">
        <v>78</v>
      </c>
      <c r="D424" t="s">
        <v>44</v>
      </c>
      <c r="E424" t="s">
        <v>87</v>
      </c>
      <c r="F424" t="s">
        <v>1397</v>
      </c>
      <c r="G424" t="s">
        <v>613</v>
      </c>
      <c r="H424" t="s">
        <v>1398</v>
      </c>
      <c r="I424" t="s">
        <v>1392</v>
      </c>
      <c r="J424" t="s">
        <v>1324</v>
      </c>
    </row>
    <row r="425" spans="1:10" x14ac:dyDescent="0.35">
      <c r="A425" t="s">
        <v>183</v>
      </c>
      <c r="B425" t="s">
        <v>187</v>
      </c>
      <c r="C425" t="s">
        <v>78</v>
      </c>
      <c r="D425" t="s">
        <v>41</v>
      </c>
      <c r="E425" t="s">
        <v>87</v>
      </c>
      <c r="F425" t="s">
        <v>1399</v>
      </c>
      <c r="G425" t="s">
        <v>616</v>
      </c>
      <c r="H425" t="s">
        <v>1400</v>
      </c>
      <c r="I425" t="s">
        <v>1392</v>
      </c>
      <c r="J425" t="s">
        <v>1327</v>
      </c>
    </row>
    <row r="426" spans="1:10" x14ac:dyDescent="0.35">
      <c r="A426" t="s">
        <v>183</v>
      </c>
      <c r="B426" t="s">
        <v>187</v>
      </c>
      <c r="C426" t="s">
        <v>78</v>
      </c>
      <c r="D426" t="s">
        <v>78</v>
      </c>
      <c r="E426" t="s">
        <v>87</v>
      </c>
      <c r="F426" t="s">
        <v>1401</v>
      </c>
      <c r="G426" t="s">
        <v>619</v>
      </c>
      <c r="H426" t="s">
        <v>1392</v>
      </c>
      <c r="I426" t="s">
        <v>1392</v>
      </c>
      <c r="J426" t="s">
        <v>1329</v>
      </c>
    </row>
    <row r="427" spans="1:10" x14ac:dyDescent="0.35">
      <c r="A427" t="s">
        <v>183</v>
      </c>
      <c r="B427" t="s">
        <v>187</v>
      </c>
      <c r="C427" t="s">
        <v>78</v>
      </c>
      <c r="D427" t="s">
        <v>79</v>
      </c>
      <c r="E427" t="s">
        <v>88</v>
      </c>
      <c r="F427" t="s">
        <v>1402</v>
      </c>
      <c r="G427" t="s">
        <v>621</v>
      </c>
      <c r="H427" t="s">
        <v>1403</v>
      </c>
      <c r="I427" t="s">
        <v>1404</v>
      </c>
      <c r="J427" t="s">
        <v>1315</v>
      </c>
    </row>
    <row r="428" spans="1:10" x14ac:dyDescent="0.35">
      <c r="A428" t="s">
        <v>183</v>
      </c>
      <c r="B428" t="s">
        <v>187</v>
      </c>
      <c r="C428" t="s">
        <v>78</v>
      </c>
      <c r="D428" t="s">
        <v>80</v>
      </c>
      <c r="E428" t="s">
        <v>88</v>
      </c>
      <c r="F428" t="s">
        <v>1405</v>
      </c>
      <c r="G428" t="s">
        <v>625</v>
      </c>
      <c r="H428" t="s">
        <v>1406</v>
      </c>
      <c r="I428" t="s">
        <v>1404</v>
      </c>
      <c r="J428" t="s">
        <v>1318</v>
      </c>
    </row>
    <row r="429" spans="1:10" x14ac:dyDescent="0.35">
      <c r="A429" t="s">
        <v>183</v>
      </c>
      <c r="B429" t="s">
        <v>187</v>
      </c>
      <c r="C429" t="s">
        <v>78</v>
      </c>
      <c r="D429" t="s">
        <v>81</v>
      </c>
      <c r="E429" t="s">
        <v>88</v>
      </c>
      <c r="F429" t="s">
        <v>1407</v>
      </c>
      <c r="G429" t="s">
        <v>628</v>
      </c>
      <c r="H429" t="s">
        <v>1408</v>
      </c>
      <c r="I429" t="s">
        <v>1404</v>
      </c>
      <c r="J429" t="s">
        <v>1321</v>
      </c>
    </row>
    <row r="430" spans="1:10" x14ac:dyDescent="0.35">
      <c r="A430" t="s">
        <v>183</v>
      </c>
      <c r="B430" t="s">
        <v>187</v>
      </c>
      <c r="C430" t="s">
        <v>78</v>
      </c>
      <c r="D430" t="s">
        <v>44</v>
      </c>
      <c r="E430" t="s">
        <v>88</v>
      </c>
      <c r="F430" t="s">
        <v>1409</v>
      </c>
      <c r="G430" t="s">
        <v>631</v>
      </c>
      <c r="H430" t="s">
        <v>1410</v>
      </c>
      <c r="I430" t="s">
        <v>1404</v>
      </c>
      <c r="J430" t="s">
        <v>1324</v>
      </c>
    </row>
    <row r="431" spans="1:10" x14ac:dyDescent="0.35">
      <c r="A431" t="s">
        <v>183</v>
      </c>
      <c r="B431" t="s">
        <v>187</v>
      </c>
      <c r="C431" t="s">
        <v>78</v>
      </c>
      <c r="D431" t="s">
        <v>41</v>
      </c>
      <c r="E431" t="s">
        <v>88</v>
      </c>
      <c r="F431" t="s">
        <v>1411</v>
      </c>
      <c r="G431" t="s">
        <v>634</v>
      </c>
      <c r="H431" t="s">
        <v>1412</v>
      </c>
      <c r="I431" t="s">
        <v>1404</v>
      </c>
      <c r="J431" t="s">
        <v>1327</v>
      </c>
    </row>
    <row r="432" spans="1:10" x14ac:dyDescent="0.35">
      <c r="A432" t="s">
        <v>183</v>
      </c>
      <c r="B432" t="s">
        <v>187</v>
      </c>
      <c r="C432" t="s">
        <v>78</v>
      </c>
      <c r="D432" t="s">
        <v>78</v>
      </c>
      <c r="E432" t="s">
        <v>88</v>
      </c>
      <c r="F432" t="s">
        <v>1413</v>
      </c>
      <c r="G432" t="s">
        <v>637</v>
      </c>
      <c r="H432" t="s">
        <v>1404</v>
      </c>
      <c r="I432" t="s">
        <v>1404</v>
      </c>
      <c r="J432" t="s">
        <v>1329</v>
      </c>
    </row>
    <row r="433" spans="1:10" x14ac:dyDescent="0.35">
      <c r="A433" t="s">
        <v>183</v>
      </c>
      <c r="B433" t="s">
        <v>187</v>
      </c>
      <c r="C433" t="s">
        <v>78</v>
      </c>
      <c r="D433" t="s">
        <v>79</v>
      </c>
      <c r="E433" t="s">
        <v>89</v>
      </c>
      <c r="F433" t="s">
        <v>1414</v>
      </c>
      <c r="G433" t="s">
        <v>639</v>
      </c>
      <c r="H433" t="s">
        <v>1415</v>
      </c>
      <c r="I433" t="s">
        <v>1416</v>
      </c>
      <c r="J433" t="s">
        <v>1315</v>
      </c>
    </row>
    <row r="434" spans="1:10" x14ac:dyDescent="0.35">
      <c r="A434" t="s">
        <v>183</v>
      </c>
      <c r="B434" t="s">
        <v>187</v>
      </c>
      <c r="C434" t="s">
        <v>78</v>
      </c>
      <c r="D434" t="s">
        <v>80</v>
      </c>
      <c r="E434" t="s">
        <v>89</v>
      </c>
      <c r="F434" t="s">
        <v>1417</v>
      </c>
      <c r="G434" t="s">
        <v>643</v>
      </c>
      <c r="H434" t="s">
        <v>1418</v>
      </c>
      <c r="I434" t="s">
        <v>1416</v>
      </c>
      <c r="J434" t="s">
        <v>1318</v>
      </c>
    </row>
    <row r="435" spans="1:10" x14ac:dyDescent="0.35">
      <c r="A435" t="s">
        <v>183</v>
      </c>
      <c r="B435" t="s">
        <v>187</v>
      </c>
      <c r="C435" t="s">
        <v>78</v>
      </c>
      <c r="D435" t="s">
        <v>81</v>
      </c>
      <c r="E435" t="s">
        <v>89</v>
      </c>
      <c r="F435" t="s">
        <v>1419</v>
      </c>
      <c r="G435" t="s">
        <v>646</v>
      </c>
      <c r="H435" t="s">
        <v>1420</v>
      </c>
      <c r="I435" t="s">
        <v>1416</v>
      </c>
      <c r="J435" t="s">
        <v>1321</v>
      </c>
    </row>
    <row r="436" spans="1:10" x14ac:dyDescent="0.35">
      <c r="A436" t="s">
        <v>183</v>
      </c>
      <c r="B436" t="s">
        <v>187</v>
      </c>
      <c r="C436" t="s">
        <v>78</v>
      </c>
      <c r="D436" t="s">
        <v>44</v>
      </c>
      <c r="E436" t="s">
        <v>89</v>
      </c>
      <c r="F436" t="s">
        <v>1421</v>
      </c>
      <c r="G436" t="s">
        <v>649</v>
      </c>
      <c r="H436" t="s">
        <v>1422</v>
      </c>
      <c r="I436" t="s">
        <v>1416</v>
      </c>
      <c r="J436" t="s">
        <v>1324</v>
      </c>
    </row>
    <row r="437" spans="1:10" x14ac:dyDescent="0.35">
      <c r="A437" t="s">
        <v>183</v>
      </c>
      <c r="B437" t="s">
        <v>187</v>
      </c>
      <c r="C437" t="s">
        <v>78</v>
      </c>
      <c r="D437" t="s">
        <v>41</v>
      </c>
      <c r="E437" t="s">
        <v>89</v>
      </c>
      <c r="F437" t="s">
        <v>1423</v>
      </c>
      <c r="G437" t="s">
        <v>652</v>
      </c>
      <c r="H437" t="s">
        <v>1424</v>
      </c>
      <c r="I437" t="s">
        <v>1416</v>
      </c>
      <c r="J437" t="s">
        <v>1327</v>
      </c>
    </row>
    <row r="438" spans="1:10" x14ac:dyDescent="0.35">
      <c r="A438" t="s">
        <v>183</v>
      </c>
      <c r="B438" t="s">
        <v>187</v>
      </c>
      <c r="C438" t="s">
        <v>78</v>
      </c>
      <c r="D438" t="s">
        <v>78</v>
      </c>
      <c r="E438" t="s">
        <v>89</v>
      </c>
      <c r="F438" t="s">
        <v>1425</v>
      </c>
      <c r="G438" t="s">
        <v>655</v>
      </c>
      <c r="H438" t="s">
        <v>1416</v>
      </c>
      <c r="I438" t="s">
        <v>1416</v>
      </c>
      <c r="J438" t="s">
        <v>1329</v>
      </c>
    </row>
    <row r="439" spans="1:10" x14ac:dyDescent="0.35">
      <c r="A439" t="s">
        <v>183</v>
      </c>
      <c r="B439" t="s">
        <v>187</v>
      </c>
      <c r="C439" t="s">
        <v>63</v>
      </c>
      <c r="D439" t="s">
        <v>65</v>
      </c>
      <c r="E439" t="s">
        <v>61</v>
      </c>
      <c r="F439" t="s">
        <v>1426</v>
      </c>
      <c r="G439" t="s">
        <v>657</v>
      </c>
      <c r="H439" t="s">
        <v>1427</v>
      </c>
      <c r="I439" t="s">
        <v>1428</v>
      </c>
      <c r="J439" t="s">
        <v>1429</v>
      </c>
    </row>
    <row r="440" spans="1:10" x14ac:dyDescent="0.35">
      <c r="A440" t="s">
        <v>183</v>
      </c>
      <c r="B440" t="s">
        <v>187</v>
      </c>
      <c r="C440" t="s">
        <v>63</v>
      </c>
      <c r="D440" t="s">
        <v>67</v>
      </c>
      <c r="E440" t="s">
        <v>61</v>
      </c>
      <c r="F440" t="s">
        <v>1430</v>
      </c>
      <c r="G440" t="s">
        <v>662</v>
      </c>
      <c r="H440" t="s">
        <v>1431</v>
      </c>
      <c r="I440" t="s">
        <v>1428</v>
      </c>
      <c r="J440" t="s">
        <v>1432</v>
      </c>
    </row>
    <row r="441" spans="1:10" x14ac:dyDescent="0.35">
      <c r="A441" t="s">
        <v>183</v>
      </c>
      <c r="B441" t="s">
        <v>187</v>
      </c>
      <c r="C441" t="s">
        <v>63</v>
      </c>
      <c r="D441" t="s">
        <v>68</v>
      </c>
      <c r="E441" t="s">
        <v>61</v>
      </c>
      <c r="F441" t="s">
        <v>1433</v>
      </c>
      <c r="G441" t="s">
        <v>666</v>
      </c>
      <c r="H441" t="s">
        <v>1434</v>
      </c>
      <c r="I441" t="s">
        <v>1428</v>
      </c>
      <c r="J441" t="s">
        <v>1435</v>
      </c>
    </row>
    <row r="442" spans="1:10" x14ac:dyDescent="0.35">
      <c r="A442" t="s">
        <v>183</v>
      </c>
      <c r="B442" t="s">
        <v>187</v>
      </c>
      <c r="C442" t="s">
        <v>63</v>
      </c>
      <c r="D442" t="s">
        <v>13</v>
      </c>
      <c r="E442" t="s">
        <v>61</v>
      </c>
      <c r="F442" t="s">
        <v>1436</v>
      </c>
      <c r="G442" t="s">
        <v>670</v>
      </c>
      <c r="H442" t="s">
        <v>1437</v>
      </c>
      <c r="I442" t="s">
        <v>1428</v>
      </c>
      <c r="J442" t="s">
        <v>1438</v>
      </c>
    </row>
    <row r="443" spans="1:10" x14ac:dyDescent="0.35">
      <c r="A443" t="s">
        <v>183</v>
      </c>
      <c r="B443" t="s">
        <v>187</v>
      </c>
      <c r="C443" t="s">
        <v>63</v>
      </c>
      <c r="D443" t="s">
        <v>7</v>
      </c>
      <c r="E443" t="s">
        <v>61</v>
      </c>
      <c r="F443" t="s">
        <v>1439</v>
      </c>
      <c r="G443" t="s">
        <v>674</v>
      </c>
      <c r="H443" t="s">
        <v>1440</v>
      </c>
      <c r="I443" t="s">
        <v>1428</v>
      </c>
      <c r="J443" t="s">
        <v>1441</v>
      </c>
    </row>
    <row r="444" spans="1:10" x14ac:dyDescent="0.35">
      <c r="A444" t="s">
        <v>183</v>
      </c>
      <c r="B444" t="s">
        <v>187</v>
      </c>
      <c r="C444" t="s">
        <v>63</v>
      </c>
      <c r="D444" t="s">
        <v>66</v>
      </c>
      <c r="E444" t="s">
        <v>61</v>
      </c>
      <c r="F444" t="s">
        <v>1442</v>
      </c>
      <c r="G444" t="s">
        <v>678</v>
      </c>
      <c r="H444" t="s">
        <v>1443</v>
      </c>
      <c r="I444" t="s">
        <v>1428</v>
      </c>
      <c r="J444" t="s">
        <v>1444</v>
      </c>
    </row>
    <row r="445" spans="1:10" x14ac:dyDescent="0.35">
      <c r="A445" t="s">
        <v>183</v>
      </c>
      <c r="B445" t="s">
        <v>187</v>
      </c>
      <c r="C445" t="s">
        <v>63</v>
      </c>
      <c r="D445" t="s">
        <v>64</v>
      </c>
      <c r="E445" t="s">
        <v>61</v>
      </c>
      <c r="F445" t="s">
        <v>1445</v>
      </c>
      <c r="G445" t="s">
        <v>682</v>
      </c>
      <c r="H445" t="s">
        <v>1446</v>
      </c>
      <c r="I445" t="s">
        <v>1428</v>
      </c>
      <c r="J445" t="s">
        <v>1447</v>
      </c>
    </row>
    <row r="446" spans="1:10" x14ac:dyDescent="0.35">
      <c r="A446" t="s">
        <v>183</v>
      </c>
      <c r="B446" t="s">
        <v>187</v>
      </c>
      <c r="C446" t="s">
        <v>63</v>
      </c>
      <c r="D446" t="s">
        <v>63</v>
      </c>
      <c r="E446" t="s">
        <v>61</v>
      </c>
      <c r="F446" t="s">
        <v>1448</v>
      </c>
      <c r="G446" t="s">
        <v>686</v>
      </c>
      <c r="H446" t="s">
        <v>1428</v>
      </c>
      <c r="I446" t="s">
        <v>1428</v>
      </c>
      <c r="J446" t="s">
        <v>1449</v>
      </c>
    </row>
    <row r="447" spans="1:10" x14ac:dyDescent="0.35">
      <c r="A447" t="s">
        <v>183</v>
      </c>
      <c r="B447" t="s">
        <v>187</v>
      </c>
      <c r="C447" t="s">
        <v>63</v>
      </c>
      <c r="D447" t="s">
        <v>65</v>
      </c>
      <c r="E447" t="s">
        <v>70</v>
      </c>
      <c r="F447" t="s">
        <v>1450</v>
      </c>
      <c r="G447" t="s">
        <v>689</v>
      </c>
      <c r="H447" t="s">
        <v>1451</v>
      </c>
      <c r="I447" t="s">
        <v>1452</v>
      </c>
      <c r="J447" t="s">
        <v>1429</v>
      </c>
    </row>
    <row r="448" spans="1:10" x14ac:dyDescent="0.35">
      <c r="A448" t="s">
        <v>183</v>
      </c>
      <c r="B448" t="s">
        <v>187</v>
      </c>
      <c r="C448" t="s">
        <v>63</v>
      </c>
      <c r="D448" t="s">
        <v>67</v>
      </c>
      <c r="E448" t="s">
        <v>70</v>
      </c>
      <c r="F448" t="s">
        <v>1453</v>
      </c>
      <c r="G448" t="s">
        <v>693</v>
      </c>
      <c r="H448" t="s">
        <v>1454</v>
      </c>
      <c r="I448" t="s">
        <v>1452</v>
      </c>
      <c r="J448" t="s">
        <v>1432</v>
      </c>
    </row>
    <row r="449" spans="1:10" x14ac:dyDescent="0.35">
      <c r="A449" t="s">
        <v>183</v>
      </c>
      <c r="B449" t="s">
        <v>187</v>
      </c>
      <c r="C449" t="s">
        <v>63</v>
      </c>
      <c r="D449" t="s">
        <v>68</v>
      </c>
      <c r="E449" t="s">
        <v>70</v>
      </c>
      <c r="F449" t="s">
        <v>1455</v>
      </c>
      <c r="G449" t="s">
        <v>696</v>
      </c>
      <c r="H449" t="s">
        <v>1456</v>
      </c>
      <c r="I449" t="s">
        <v>1452</v>
      </c>
      <c r="J449" t="s">
        <v>1435</v>
      </c>
    </row>
    <row r="450" spans="1:10" x14ac:dyDescent="0.35">
      <c r="A450" t="s">
        <v>183</v>
      </c>
      <c r="B450" t="s">
        <v>187</v>
      </c>
      <c r="C450" t="s">
        <v>63</v>
      </c>
      <c r="D450" t="s">
        <v>13</v>
      </c>
      <c r="E450" t="s">
        <v>70</v>
      </c>
      <c r="F450" t="s">
        <v>1457</v>
      </c>
      <c r="G450" t="s">
        <v>699</v>
      </c>
      <c r="H450" t="s">
        <v>1458</v>
      </c>
      <c r="I450" t="s">
        <v>1452</v>
      </c>
      <c r="J450" t="s">
        <v>1438</v>
      </c>
    </row>
    <row r="451" spans="1:10" x14ac:dyDescent="0.35">
      <c r="A451" t="s">
        <v>183</v>
      </c>
      <c r="B451" t="s">
        <v>187</v>
      </c>
      <c r="C451" t="s">
        <v>63</v>
      </c>
      <c r="D451" t="s">
        <v>7</v>
      </c>
      <c r="E451" t="s">
        <v>70</v>
      </c>
      <c r="F451" t="s">
        <v>1459</v>
      </c>
      <c r="G451" t="s">
        <v>702</v>
      </c>
      <c r="H451" t="s">
        <v>1460</v>
      </c>
      <c r="I451" t="s">
        <v>1452</v>
      </c>
      <c r="J451" t="s">
        <v>1441</v>
      </c>
    </row>
    <row r="452" spans="1:10" x14ac:dyDescent="0.35">
      <c r="A452" t="s">
        <v>183</v>
      </c>
      <c r="B452" t="s">
        <v>187</v>
      </c>
      <c r="C452" t="s">
        <v>63</v>
      </c>
      <c r="D452" t="s">
        <v>66</v>
      </c>
      <c r="E452" t="s">
        <v>70</v>
      </c>
      <c r="F452" t="s">
        <v>1461</v>
      </c>
      <c r="G452" t="s">
        <v>705</v>
      </c>
      <c r="H452" t="s">
        <v>1462</v>
      </c>
      <c r="I452" t="s">
        <v>1452</v>
      </c>
      <c r="J452" t="s">
        <v>1444</v>
      </c>
    </row>
    <row r="453" spans="1:10" x14ac:dyDescent="0.35">
      <c r="A453" t="s">
        <v>183</v>
      </c>
      <c r="B453" t="s">
        <v>187</v>
      </c>
      <c r="C453" t="s">
        <v>63</v>
      </c>
      <c r="D453" t="s">
        <v>64</v>
      </c>
      <c r="E453" t="s">
        <v>70</v>
      </c>
      <c r="F453" t="s">
        <v>1463</v>
      </c>
      <c r="G453" t="s">
        <v>708</v>
      </c>
      <c r="H453" t="s">
        <v>1464</v>
      </c>
      <c r="I453" t="s">
        <v>1452</v>
      </c>
      <c r="J453" t="s">
        <v>1447</v>
      </c>
    </row>
    <row r="454" spans="1:10" x14ac:dyDescent="0.35">
      <c r="A454" t="s">
        <v>183</v>
      </c>
      <c r="B454" t="s">
        <v>187</v>
      </c>
      <c r="C454" t="s">
        <v>63</v>
      </c>
      <c r="D454" t="s">
        <v>63</v>
      </c>
      <c r="E454" t="s">
        <v>70</v>
      </c>
      <c r="F454" t="s">
        <v>1465</v>
      </c>
      <c r="G454" t="s">
        <v>711</v>
      </c>
      <c r="H454" t="s">
        <v>1452</v>
      </c>
      <c r="I454" t="s">
        <v>1452</v>
      </c>
      <c r="J454" t="s">
        <v>1449</v>
      </c>
    </row>
    <row r="455" spans="1:10" x14ac:dyDescent="0.35">
      <c r="A455" t="s">
        <v>183</v>
      </c>
      <c r="B455" t="s">
        <v>187</v>
      </c>
      <c r="C455" t="s">
        <v>63</v>
      </c>
      <c r="D455" t="s">
        <v>65</v>
      </c>
      <c r="E455" t="s">
        <v>71</v>
      </c>
      <c r="F455" t="s">
        <v>1466</v>
      </c>
      <c r="G455" t="s">
        <v>713</v>
      </c>
      <c r="H455" t="s">
        <v>1467</v>
      </c>
      <c r="I455" t="s">
        <v>1468</v>
      </c>
      <c r="J455" t="s">
        <v>1429</v>
      </c>
    </row>
    <row r="456" spans="1:10" x14ac:dyDescent="0.35">
      <c r="A456" t="s">
        <v>183</v>
      </c>
      <c r="B456" t="s">
        <v>187</v>
      </c>
      <c r="C456" t="s">
        <v>63</v>
      </c>
      <c r="D456" t="s">
        <v>67</v>
      </c>
      <c r="E456" t="s">
        <v>71</v>
      </c>
      <c r="F456" t="s">
        <v>1469</v>
      </c>
      <c r="G456" t="s">
        <v>717</v>
      </c>
      <c r="H456" t="s">
        <v>1470</v>
      </c>
      <c r="I456" t="s">
        <v>1468</v>
      </c>
      <c r="J456" t="s">
        <v>1432</v>
      </c>
    </row>
    <row r="457" spans="1:10" x14ac:dyDescent="0.35">
      <c r="A457" t="s">
        <v>183</v>
      </c>
      <c r="B457" t="s">
        <v>187</v>
      </c>
      <c r="C457" t="s">
        <v>63</v>
      </c>
      <c r="D457" t="s">
        <v>68</v>
      </c>
      <c r="E457" t="s">
        <v>71</v>
      </c>
      <c r="F457" t="s">
        <v>1471</v>
      </c>
      <c r="G457" t="s">
        <v>720</v>
      </c>
      <c r="H457" t="s">
        <v>1472</v>
      </c>
      <c r="I457" t="s">
        <v>1468</v>
      </c>
      <c r="J457" t="s">
        <v>1435</v>
      </c>
    </row>
    <row r="458" spans="1:10" x14ac:dyDescent="0.35">
      <c r="A458" t="s">
        <v>183</v>
      </c>
      <c r="B458" t="s">
        <v>187</v>
      </c>
      <c r="C458" t="s">
        <v>63</v>
      </c>
      <c r="D458" t="s">
        <v>13</v>
      </c>
      <c r="E458" t="s">
        <v>71</v>
      </c>
      <c r="F458" t="s">
        <v>1473</v>
      </c>
      <c r="G458" t="s">
        <v>723</v>
      </c>
      <c r="H458" t="s">
        <v>1474</v>
      </c>
      <c r="I458" t="s">
        <v>1468</v>
      </c>
      <c r="J458" t="s">
        <v>1438</v>
      </c>
    </row>
    <row r="459" spans="1:10" x14ac:dyDescent="0.35">
      <c r="A459" t="s">
        <v>183</v>
      </c>
      <c r="B459" t="s">
        <v>187</v>
      </c>
      <c r="C459" t="s">
        <v>63</v>
      </c>
      <c r="D459" t="s">
        <v>7</v>
      </c>
      <c r="E459" t="s">
        <v>71</v>
      </c>
      <c r="F459" t="s">
        <v>1475</v>
      </c>
      <c r="G459" t="s">
        <v>726</v>
      </c>
      <c r="H459" t="s">
        <v>1476</v>
      </c>
      <c r="I459" t="s">
        <v>1468</v>
      </c>
      <c r="J459" t="s">
        <v>1441</v>
      </c>
    </row>
    <row r="460" spans="1:10" x14ac:dyDescent="0.35">
      <c r="A460" t="s">
        <v>183</v>
      </c>
      <c r="B460" t="s">
        <v>187</v>
      </c>
      <c r="C460" t="s">
        <v>63</v>
      </c>
      <c r="D460" t="s">
        <v>66</v>
      </c>
      <c r="E460" t="s">
        <v>71</v>
      </c>
      <c r="F460" t="s">
        <v>1477</v>
      </c>
      <c r="G460" t="s">
        <v>729</v>
      </c>
      <c r="H460" t="s">
        <v>1478</v>
      </c>
      <c r="I460" t="s">
        <v>1468</v>
      </c>
      <c r="J460" t="s">
        <v>1444</v>
      </c>
    </row>
    <row r="461" spans="1:10" x14ac:dyDescent="0.35">
      <c r="A461" t="s">
        <v>183</v>
      </c>
      <c r="B461" t="s">
        <v>187</v>
      </c>
      <c r="C461" t="s">
        <v>63</v>
      </c>
      <c r="D461" t="s">
        <v>64</v>
      </c>
      <c r="E461" t="s">
        <v>71</v>
      </c>
      <c r="F461" t="s">
        <v>1479</v>
      </c>
      <c r="G461" t="s">
        <v>732</v>
      </c>
      <c r="H461" t="s">
        <v>1480</v>
      </c>
      <c r="I461" t="s">
        <v>1468</v>
      </c>
      <c r="J461" t="s">
        <v>1447</v>
      </c>
    </row>
    <row r="462" spans="1:10" x14ac:dyDescent="0.35">
      <c r="A462" t="s">
        <v>183</v>
      </c>
      <c r="B462" t="s">
        <v>187</v>
      </c>
      <c r="C462" t="s">
        <v>63</v>
      </c>
      <c r="D462" t="s">
        <v>63</v>
      </c>
      <c r="E462" t="s">
        <v>71</v>
      </c>
      <c r="F462" t="s">
        <v>1481</v>
      </c>
      <c r="G462" t="s">
        <v>735</v>
      </c>
      <c r="H462" t="s">
        <v>1468</v>
      </c>
      <c r="I462" t="s">
        <v>1468</v>
      </c>
      <c r="J462" t="s">
        <v>1449</v>
      </c>
    </row>
    <row r="463" spans="1:10" x14ac:dyDescent="0.35">
      <c r="A463" t="s">
        <v>183</v>
      </c>
      <c r="B463" t="s">
        <v>187</v>
      </c>
      <c r="C463" t="s">
        <v>63</v>
      </c>
      <c r="D463" t="s">
        <v>65</v>
      </c>
      <c r="E463" t="s">
        <v>72</v>
      </c>
      <c r="F463" t="s">
        <v>1482</v>
      </c>
      <c r="G463" t="s">
        <v>737</v>
      </c>
      <c r="H463" t="s">
        <v>1483</v>
      </c>
      <c r="I463" t="s">
        <v>1484</v>
      </c>
      <c r="J463" t="s">
        <v>1429</v>
      </c>
    </row>
    <row r="464" spans="1:10" x14ac:dyDescent="0.35">
      <c r="A464" t="s">
        <v>183</v>
      </c>
      <c r="B464" t="s">
        <v>187</v>
      </c>
      <c r="C464" t="s">
        <v>63</v>
      </c>
      <c r="D464" t="s">
        <v>67</v>
      </c>
      <c r="E464" t="s">
        <v>72</v>
      </c>
      <c r="F464" t="s">
        <v>1485</v>
      </c>
      <c r="G464" t="s">
        <v>741</v>
      </c>
      <c r="H464" t="s">
        <v>1486</v>
      </c>
      <c r="I464" t="s">
        <v>1484</v>
      </c>
      <c r="J464" t="s">
        <v>1432</v>
      </c>
    </row>
    <row r="465" spans="1:10" x14ac:dyDescent="0.35">
      <c r="A465" t="s">
        <v>183</v>
      </c>
      <c r="B465" t="s">
        <v>187</v>
      </c>
      <c r="C465" t="s">
        <v>63</v>
      </c>
      <c r="D465" t="s">
        <v>68</v>
      </c>
      <c r="E465" t="s">
        <v>72</v>
      </c>
      <c r="F465" t="s">
        <v>1487</v>
      </c>
      <c r="G465" t="s">
        <v>744</v>
      </c>
      <c r="H465" t="s">
        <v>1488</v>
      </c>
      <c r="I465" t="s">
        <v>1484</v>
      </c>
      <c r="J465" t="s">
        <v>1435</v>
      </c>
    </row>
    <row r="466" spans="1:10" x14ac:dyDescent="0.35">
      <c r="A466" t="s">
        <v>183</v>
      </c>
      <c r="B466" t="s">
        <v>187</v>
      </c>
      <c r="C466" t="s">
        <v>63</v>
      </c>
      <c r="D466" t="s">
        <v>13</v>
      </c>
      <c r="E466" t="s">
        <v>72</v>
      </c>
      <c r="F466" t="s">
        <v>1489</v>
      </c>
      <c r="G466" t="s">
        <v>747</v>
      </c>
      <c r="H466" t="s">
        <v>1490</v>
      </c>
      <c r="I466" t="s">
        <v>1484</v>
      </c>
      <c r="J466" t="s">
        <v>1438</v>
      </c>
    </row>
    <row r="467" spans="1:10" x14ac:dyDescent="0.35">
      <c r="A467" t="s">
        <v>183</v>
      </c>
      <c r="B467" t="s">
        <v>187</v>
      </c>
      <c r="C467" t="s">
        <v>63</v>
      </c>
      <c r="D467" t="s">
        <v>7</v>
      </c>
      <c r="E467" t="s">
        <v>72</v>
      </c>
      <c r="F467" t="s">
        <v>1491</v>
      </c>
      <c r="G467" t="s">
        <v>750</v>
      </c>
      <c r="H467" t="s">
        <v>1492</v>
      </c>
      <c r="I467" t="s">
        <v>1484</v>
      </c>
      <c r="J467" t="s">
        <v>1441</v>
      </c>
    </row>
    <row r="468" spans="1:10" x14ac:dyDescent="0.35">
      <c r="A468" t="s">
        <v>183</v>
      </c>
      <c r="B468" t="s">
        <v>187</v>
      </c>
      <c r="C468" t="s">
        <v>63</v>
      </c>
      <c r="D468" t="s">
        <v>66</v>
      </c>
      <c r="E468" t="s">
        <v>72</v>
      </c>
      <c r="F468" t="s">
        <v>1493</v>
      </c>
      <c r="G468" t="s">
        <v>753</v>
      </c>
      <c r="H468" t="s">
        <v>1494</v>
      </c>
      <c r="I468" t="s">
        <v>1484</v>
      </c>
      <c r="J468" t="s">
        <v>1444</v>
      </c>
    </row>
    <row r="469" spans="1:10" x14ac:dyDescent="0.35">
      <c r="A469" t="s">
        <v>183</v>
      </c>
      <c r="B469" t="s">
        <v>187</v>
      </c>
      <c r="C469" t="s">
        <v>63</v>
      </c>
      <c r="D469" t="s">
        <v>64</v>
      </c>
      <c r="E469" t="s">
        <v>72</v>
      </c>
      <c r="F469" t="s">
        <v>1495</v>
      </c>
      <c r="G469" t="s">
        <v>756</v>
      </c>
      <c r="H469" t="s">
        <v>1496</v>
      </c>
      <c r="I469" t="s">
        <v>1484</v>
      </c>
      <c r="J469" t="s">
        <v>1447</v>
      </c>
    </row>
    <row r="470" spans="1:10" x14ac:dyDescent="0.35">
      <c r="A470" t="s">
        <v>183</v>
      </c>
      <c r="B470" t="s">
        <v>187</v>
      </c>
      <c r="C470" t="s">
        <v>63</v>
      </c>
      <c r="D470" t="s">
        <v>63</v>
      </c>
      <c r="E470" t="s">
        <v>72</v>
      </c>
      <c r="F470" t="s">
        <v>1497</v>
      </c>
      <c r="G470" t="s">
        <v>759</v>
      </c>
      <c r="H470" t="s">
        <v>1484</v>
      </c>
      <c r="I470" t="s">
        <v>1484</v>
      </c>
      <c r="J470" t="s">
        <v>1449</v>
      </c>
    </row>
    <row r="471" spans="1:10" x14ac:dyDescent="0.35">
      <c r="A471" t="s">
        <v>183</v>
      </c>
      <c r="B471" t="s">
        <v>187</v>
      </c>
      <c r="C471" t="s">
        <v>63</v>
      </c>
      <c r="D471" t="s">
        <v>65</v>
      </c>
      <c r="E471" t="s">
        <v>73</v>
      </c>
      <c r="F471" t="s">
        <v>1498</v>
      </c>
      <c r="G471" t="s">
        <v>761</v>
      </c>
      <c r="H471" t="s">
        <v>1499</v>
      </c>
      <c r="I471" t="s">
        <v>1500</v>
      </c>
      <c r="J471" t="s">
        <v>1429</v>
      </c>
    </row>
    <row r="472" spans="1:10" x14ac:dyDescent="0.35">
      <c r="A472" t="s">
        <v>183</v>
      </c>
      <c r="B472" t="s">
        <v>187</v>
      </c>
      <c r="C472" t="s">
        <v>63</v>
      </c>
      <c r="D472" t="s">
        <v>67</v>
      </c>
      <c r="E472" t="s">
        <v>73</v>
      </c>
      <c r="F472" t="s">
        <v>1501</v>
      </c>
      <c r="G472" t="s">
        <v>765</v>
      </c>
      <c r="H472" t="s">
        <v>1502</v>
      </c>
      <c r="I472" t="s">
        <v>1500</v>
      </c>
      <c r="J472" t="s">
        <v>1432</v>
      </c>
    </row>
    <row r="473" spans="1:10" x14ac:dyDescent="0.35">
      <c r="A473" t="s">
        <v>183</v>
      </c>
      <c r="B473" t="s">
        <v>187</v>
      </c>
      <c r="C473" t="s">
        <v>63</v>
      </c>
      <c r="D473" t="s">
        <v>68</v>
      </c>
      <c r="E473" t="s">
        <v>73</v>
      </c>
      <c r="F473" t="s">
        <v>1503</v>
      </c>
      <c r="G473" t="s">
        <v>768</v>
      </c>
      <c r="H473" t="s">
        <v>1504</v>
      </c>
      <c r="I473" t="s">
        <v>1500</v>
      </c>
      <c r="J473" t="s">
        <v>1435</v>
      </c>
    </row>
    <row r="474" spans="1:10" x14ac:dyDescent="0.35">
      <c r="A474" t="s">
        <v>183</v>
      </c>
      <c r="B474" t="s">
        <v>187</v>
      </c>
      <c r="C474" t="s">
        <v>63</v>
      </c>
      <c r="D474" t="s">
        <v>13</v>
      </c>
      <c r="E474" t="s">
        <v>73</v>
      </c>
      <c r="F474" t="s">
        <v>1505</v>
      </c>
      <c r="G474" t="s">
        <v>771</v>
      </c>
      <c r="H474" t="s">
        <v>1506</v>
      </c>
      <c r="I474" t="s">
        <v>1500</v>
      </c>
      <c r="J474" t="s">
        <v>1438</v>
      </c>
    </row>
    <row r="475" spans="1:10" x14ac:dyDescent="0.35">
      <c r="A475" t="s">
        <v>183</v>
      </c>
      <c r="B475" t="s">
        <v>187</v>
      </c>
      <c r="C475" t="s">
        <v>63</v>
      </c>
      <c r="D475" t="s">
        <v>7</v>
      </c>
      <c r="E475" t="s">
        <v>73</v>
      </c>
      <c r="F475" t="s">
        <v>1507</v>
      </c>
      <c r="G475" t="s">
        <v>774</v>
      </c>
      <c r="H475" t="s">
        <v>1508</v>
      </c>
      <c r="I475" t="s">
        <v>1500</v>
      </c>
      <c r="J475" t="s">
        <v>1441</v>
      </c>
    </row>
    <row r="476" spans="1:10" x14ac:dyDescent="0.35">
      <c r="A476" t="s">
        <v>183</v>
      </c>
      <c r="B476" t="s">
        <v>187</v>
      </c>
      <c r="C476" t="s">
        <v>63</v>
      </c>
      <c r="D476" t="s">
        <v>66</v>
      </c>
      <c r="E476" t="s">
        <v>73</v>
      </c>
      <c r="F476" t="s">
        <v>1509</v>
      </c>
      <c r="G476" t="s">
        <v>777</v>
      </c>
      <c r="H476" t="s">
        <v>1510</v>
      </c>
      <c r="I476" t="s">
        <v>1500</v>
      </c>
      <c r="J476" t="s">
        <v>1444</v>
      </c>
    </row>
    <row r="477" spans="1:10" x14ac:dyDescent="0.35">
      <c r="A477" t="s">
        <v>183</v>
      </c>
      <c r="B477" t="s">
        <v>187</v>
      </c>
      <c r="C477" t="s">
        <v>63</v>
      </c>
      <c r="D477" t="s">
        <v>64</v>
      </c>
      <c r="E477" t="s">
        <v>73</v>
      </c>
      <c r="F477" t="s">
        <v>1511</v>
      </c>
      <c r="G477" t="s">
        <v>780</v>
      </c>
      <c r="H477" t="s">
        <v>1512</v>
      </c>
      <c r="I477" t="s">
        <v>1500</v>
      </c>
      <c r="J477" t="s">
        <v>1447</v>
      </c>
    </row>
    <row r="478" spans="1:10" x14ac:dyDescent="0.35">
      <c r="A478" t="s">
        <v>183</v>
      </c>
      <c r="B478" t="s">
        <v>187</v>
      </c>
      <c r="C478" t="s">
        <v>63</v>
      </c>
      <c r="D478" t="s">
        <v>63</v>
      </c>
      <c r="E478" t="s">
        <v>73</v>
      </c>
      <c r="F478" t="s">
        <v>1513</v>
      </c>
      <c r="G478" t="s">
        <v>783</v>
      </c>
      <c r="H478" t="s">
        <v>1500</v>
      </c>
      <c r="I478" t="s">
        <v>1500</v>
      </c>
      <c r="J478" t="s">
        <v>1449</v>
      </c>
    </row>
    <row r="479" spans="1:10" x14ac:dyDescent="0.35">
      <c r="A479" t="s">
        <v>183</v>
      </c>
      <c r="B479" t="s">
        <v>187</v>
      </c>
      <c r="C479" t="s">
        <v>63</v>
      </c>
      <c r="D479" t="s">
        <v>65</v>
      </c>
      <c r="E479" t="s">
        <v>74</v>
      </c>
      <c r="F479" t="s">
        <v>1514</v>
      </c>
      <c r="G479" t="s">
        <v>785</v>
      </c>
      <c r="H479" t="s">
        <v>1515</v>
      </c>
      <c r="I479" t="s">
        <v>1516</v>
      </c>
      <c r="J479" t="s">
        <v>1429</v>
      </c>
    </row>
    <row r="480" spans="1:10" x14ac:dyDescent="0.35">
      <c r="A480" t="s">
        <v>183</v>
      </c>
      <c r="B480" t="s">
        <v>187</v>
      </c>
      <c r="C480" t="s">
        <v>63</v>
      </c>
      <c r="D480" t="s">
        <v>67</v>
      </c>
      <c r="E480" t="s">
        <v>74</v>
      </c>
      <c r="F480" t="s">
        <v>1517</v>
      </c>
      <c r="G480" t="s">
        <v>789</v>
      </c>
      <c r="H480" t="s">
        <v>1518</v>
      </c>
      <c r="I480" t="s">
        <v>1516</v>
      </c>
      <c r="J480" t="s">
        <v>1432</v>
      </c>
    </row>
    <row r="481" spans="1:10" x14ac:dyDescent="0.35">
      <c r="A481" t="s">
        <v>183</v>
      </c>
      <c r="B481" t="s">
        <v>187</v>
      </c>
      <c r="C481" t="s">
        <v>63</v>
      </c>
      <c r="D481" t="s">
        <v>68</v>
      </c>
      <c r="E481" t="s">
        <v>74</v>
      </c>
      <c r="F481" t="s">
        <v>1519</v>
      </c>
      <c r="G481" t="s">
        <v>792</v>
      </c>
      <c r="H481" t="s">
        <v>1520</v>
      </c>
      <c r="I481" t="s">
        <v>1516</v>
      </c>
      <c r="J481" t="s">
        <v>1435</v>
      </c>
    </row>
    <row r="482" spans="1:10" x14ac:dyDescent="0.35">
      <c r="A482" t="s">
        <v>183</v>
      </c>
      <c r="B482" t="s">
        <v>187</v>
      </c>
      <c r="C482" t="s">
        <v>63</v>
      </c>
      <c r="D482" t="s">
        <v>13</v>
      </c>
      <c r="E482" t="s">
        <v>74</v>
      </c>
      <c r="F482" t="s">
        <v>1521</v>
      </c>
      <c r="G482" t="s">
        <v>795</v>
      </c>
      <c r="H482" t="s">
        <v>1522</v>
      </c>
      <c r="I482" t="s">
        <v>1516</v>
      </c>
      <c r="J482" t="s">
        <v>1438</v>
      </c>
    </row>
    <row r="483" spans="1:10" x14ac:dyDescent="0.35">
      <c r="A483" t="s">
        <v>183</v>
      </c>
      <c r="B483" t="s">
        <v>187</v>
      </c>
      <c r="C483" t="s">
        <v>63</v>
      </c>
      <c r="D483" t="s">
        <v>7</v>
      </c>
      <c r="E483" t="s">
        <v>74</v>
      </c>
      <c r="F483" t="s">
        <v>1523</v>
      </c>
      <c r="G483" t="s">
        <v>798</v>
      </c>
      <c r="H483" t="s">
        <v>1524</v>
      </c>
      <c r="I483" t="s">
        <v>1516</v>
      </c>
      <c r="J483" t="s">
        <v>1441</v>
      </c>
    </row>
    <row r="484" spans="1:10" x14ac:dyDescent="0.35">
      <c r="A484" t="s">
        <v>183</v>
      </c>
      <c r="B484" t="s">
        <v>187</v>
      </c>
      <c r="C484" t="s">
        <v>63</v>
      </c>
      <c r="D484" t="s">
        <v>66</v>
      </c>
      <c r="E484" t="s">
        <v>74</v>
      </c>
      <c r="F484" t="s">
        <v>1525</v>
      </c>
      <c r="G484" t="s">
        <v>801</v>
      </c>
      <c r="H484" t="s">
        <v>1526</v>
      </c>
      <c r="I484" t="s">
        <v>1516</v>
      </c>
      <c r="J484" t="s">
        <v>1444</v>
      </c>
    </row>
    <row r="485" spans="1:10" x14ac:dyDescent="0.35">
      <c r="A485" t="s">
        <v>183</v>
      </c>
      <c r="B485" t="s">
        <v>187</v>
      </c>
      <c r="C485" t="s">
        <v>63</v>
      </c>
      <c r="D485" t="s">
        <v>64</v>
      </c>
      <c r="E485" t="s">
        <v>74</v>
      </c>
      <c r="F485" t="s">
        <v>1527</v>
      </c>
      <c r="G485" t="s">
        <v>804</v>
      </c>
      <c r="H485" t="s">
        <v>1528</v>
      </c>
      <c r="I485" t="s">
        <v>1516</v>
      </c>
      <c r="J485" t="s">
        <v>1447</v>
      </c>
    </row>
    <row r="486" spans="1:10" x14ac:dyDescent="0.35">
      <c r="A486" t="s">
        <v>183</v>
      </c>
      <c r="B486" t="s">
        <v>187</v>
      </c>
      <c r="C486" t="s">
        <v>63</v>
      </c>
      <c r="D486" t="s">
        <v>63</v>
      </c>
      <c r="E486" t="s">
        <v>74</v>
      </c>
      <c r="F486" t="s">
        <v>1529</v>
      </c>
      <c r="G486" t="s">
        <v>807</v>
      </c>
      <c r="H486" t="s">
        <v>1516</v>
      </c>
      <c r="I486" t="s">
        <v>1516</v>
      </c>
      <c r="J486" t="s">
        <v>1449</v>
      </c>
    </row>
    <row r="487" spans="1:10" x14ac:dyDescent="0.35">
      <c r="A487" t="s">
        <v>183</v>
      </c>
      <c r="B487" t="s">
        <v>187</v>
      </c>
      <c r="C487" t="s">
        <v>63</v>
      </c>
      <c r="D487" t="s">
        <v>65</v>
      </c>
      <c r="E487" t="s">
        <v>75</v>
      </c>
      <c r="F487" t="s">
        <v>1530</v>
      </c>
      <c r="G487" t="s">
        <v>809</v>
      </c>
      <c r="H487" t="s">
        <v>1531</v>
      </c>
      <c r="I487" t="s">
        <v>1532</v>
      </c>
      <c r="J487" t="s">
        <v>1429</v>
      </c>
    </row>
    <row r="488" spans="1:10" x14ac:dyDescent="0.35">
      <c r="A488" t="s">
        <v>183</v>
      </c>
      <c r="B488" t="s">
        <v>187</v>
      </c>
      <c r="C488" t="s">
        <v>63</v>
      </c>
      <c r="D488" t="s">
        <v>67</v>
      </c>
      <c r="E488" t="s">
        <v>75</v>
      </c>
      <c r="F488" t="s">
        <v>1533</v>
      </c>
      <c r="G488" t="s">
        <v>813</v>
      </c>
      <c r="H488" t="s">
        <v>1534</v>
      </c>
      <c r="I488" t="s">
        <v>1532</v>
      </c>
      <c r="J488" t="s">
        <v>1432</v>
      </c>
    </row>
    <row r="489" spans="1:10" x14ac:dyDescent="0.35">
      <c r="A489" t="s">
        <v>183</v>
      </c>
      <c r="B489" t="s">
        <v>187</v>
      </c>
      <c r="C489" t="s">
        <v>63</v>
      </c>
      <c r="D489" t="s">
        <v>68</v>
      </c>
      <c r="E489" t="s">
        <v>75</v>
      </c>
      <c r="F489" t="s">
        <v>1535</v>
      </c>
      <c r="G489" t="s">
        <v>816</v>
      </c>
      <c r="H489" t="s">
        <v>1536</v>
      </c>
      <c r="I489" t="s">
        <v>1532</v>
      </c>
      <c r="J489" t="s">
        <v>1435</v>
      </c>
    </row>
    <row r="490" spans="1:10" x14ac:dyDescent="0.35">
      <c r="A490" t="s">
        <v>183</v>
      </c>
      <c r="B490" t="s">
        <v>187</v>
      </c>
      <c r="C490" t="s">
        <v>63</v>
      </c>
      <c r="D490" t="s">
        <v>13</v>
      </c>
      <c r="E490" t="s">
        <v>75</v>
      </c>
      <c r="F490" t="s">
        <v>1537</v>
      </c>
      <c r="G490" t="s">
        <v>819</v>
      </c>
      <c r="H490" t="s">
        <v>1538</v>
      </c>
      <c r="I490" t="s">
        <v>1532</v>
      </c>
      <c r="J490" t="s">
        <v>1438</v>
      </c>
    </row>
    <row r="491" spans="1:10" x14ac:dyDescent="0.35">
      <c r="A491" t="s">
        <v>183</v>
      </c>
      <c r="B491" t="s">
        <v>187</v>
      </c>
      <c r="C491" t="s">
        <v>63</v>
      </c>
      <c r="D491" t="s">
        <v>7</v>
      </c>
      <c r="E491" t="s">
        <v>75</v>
      </c>
      <c r="F491" t="s">
        <v>1539</v>
      </c>
      <c r="G491" t="s">
        <v>822</v>
      </c>
      <c r="H491" t="s">
        <v>1540</v>
      </c>
      <c r="I491" t="s">
        <v>1532</v>
      </c>
      <c r="J491" t="s">
        <v>1441</v>
      </c>
    </row>
    <row r="492" spans="1:10" x14ac:dyDescent="0.35">
      <c r="A492" t="s">
        <v>183</v>
      </c>
      <c r="B492" t="s">
        <v>187</v>
      </c>
      <c r="C492" t="s">
        <v>63</v>
      </c>
      <c r="D492" t="s">
        <v>66</v>
      </c>
      <c r="E492" t="s">
        <v>75</v>
      </c>
      <c r="F492" t="s">
        <v>1541</v>
      </c>
      <c r="G492" t="s">
        <v>825</v>
      </c>
      <c r="H492" t="s">
        <v>1542</v>
      </c>
      <c r="I492" t="s">
        <v>1532</v>
      </c>
      <c r="J492" t="s">
        <v>1444</v>
      </c>
    </row>
    <row r="493" spans="1:10" x14ac:dyDescent="0.35">
      <c r="A493" t="s">
        <v>183</v>
      </c>
      <c r="B493" t="s">
        <v>187</v>
      </c>
      <c r="C493" t="s">
        <v>63</v>
      </c>
      <c r="D493" t="s">
        <v>64</v>
      </c>
      <c r="E493" t="s">
        <v>75</v>
      </c>
      <c r="F493" t="s">
        <v>1543</v>
      </c>
      <c r="G493" t="s">
        <v>828</v>
      </c>
      <c r="H493" t="s">
        <v>1544</v>
      </c>
      <c r="I493" t="s">
        <v>1532</v>
      </c>
      <c r="J493" t="s">
        <v>1447</v>
      </c>
    </row>
    <row r="494" spans="1:10" x14ac:dyDescent="0.35">
      <c r="A494" t="s">
        <v>183</v>
      </c>
      <c r="B494" t="s">
        <v>187</v>
      </c>
      <c r="C494" t="s">
        <v>63</v>
      </c>
      <c r="D494" t="s">
        <v>63</v>
      </c>
      <c r="E494" t="s">
        <v>75</v>
      </c>
      <c r="F494" t="s">
        <v>1545</v>
      </c>
      <c r="G494" t="s">
        <v>831</v>
      </c>
      <c r="H494" t="s">
        <v>1532</v>
      </c>
      <c r="I494" t="s">
        <v>1532</v>
      </c>
      <c r="J494" t="s">
        <v>1449</v>
      </c>
    </row>
    <row r="495" spans="1:10" x14ac:dyDescent="0.35">
      <c r="A495" t="s">
        <v>183</v>
      </c>
      <c r="B495" t="s">
        <v>187</v>
      </c>
      <c r="C495" t="s">
        <v>63</v>
      </c>
      <c r="D495" t="s">
        <v>65</v>
      </c>
      <c r="E495" t="s">
        <v>76</v>
      </c>
      <c r="F495" t="s">
        <v>1546</v>
      </c>
      <c r="G495" t="s">
        <v>833</v>
      </c>
      <c r="H495" t="s">
        <v>1547</v>
      </c>
      <c r="I495" t="s">
        <v>1548</v>
      </c>
      <c r="J495" t="s">
        <v>1429</v>
      </c>
    </row>
    <row r="496" spans="1:10" x14ac:dyDescent="0.35">
      <c r="A496" t="s">
        <v>183</v>
      </c>
      <c r="B496" t="s">
        <v>187</v>
      </c>
      <c r="C496" t="s">
        <v>63</v>
      </c>
      <c r="D496" t="s">
        <v>67</v>
      </c>
      <c r="E496" t="s">
        <v>76</v>
      </c>
      <c r="F496" t="s">
        <v>1549</v>
      </c>
      <c r="G496" t="s">
        <v>837</v>
      </c>
      <c r="H496" t="s">
        <v>1550</v>
      </c>
      <c r="I496" t="s">
        <v>1548</v>
      </c>
      <c r="J496" t="s">
        <v>1432</v>
      </c>
    </row>
    <row r="497" spans="1:10" x14ac:dyDescent="0.35">
      <c r="A497" t="s">
        <v>183</v>
      </c>
      <c r="B497" t="s">
        <v>187</v>
      </c>
      <c r="C497" t="s">
        <v>63</v>
      </c>
      <c r="D497" t="s">
        <v>68</v>
      </c>
      <c r="E497" t="s">
        <v>76</v>
      </c>
      <c r="F497" t="s">
        <v>1551</v>
      </c>
      <c r="G497" t="s">
        <v>840</v>
      </c>
      <c r="H497" t="s">
        <v>1552</v>
      </c>
      <c r="I497" t="s">
        <v>1548</v>
      </c>
      <c r="J497" t="s">
        <v>1435</v>
      </c>
    </row>
    <row r="498" spans="1:10" x14ac:dyDescent="0.35">
      <c r="A498" t="s">
        <v>183</v>
      </c>
      <c r="B498" t="s">
        <v>187</v>
      </c>
      <c r="C498" t="s">
        <v>63</v>
      </c>
      <c r="D498" t="s">
        <v>13</v>
      </c>
      <c r="E498" t="s">
        <v>76</v>
      </c>
      <c r="F498" t="s">
        <v>1553</v>
      </c>
      <c r="G498" t="s">
        <v>843</v>
      </c>
      <c r="H498" t="s">
        <v>1554</v>
      </c>
      <c r="I498" t="s">
        <v>1548</v>
      </c>
      <c r="J498" t="s">
        <v>1438</v>
      </c>
    </row>
    <row r="499" spans="1:10" x14ac:dyDescent="0.35">
      <c r="A499" t="s">
        <v>183</v>
      </c>
      <c r="B499" t="s">
        <v>187</v>
      </c>
      <c r="C499" t="s">
        <v>63</v>
      </c>
      <c r="D499" t="s">
        <v>7</v>
      </c>
      <c r="E499" t="s">
        <v>76</v>
      </c>
      <c r="F499" t="s">
        <v>1555</v>
      </c>
      <c r="G499" t="s">
        <v>846</v>
      </c>
      <c r="H499" t="s">
        <v>1556</v>
      </c>
      <c r="I499" t="s">
        <v>1548</v>
      </c>
      <c r="J499" t="s">
        <v>1441</v>
      </c>
    </row>
    <row r="500" spans="1:10" x14ac:dyDescent="0.35">
      <c r="A500" t="s">
        <v>183</v>
      </c>
      <c r="B500" t="s">
        <v>187</v>
      </c>
      <c r="C500" t="s">
        <v>63</v>
      </c>
      <c r="D500" t="s">
        <v>66</v>
      </c>
      <c r="E500" t="s">
        <v>76</v>
      </c>
      <c r="F500" t="s">
        <v>1557</v>
      </c>
      <c r="G500" t="s">
        <v>849</v>
      </c>
      <c r="H500" t="s">
        <v>1558</v>
      </c>
      <c r="I500" t="s">
        <v>1548</v>
      </c>
      <c r="J500" t="s">
        <v>1444</v>
      </c>
    </row>
    <row r="501" spans="1:10" x14ac:dyDescent="0.35">
      <c r="A501" t="s">
        <v>183</v>
      </c>
      <c r="B501" t="s">
        <v>187</v>
      </c>
      <c r="C501" t="s">
        <v>63</v>
      </c>
      <c r="D501" t="s">
        <v>64</v>
      </c>
      <c r="E501" t="s">
        <v>76</v>
      </c>
      <c r="F501" t="s">
        <v>1559</v>
      </c>
      <c r="G501" t="s">
        <v>852</v>
      </c>
      <c r="H501" t="s">
        <v>1560</v>
      </c>
      <c r="I501" t="s">
        <v>1548</v>
      </c>
      <c r="J501" t="s">
        <v>1447</v>
      </c>
    </row>
    <row r="502" spans="1:10" x14ac:dyDescent="0.35">
      <c r="A502" t="s">
        <v>183</v>
      </c>
      <c r="B502" t="s">
        <v>187</v>
      </c>
      <c r="C502" t="s">
        <v>63</v>
      </c>
      <c r="D502" t="s">
        <v>63</v>
      </c>
      <c r="E502" t="s">
        <v>76</v>
      </c>
      <c r="F502" t="s">
        <v>1561</v>
      </c>
      <c r="G502" t="s">
        <v>855</v>
      </c>
      <c r="H502" t="s">
        <v>1548</v>
      </c>
      <c r="I502" t="s">
        <v>1548</v>
      </c>
      <c r="J502" t="s">
        <v>1449</v>
      </c>
    </row>
    <row r="503" spans="1:10" x14ac:dyDescent="0.35">
      <c r="A503" t="s">
        <v>183</v>
      </c>
      <c r="B503" t="s">
        <v>187</v>
      </c>
      <c r="C503" t="s">
        <v>91</v>
      </c>
      <c r="D503" t="s">
        <v>91</v>
      </c>
      <c r="E503" t="s">
        <v>90</v>
      </c>
      <c r="F503" t="s">
        <v>1562</v>
      </c>
      <c r="G503" t="s">
        <v>857</v>
      </c>
      <c r="H503" t="s">
        <v>1563</v>
      </c>
      <c r="I503" t="s">
        <v>1563</v>
      </c>
      <c r="J503" t="s">
        <v>1564</v>
      </c>
    </row>
    <row r="504" spans="1:10" x14ac:dyDescent="0.35">
      <c r="A504" t="s">
        <v>183</v>
      </c>
      <c r="B504" t="s">
        <v>187</v>
      </c>
      <c r="C504" t="s">
        <v>91</v>
      </c>
      <c r="D504" t="s">
        <v>91</v>
      </c>
      <c r="E504" t="s">
        <v>92</v>
      </c>
      <c r="F504" t="s">
        <v>1565</v>
      </c>
      <c r="G504" t="s">
        <v>861</v>
      </c>
      <c r="H504" t="s">
        <v>1566</v>
      </c>
      <c r="I504" t="s">
        <v>1566</v>
      </c>
      <c r="J504" t="s">
        <v>1564</v>
      </c>
    </row>
    <row r="505" spans="1:10" x14ac:dyDescent="0.35">
      <c r="A505" t="s">
        <v>183</v>
      </c>
      <c r="B505" t="s">
        <v>187</v>
      </c>
      <c r="C505" t="s">
        <v>91</v>
      </c>
      <c r="D505" t="s">
        <v>96</v>
      </c>
      <c r="E505" t="s">
        <v>93</v>
      </c>
      <c r="F505" t="s">
        <v>1567</v>
      </c>
      <c r="G505" t="s">
        <v>864</v>
      </c>
      <c r="H505" t="s">
        <v>1568</v>
      </c>
      <c r="I505" t="s">
        <v>1569</v>
      </c>
      <c r="J505" t="s">
        <v>1570</v>
      </c>
    </row>
    <row r="506" spans="1:10" x14ac:dyDescent="0.35">
      <c r="A506" t="s">
        <v>183</v>
      </c>
      <c r="B506" t="s">
        <v>187</v>
      </c>
      <c r="C506" t="s">
        <v>91</v>
      </c>
      <c r="D506" t="s">
        <v>94</v>
      </c>
      <c r="E506" t="s">
        <v>93</v>
      </c>
      <c r="F506" t="s">
        <v>1571</v>
      </c>
      <c r="G506" t="s">
        <v>869</v>
      </c>
      <c r="H506" t="s">
        <v>1572</v>
      </c>
      <c r="I506" t="s">
        <v>1569</v>
      </c>
      <c r="J506" t="s">
        <v>1573</v>
      </c>
    </row>
    <row r="507" spans="1:10" x14ac:dyDescent="0.35">
      <c r="A507" t="s">
        <v>183</v>
      </c>
      <c r="B507" t="s">
        <v>187</v>
      </c>
      <c r="C507" t="s">
        <v>91</v>
      </c>
      <c r="D507" t="s">
        <v>66</v>
      </c>
      <c r="E507" t="s">
        <v>93</v>
      </c>
      <c r="F507" t="s">
        <v>1574</v>
      </c>
      <c r="G507" t="s">
        <v>873</v>
      </c>
      <c r="H507" t="s">
        <v>1575</v>
      </c>
      <c r="I507" t="s">
        <v>1569</v>
      </c>
      <c r="J507" t="s">
        <v>1576</v>
      </c>
    </row>
    <row r="508" spans="1:10" x14ac:dyDescent="0.35">
      <c r="A508" t="s">
        <v>183</v>
      </c>
      <c r="B508" t="s">
        <v>187</v>
      </c>
      <c r="C508" t="s">
        <v>91</v>
      </c>
      <c r="D508" t="s">
        <v>64</v>
      </c>
      <c r="E508" t="s">
        <v>93</v>
      </c>
      <c r="F508" t="s">
        <v>1577</v>
      </c>
      <c r="G508" t="s">
        <v>877</v>
      </c>
      <c r="H508" t="s">
        <v>1578</v>
      </c>
      <c r="I508" t="s">
        <v>1569</v>
      </c>
      <c r="J508" t="s">
        <v>1579</v>
      </c>
    </row>
    <row r="509" spans="1:10" x14ac:dyDescent="0.35">
      <c r="A509" t="s">
        <v>183</v>
      </c>
      <c r="B509" t="s">
        <v>187</v>
      </c>
      <c r="C509" t="s">
        <v>91</v>
      </c>
      <c r="D509" t="s">
        <v>95</v>
      </c>
      <c r="E509" t="s">
        <v>93</v>
      </c>
      <c r="F509" t="s">
        <v>1580</v>
      </c>
      <c r="G509" t="s">
        <v>881</v>
      </c>
      <c r="H509" t="s">
        <v>1581</v>
      </c>
      <c r="I509" t="s">
        <v>1569</v>
      </c>
      <c r="J509" t="s">
        <v>1582</v>
      </c>
    </row>
    <row r="510" spans="1:10" x14ac:dyDescent="0.35">
      <c r="A510" t="s">
        <v>183</v>
      </c>
      <c r="B510" t="s">
        <v>187</v>
      </c>
      <c r="C510" t="s">
        <v>91</v>
      </c>
      <c r="D510" t="s">
        <v>91</v>
      </c>
      <c r="E510" t="s">
        <v>93</v>
      </c>
      <c r="F510" t="s">
        <v>1583</v>
      </c>
      <c r="G510" t="s">
        <v>885</v>
      </c>
      <c r="H510" t="s">
        <v>1569</v>
      </c>
      <c r="I510" t="s">
        <v>1569</v>
      </c>
      <c r="J510" t="s">
        <v>1564</v>
      </c>
    </row>
    <row r="511" spans="1:10" x14ac:dyDescent="0.35">
      <c r="A511" t="s">
        <v>183</v>
      </c>
      <c r="B511" t="s">
        <v>187</v>
      </c>
      <c r="C511" t="s">
        <v>91</v>
      </c>
      <c r="D511" t="s">
        <v>96</v>
      </c>
      <c r="E511" t="s">
        <v>98</v>
      </c>
      <c r="F511" t="s">
        <v>1584</v>
      </c>
      <c r="G511" t="s">
        <v>887</v>
      </c>
      <c r="H511" t="s">
        <v>1585</v>
      </c>
      <c r="I511" t="s">
        <v>1586</v>
      </c>
      <c r="J511" t="s">
        <v>1570</v>
      </c>
    </row>
    <row r="512" spans="1:10" x14ac:dyDescent="0.35">
      <c r="A512" t="s">
        <v>183</v>
      </c>
      <c r="B512" t="s">
        <v>187</v>
      </c>
      <c r="C512" t="s">
        <v>91</v>
      </c>
      <c r="D512" t="s">
        <v>94</v>
      </c>
      <c r="E512" t="s">
        <v>98</v>
      </c>
      <c r="F512" t="s">
        <v>1587</v>
      </c>
      <c r="G512" t="s">
        <v>891</v>
      </c>
      <c r="H512" t="s">
        <v>1588</v>
      </c>
      <c r="I512" t="s">
        <v>1586</v>
      </c>
      <c r="J512" t="s">
        <v>1573</v>
      </c>
    </row>
    <row r="513" spans="1:10" x14ac:dyDescent="0.35">
      <c r="A513" t="s">
        <v>183</v>
      </c>
      <c r="B513" t="s">
        <v>187</v>
      </c>
      <c r="C513" t="s">
        <v>91</v>
      </c>
      <c r="D513" t="s">
        <v>66</v>
      </c>
      <c r="E513" t="s">
        <v>98</v>
      </c>
      <c r="F513" t="s">
        <v>1589</v>
      </c>
      <c r="G513" t="s">
        <v>894</v>
      </c>
      <c r="H513" t="s">
        <v>1590</v>
      </c>
      <c r="I513" t="s">
        <v>1586</v>
      </c>
      <c r="J513" t="s">
        <v>1576</v>
      </c>
    </row>
    <row r="514" spans="1:10" x14ac:dyDescent="0.35">
      <c r="A514" t="s">
        <v>183</v>
      </c>
      <c r="B514" t="s">
        <v>187</v>
      </c>
      <c r="C514" t="s">
        <v>91</v>
      </c>
      <c r="D514" t="s">
        <v>64</v>
      </c>
      <c r="E514" t="s">
        <v>98</v>
      </c>
      <c r="F514" t="s">
        <v>1591</v>
      </c>
      <c r="G514" t="s">
        <v>897</v>
      </c>
      <c r="H514" t="s">
        <v>1592</v>
      </c>
      <c r="I514" t="s">
        <v>1586</v>
      </c>
      <c r="J514" t="s">
        <v>1579</v>
      </c>
    </row>
    <row r="515" spans="1:10" x14ac:dyDescent="0.35">
      <c r="A515" t="s">
        <v>183</v>
      </c>
      <c r="B515" t="s">
        <v>187</v>
      </c>
      <c r="C515" t="s">
        <v>91</v>
      </c>
      <c r="D515" t="s">
        <v>95</v>
      </c>
      <c r="E515" t="s">
        <v>98</v>
      </c>
      <c r="F515" t="s">
        <v>1593</v>
      </c>
      <c r="G515" t="s">
        <v>900</v>
      </c>
      <c r="H515" t="s">
        <v>1594</v>
      </c>
      <c r="I515" t="s">
        <v>1586</v>
      </c>
      <c r="J515" t="s">
        <v>1582</v>
      </c>
    </row>
    <row r="516" spans="1:10" x14ac:dyDescent="0.35">
      <c r="A516" t="s">
        <v>183</v>
      </c>
      <c r="B516" t="s">
        <v>187</v>
      </c>
      <c r="C516" t="s">
        <v>91</v>
      </c>
      <c r="D516" t="s">
        <v>91</v>
      </c>
      <c r="E516" t="s">
        <v>98</v>
      </c>
      <c r="F516" t="s">
        <v>1595</v>
      </c>
      <c r="G516" t="s">
        <v>903</v>
      </c>
      <c r="H516" t="s">
        <v>1586</v>
      </c>
      <c r="I516" t="s">
        <v>1586</v>
      </c>
      <c r="J516" t="s">
        <v>1564</v>
      </c>
    </row>
    <row r="517" spans="1:10" x14ac:dyDescent="0.35">
      <c r="A517" t="s">
        <v>183</v>
      </c>
      <c r="B517" t="s">
        <v>187</v>
      </c>
      <c r="C517" t="s">
        <v>91</v>
      </c>
      <c r="D517" t="s">
        <v>96</v>
      </c>
      <c r="E517" t="s">
        <v>99</v>
      </c>
      <c r="F517" t="s">
        <v>1596</v>
      </c>
      <c r="G517" t="s">
        <v>905</v>
      </c>
      <c r="H517" t="s">
        <v>1597</v>
      </c>
      <c r="I517" t="s">
        <v>1598</v>
      </c>
      <c r="J517" t="s">
        <v>1570</v>
      </c>
    </row>
    <row r="518" spans="1:10" x14ac:dyDescent="0.35">
      <c r="A518" t="s">
        <v>183</v>
      </c>
      <c r="B518" t="s">
        <v>187</v>
      </c>
      <c r="C518" t="s">
        <v>91</v>
      </c>
      <c r="D518" t="s">
        <v>94</v>
      </c>
      <c r="E518" t="s">
        <v>99</v>
      </c>
      <c r="F518" t="s">
        <v>1599</v>
      </c>
      <c r="G518" t="s">
        <v>909</v>
      </c>
      <c r="H518" t="s">
        <v>1600</v>
      </c>
      <c r="I518" t="s">
        <v>1598</v>
      </c>
      <c r="J518" t="s">
        <v>1573</v>
      </c>
    </row>
    <row r="519" spans="1:10" x14ac:dyDescent="0.35">
      <c r="A519" t="s">
        <v>183</v>
      </c>
      <c r="B519" t="s">
        <v>187</v>
      </c>
      <c r="C519" t="s">
        <v>91</v>
      </c>
      <c r="D519" t="s">
        <v>66</v>
      </c>
      <c r="E519" t="s">
        <v>99</v>
      </c>
      <c r="F519" t="s">
        <v>1601</v>
      </c>
      <c r="G519" t="s">
        <v>912</v>
      </c>
      <c r="H519" t="s">
        <v>1602</v>
      </c>
      <c r="I519" t="s">
        <v>1598</v>
      </c>
      <c r="J519" t="s">
        <v>1576</v>
      </c>
    </row>
    <row r="520" spans="1:10" x14ac:dyDescent="0.35">
      <c r="A520" t="s">
        <v>183</v>
      </c>
      <c r="B520" t="s">
        <v>187</v>
      </c>
      <c r="C520" t="s">
        <v>91</v>
      </c>
      <c r="D520" t="s">
        <v>64</v>
      </c>
      <c r="E520" t="s">
        <v>99</v>
      </c>
      <c r="F520" t="s">
        <v>1603</v>
      </c>
      <c r="G520" t="s">
        <v>915</v>
      </c>
      <c r="H520" t="s">
        <v>1604</v>
      </c>
      <c r="I520" t="s">
        <v>1598</v>
      </c>
      <c r="J520" t="s">
        <v>1579</v>
      </c>
    </row>
    <row r="521" spans="1:10" x14ac:dyDescent="0.35">
      <c r="A521" t="s">
        <v>183</v>
      </c>
      <c r="B521" t="s">
        <v>187</v>
      </c>
      <c r="C521" t="s">
        <v>91</v>
      </c>
      <c r="D521" t="s">
        <v>95</v>
      </c>
      <c r="E521" t="s">
        <v>99</v>
      </c>
      <c r="F521" t="s">
        <v>1605</v>
      </c>
      <c r="G521" t="s">
        <v>918</v>
      </c>
      <c r="H521" t="s">
        <v>1606</v>
      </c>
      <c r="I521" t="s">
        <v>1598</v>
      </c>
      <c r="J521" t="s">
        <v>1582</v>
      </c>
    </row>
    <row r="522" spans="1:10" x14ac:dyDescent="0.35">
      <c r="A522" t="s">
        <v>183</v>
      </c>
      <c r="B522" t="s">
        <v>187</v>
      </c>
      <c r="C522" t="s">
        <v>91</v>
      </c>
      <c r="D522" t="s">
        <v>91</v>
      </c>
      <c r="E522" t="s">
        <v>99</v>
      </c>
      <c r="F522" t="s">
        <v>1607</v>
      </c>
      <c r="G522" t="s">
        <v>921</v>
      </c>
      <c r="H522" t="s">
        <v>1598</v>
      </c>
      <c r="I522" t="s">
        <v>1598</v>
      </c>
      <c r="J522" t="s">
        <v>1564</v>
      </c>
    </row>
    <row r="523" spans="1:10" x14ac:dyDescent="0.35">
      <c r="A523" t="s">
        <v>183</v>
      </c>
      <c r="B523" t="s">
        <v>187</v>
      </c>
      <c r="C523" t="s">
        <v>91</v>
      </c>
      <c r="D523" t="s">
        <v>96</v>
      </c>
      <c r="E523" t="s">
        <v>100</v>
      </c>
      <c r="F523" t="s">
        <v>1608</v>
      </c>
      <c r="G523" t="s">
        <v>923</v>
      </c>
      <c r="H523" t="s">
        <v>1609</v>
      </c>
      <c r="I523" t="s">
        <v>1610</v>
      </c>
      <c r="J523" t="s">
        <v>1570</v>
      </c>
    </row>
    <row r="524" spans="1:10" x14ac:dyDescent="0.35">
      <c r="A524" t="s">
        <v>183</v>
      </c>
      <c r="B524" t="s">
        <v>187</v>
      </c>
      <c r="C524" t="s">
        <v>91</v>
      </c>
      <c r="D524" t="s">
        <v>94</v>
      </c>
      <c r="E524" t="s">
        <v>100</v>
      </c>
      <c r="F524" t="s">
        <v>1611</v>
      </c>
      <c r="G524" t="s">
        <v>927</v>
      </c>
      <c r="H524" t="s">
        <v>1612</v>
      </c>
      <c r="I524" t="s">
        <v>1610</v>
      </c>
      <c r="J524" t="s">
        <v>1573</v>
      </c>
    </row>
    <row r="525" spans="1:10" x14ac:dyDescent="0.35">
      <c r="A525" t="s">
        <v>183</v>
      </c>
      <c r="B525" t="s">
        <v>187</v>
      </c>
      <c r="C525" t="s">
        <v>91</v>
      </c>
      <c r="D525" t="s">
        <v>66</v>
      </c>
      <c r="E525" t="s">
        <v>100</v>
      </c>
      <c r="F525" t="s">
        <v>1613</v>
      </c>
      <c r="G525" t="s">
        <v>930</v>
      </c>
      <c r="H525" t="s">
        <v>1614</v>
      </c>
      <c r="I525" t="s">
        <v>1610</v>
      </c>
      <c r="J525" t="s">
        <v>1576</v>
      </c>
    </row>
    <row r="526" spans="1:10" x14ac:dyDescent="0.35">
      <c r="A526" t="s">
        <v>183</v>
      </c>
      <c r="B526" t="s">
        <v>187</v>
      </c>
      <c r="C526" t="s">
        <v>91</v>
      </c>
      <c r="D526" t="s">
        <v>64</v>
      </c>
      <c r="E526" t="s">
        <v>100</v>
      </c>
      <c r="F526" t="s">
        <v>1615</v>
      </c>
      <c r="G526" t="s">
        <v>933</v>
      </c>
      <c r="H526" t="s">
        <v>1616</v>
      </c>
      <c r="I526" t="s">
        <v>1610</v>
      </c>
      <c r="J526" t="s">
        <v>1579</v>
      </c>
    </row>
    <row r="527" spans="1:10" x14ac:dyDescent="0.35">
      <c r="A527" t="s">
        <v>183</v>
      </c>
      <c r="B527" t="s">
        <v>187</v>
      </c>
      <c r="C527" t="s">
        <v>91</v>
      </c>
      <c r="D527" t="s">
        <v>95</v>
      </c>
      <c r="E527" t="s">
        <v>100</v>
      </c>
      <c r="F527" t="s">
        <v>1617</v>
      </c>
      <c r="G527" t="s">
        <v>936</v>
      </c>
      <c r="H527" t="s">
        <v>1618</v>
      </c>
      <c r="I527" t="s">
        <v>1610</v>
      </c>
      <c r="J527" t="s">
        <v>1582</v>
      </c>
    </row>
    <row r="528" spans="1:10" x14ac:dyDescent="0.35">
      <c r="A528" t="s">
        <v>183</v>
      </c>
      <c r="B528" t="s">
        <v>187</v>
      </c>
      <c r="C528" t="s">
        <v>91</v>
      </c>
      <c r="D528" t="s">
        <v>91</v>
      </c>
      <c r="E528" t="s">
        <v>100</v>
      </c>
      <c r="F528" t="s">
        <v>1619</v>
      </c>
      <c r="G528" t="s">
        <v>939</v>
      </c>
      <c r="H528" t="s">
        <v>1610</v>
      </c>
      <c r="I528" t="s">
        <v>1610</v>
      </c>
      <c r="J528" t="s">
        <v>1564</v>
      </c>
    </row>
    <row r="529" spans="1:10" x14ac:dyDescent="0.35">
      <c r="A529" t="s">
        <v>183</v>
      </c>
      <c r="B529" t="s">
        <v>187</v>
      </c>
      <c r="C529" t="s">
        <v>91</v>
      </c>
      <c r="D529" t="s">
        <v>96</v>
      </c>
      <c r="E529" t="s">
        <v>101</v>
      </c>
      <c r="F529" t="s">
        <v>1620</v>
      </c>
      <c r="G529" t="s">
        <v>941</v>
      </c>
      <c r="H529" t="s">
        <v>1621</v>
      </c>
      <c r="I529" t="s">
        <v>1622</v>
      </c>
      <c r="J529" t="s">
        <v>1570</v>
      </c>
    </row>
    <row r="530" spans="1:10" x14ac:dyDescent="0.35">
      <c r="A530" t="s">
        <v>183</v>
      </c>
      <c r="B530" t="s">
        <v>187</v>
      </c>
      <c r="C530" t="s">
        <v>91</v>
      </c>
      <c r="D530" t="s">
        <v>94</v>
      </c>
      <c r="E530" t="s">
        <v>101</v>
      </c>
      <c r="F530" t="s">
        <v>1623</v>
      </c>
      <c r="G530" t="s">
        <v>945</v>
      </c>
      <c r="H530" t="s">
        <v>1624</v>
      </c>
      <c r="I530" t="s">
        <v>1622</v>
      </c>
      <c r="J530" t="s">
        <v>1573</v>
      </c>
    </row>
    <row r="531" spans="1:10" x14ac:dyDescent="0.35">
      <c r="A531" t="s">
        <v>183</v>
      </c>
      <c r="B531" t="s">
        <v>187</v>
      </c>
      <c r="C531" t="s">
        <v>91</v>
      </c>
      <c r="D531" t="s">
        <v>66</v>
      </c>
      <c r="E531" t="s">
        <v>101</v>
      </c>
      <c r="F531" t="s">
        <v>1625</v>
      </c>
      <c r="G531" t="s">
        <v>948</v>
      </c>
      <c r="H531" t="s">
        <v>1626</v>
      </c>
      <c r="I531" t="s">
        <v>1622</v>
      </c>
      <c r="J531" t="s">
        <v>1576</v>
      </c>
    </row>
    <row r="532" spans="1:10" x14ac:dyDescent="0.35">
      <c r="A532" t="s">
        <v>183</v>
      </c>
      <c r="B532" t="s">
        <v>187</v>
      </c>
      <c r="C532" t="s">
        <v>91</v>
      </c>
      <c r="D532" t="s">
        <v>64</v>
      </c>
      <c r="E532" t="s">
        <v>101</v>
      </c>
      <c r="F532" t="s">
        <v>1627</v>
      </c>
      <c r="G532" t="s">
        <v>951</v>
      </c>
      <c r="H532" t="s">
        <v>1628</v>
      </c>
      <c r="I532" t="s">
        <v>1622</v>
      </c>
      <c r="J532" t="s">
        <v>1579</v>
      </c>
    </row>
    <row r="533" spans="1:10" x14ac:dyDescent="0.35">
      <c r="A533" t="s">
        <v>183</v>
      </c>
      <c r="B533" t="s">
        <v>187</v>
      </c>
      <c r="C533" t="s">
        <v>91</v>
      </c>
      <c r="D533" t="s">
        <v>95</v>
      </c>
      <c r="E533" t="s">
        <v>101</v>
      </c>
      <c r="F533" t="s">
        <v>1629</v>
      </c>
      <c r="G533" t="s">
        <v>954</v>
      </c>
      <c r="H533" t="s">
        <v>1630</v>
      </c>
      <c r="I533" t="s">
        <v>1622</v>
      </c>
      <c r="J533" t="s">
        <v>1582</v>
      </c>
    </row>
    <row r="534" spans="1:10" x14ac:dyDescent="0.35">
      <c r="A534" t="s">
        <v>183</v>
      </c>
      <c r="B534" t="s">
        <v>187</v>
      </c>
      <c r="C534" t="s">
        <v>91</v>
      </c>
      <c r="D534" t="s">
        <v>91</v>
      </c>
      <c r="E534" t="s">
        <v>101</v>
      </c>
      <c r="F534" t="s">
        <v>1631</v>
      </c>
      <c r="G534" t="s">
        <v>957</v>
      </c>
      <c r="H534" t="s">
        <v>1622</v>
      </c>
      <c r="I534" t="s">
        <v>1622</v>
      </c>
      <c r="J534" t="s">
        <v>1564</v>
      </c>
    </row>
    <row r="535" spans="1:10" x14ac:dyDescent="0.35">
      <c r="A535" t="s">
        <v>183</v>
      </c>
      <c r="B535" t="s">
        <v>187</v>
      </c>
      <c r="C535" t="s">
        <v>91</v>
      </c>
      <c r="D535" t="s">
        <v>96</v>
      </c>
      <c r="E535" t="s">
        <v>102</v>
      </c>
      <c r="F535" t="s">
        <v>1632</v>
      </c>
      <c r="G535" t="s">
        <v>959</v>
      </c>
      <c r="H535" t="s">
        <v>1633</v>
      </c>
      <c r="I535" t="s">
        <v>1634</v>
      </c>
      <c r="J535" t="s">
        <v>1570</v>
      </c>
    </row>
    <row r="536" spans="1:10" x14ac:dyDescent="0.35">
      <c r="A536" t="s">
        <v>183</v>
      </c>
      <c r="B536" t="s">
        <v>187</v>
      </c>
      <c r="C536" t="s">
        <v>91</v>
      </c>
      <c r="D536" t="s">
        <v>94</v>
      </c>
      <c r="E536" t="s">
        <v>102</v>
      </c>
      <c r="F536" t="s">
        <v>1635</v>
      </c>
      <c r="G536" t="s">
        <v>963</v>
      </c>
      <c r="H536" t="s">
        <v>1636</v>
      </c>
      <c r="I536" t="s">
        <v>1634</v>
      </c>
      <c r="J536" t="s">
        <v>1573</v>
      </c>
    </row>
    <row r="537" spans="1:10" x14ac:dyDescent="0.35">
      <c r="A537" t="s">
        <v>183</v>
      </c>
      <c r="B537" t="s">
        <v>187</v>
      </c>
      <c r="C537" t="s">
        <v>91</v>
      </c>
      <c r="D537" t="s">
        <v>66</v>
      </c>
      <c r="E537" t="s">
        <v>102</v>
      </c>
      <c r="F537" t="s">
        <v>1637</v>
      </c>
      <c r="G537" t="s">
        <v>966</v>
      </c>
      <c r="H537" t="s">
        <v>1638</v>
      </c>
      <c r="I537" t="s">
        <v>1634</v>
      </c>
      <c r="J537" t="s">
        <v>1576</v>
      </c>
    </row>
    <row r="538" spans="1:10" x14ac:dyDescent="0.35">
      <c r="A538" t="s">
        <v>183</v>
      </c>
      <c r="B538" t="s">
        <v>187</v>
      </c>
      <c r="C538" t="s">
        <v>91</v>
      </c>
      <c r="D538" t="s">
        <v>64</v>
      </c>
      <c r="E538" t="s">
        <v>102</v>
      </c>
      <c r="F538" t="s">
        <v>1639</v>
      </c>
      <c r="G538" t="s">
        <v>969</v>
      </c>
      <c r="H538" t="s">
        <v>1640</v>
      </c>
      <c r="I538" t="s">
        <v>1634</v>
      </c>
      <c r="J538" t="s">
        <v>1579</v>
      </c>
    </row>
    <row r="539" spans="1:10" x14ac:dyDescent="0.35">
      <c r="A539" t="s">
        <v>183</v>
      </c>
      <c r="B539" t="s">
        <v>187</v>
      </c>
      <c r="C539" t="s">
        <v>91</v>
      </c>
      <c r="D539" t="s">
        <v>95</v>
      </c>
      <c r="E539" t="s">
        <v>102</v>
      </c>
      <c r="F539" t="s">
        <v>1641</v>
      </c>
      <c r="G539" t="s">
        <v>972</v>
      </c>
      <c r="H539" t="s">
        <v>1642</v>
      </c>
      <c r="I539" t="s">
        <v>1634</v>
      </c>
      <c r="J539" t="s">
        <v>1582</v>
      </c>
    </row>
    <row r="540" spans="1:10" x14ac:dyDescent="0.35">
      <c r="A540" t="s">
        <v>183</v>
      </c>
      <c r="B540" t="s">
        <v>187</v>
      </c>
      <c r="C540" t="s">
        <v>91</v>
      </c>
      <c r="D540" t="s">
        <v>91</v>
      </c>
      <c r="E540" t="s">
        <v>102</v>
      </c>
      <c r="F540" t="s">
        <v>1643</v>
      </c>
      <c r="G540" t="s">
        <v>975</v>
      </c>
      <c r="H540" t="s">
        <v>1634</v>
      </c>
      <c r="I540" t="s">
        <v>1634</v>
      </c>
      <c r="J540" t="s">
        <v>1564</v>
      </c>
    </row>
    <row r="541" spans="1:10" x14ac:dyDescent="0.35">
      <c r="A541" t="s">
        <v>183</v>
      </c>
      <c r="B541" t="s">
        <v>187</v>
      </c>
      <c r="C541" t="s">
        <v>91</v>
      </c>
      <c r="D541" t="s">
        <v>96</v>
      </c>
      <c r="E541" t="s">
        <v>103</v>
      </c>
      <c r="F541" t="s">
        <v>1644</v>
      </c>
      <c r="G541" t="s">
        <v>977</v>
      </c>
      <c r="H541" t="s">
        <v>1645</v>
      </c>
      <c r="I541" t="s">
        <v>1646</v>
      </c>
      <c r="J541" t="s">
        <v>1570</v>
      </c>
    </row>
    <row r="542" spans="1:10" x14ac:dyDescent="0.35">
      <c r="A542" t="s">
        <v>183</v>
      </c>
      <c r="B542" t="s">
        <v>187</v>
      </c>
      <c r="C542" t="s">
        <v>91</v>
      </c>
      <c r="D542" t="s">
        <v>94</v>
      </c>
      <c r="E542" t="s">
        <v>103</v>
      </c>
      <c r="F542" t="s">
        <v>1647</v>
      </c>
      <c r="G542" t="s">
        <v>981</v>
      </c>
      <c r="H542" t="s">
        <v>1648</v>
      </c>
      <c r="I542" t="s">
        <v>1646</v>
      </c>
      <c r="J542" t="s">
        <v>1573</v>
      </c>
    </row>
    <row r="543" spans="1:10" x14ac:dyDescent="0.35">
      <c r="A543" t="s">
        <v>183</v>
      </c>
      <c r="B543" t="s">
        <v>187</v>
      </c>
      <c r="C543" t="s">
        <v>91</v>
      </c>
      <c r="D543" t="s">
        <v>66</v>
      </c>
      <c r="E543" t="s">
        <v>103</v>
      </c>
      <c r="F543" t="s">
        <v>1649</v>
      </c>
      <c r="G543" t="s">
        <v>984</v>
      </c>
      <c r="H543" t="s">
        <v>1650</v>
      </c>
      <c r="I543" t="s">
        <v>1646</v>
      </c>
      <c r="J543" t="s">
        <v>1576</v>
      </c>
    </row>
    <row r="544" spans="1:10" x14ac:dyDescent="0.35">
      <c r="A544" t="s">
        <v>183</v>
      </c>
      <c r="B544" t="s">
        <v>187</v>
      </c>
      <c r="C544" t="s">
        <v>91</v>
      </c>
      <c r="D544" t="s">
        <v>64</v>
      </c>
      <c r="E544" t="s">
        <v>103</v>
      </c>
      <c r="F544" t="s">
        <v>1651</v>
      </c>
      <c r="G544" t="s">
        <v>987</v>
      </c>
      <c r="H544" t="s">
        <v>1652</v>
      </c>
      <c r="I544" t="s">
        <v>1646</v>
      </c>
      <c r="J544" t="s">
        <v>1579</v>
      </c>
    </row>
    <row r="545" spans="1:10" x14ac:dyDescent="0.35">
      <c r="A545" t="s">
        <v>183</v>
      </c>
      <c r="B545" t="s">
        <v>187</v>
      </c>
      <c r="C545" t="s">
        <v>91</v>
      </c>
      <c r="D545" t="s">
        <v>95</v>
      </c>
      <c r="E545" t="s">
        <v>103</v>
      </c>
      <c r="F545" t="s">
        <v>1653</v>
      </c>
      <c r="G545" t="s">
        <v>990</v>
      </c>
      <c r="H545" t="s">
        <v>1654</v>
      </c>
      <c r="I545" t="s">
        <v>1646</v>
      </c>
      <c r="J545" t="s">
        <v>1582</v>
      </c>
    </row>
    <row r="546" spans="1:10" x14ac:dyDescent="0.35">
      <c r="A546" t="s">
        <v>183</v>
      </c>
      <c r="B546" t="s">
        <v>187</v>
      </c>
      <c r="C546" t="s">
        <v>91</v>
      </c>
      <c r="D546" t="s">
        <v>91</v>
      </c>
      <c r="E546" t="s">
        <v>103</v>
      </c>
      <c r="F546" t="s">
        <v>1655</v>
      </c>
      <c r="G546" t="s">
        <v>993</v>
      </c>
      <c r="H546" t="s">
        <v>1646</v>
      </c>
      <c r="I546" t="s">
        <v>1646</v>
      </c>
      <c r="J546" t="s">
        <v>1564</v>
      </c>
    </row>
    <row r="547" spans="1:10" x14ac:dyDescent="0.35">
      <c r="A547" t="s">
        <v>183</v>
      </c>
      <c r="B547" t="s">
        <v>187</v>
      </c>
      <c r="C547" t="s">
        <v>91</v>
      </c>
      <c r="D547" t="s">
        <v>96</v>
      </c>
      <c r="E547" t="s">
        <v>104</v>
      </c>
      <c r="F547" t="s">
        <v>1656</v>
      </c>
      <c r="G547" t="s">
        <v>995</v>
      </c>
      <c r="H547" t="s">
        <v>1657</v>
      </c>
      <c r="I547" t="s">
        <v>1658</v>
      </c>
      <c r="J547" t="s">
        <v>1570</v>
      </c>
    </row>
    <row r="548" spans="1:10" x14ac:dyDescent="0.35">
      <c r="A548" t="s">
        <v>183</v>
      </c>
      <c r="B548" t="s">
        <v>187</v>
      </c>
      <c r="C548" t="s">
        <v>91</v>
      </c>
      <c r="D548" t="s">
        <v>94</v>
      </c>
      <c r="E548" t="s">
        <v>104</v>
      </c>
      <c r="F548" t="s">
        <v>1659</v>
      </c>
      <c r="G548" t="s">
        <v>999</v>
      </c>
      <c r="H548" t="s">
        <v>1660</v>
      </c>
      <c r="I548" t="s">
        <v>1658</v>
      </c>
      <c r="J548" t="s">
        <v>1573</v>
      </c>
    </row>
    <row r="549" spans="1:10" x14ac:dyDescent="0.35">
      <c r="A549" t="s">
        <v>183</v>
      </c>
      <c r="B549" t="s">
        <v>187</v>
      </c>
      <c r="C549" t="s">
        <v>91</v>
      </c>
      <c r="D549" t="s">
        <v>66</v>
      </c>
      <c r="E549" t="s">
        <v>104</v>
      </c>
      <c r="F549" t="s">
        <v>1661</v>
      </c>
      <c r="G549" t="s">
        <v>1002</v>
      </c>
      <c r="H549" t="s">
        <v>1662</v>
      </c>
      <c r="I549" t="s">
        <v>1658</v>
      </c>
      <c r="J549" t="s">
        <v>1576</v>
      </c>
    </row>
    <row r="550" spans="1:10" x14ac:dyDescent="0.35">
      <c r="A550" t="s">
        <v>183</v>
      </c>
      <c r="B550" t="s">
        <v>187</v>
      </c>
      <c r="C550" t="s">
        <v>91</v>
      </c>
      <c r="D550" t="s">
        <v>64</v>
      </c>
      <c r="E550" t="s">
        <v>104</v>
      </c>
      <c r="F550" t="s">
        <v>1663</v>
      </c>
      <c r="G550" t="s">
        <v>1005</v>
      </c>
      <c r="H550" t="s">
        <v>1664</v>
      </c>
      <c r="I550" t="s">
        <v>1658</v>
      </c>
      <c r="J550" t="s">
        <v>1579</v>
      </c>
    </row>
    <row r="551" spans="1:10" x14ac:dyDescent="0.35">
      <c r="A551" t="s">
        <v>183</v>
      </c>
      <c r="B551" t="s">
        <v>187</v>
      </c>
      <c r="C551" t="s">
        <v>91</v>
      </c>
      <c r="D551" t="s">
        <v>95</v>
      </c>
      <c r="E551" t="s">
        <v>104</v>
      </c>
      <c r="F551" t="s">
        <v>1665</v>
      </c>
      <c r="G551" t="s">
        <v>1008</v>
      </c>
      <c r="H551" t="s">
        <v>1666</v>
      </c>
      <c r="I551" t="s">
        <v>1658</v>
      </c>
      <c r="J551" t="s">
        <v>1582</v>
      </c>
    </row>
    <row r="552" spans="1:10" x14ac:dyDescent="0.35">
      <c r="A552" t="s">
        <v>183</v>
      </c>
      <c r="B552" t="s">
        <v>187</v>
      </c>
      <c r="C552" t="s">
        <v>91</v>
      </c>
      <c r="D552" t="s">
        <v>91</v>
      </c>
      <c r="E552" t="s">
        <v>104</v>
      </c>
      <c r="F552" t="s">
        <v>1667</v>
      </c>
      <c r="G552" t="s">
        <v>1011</v>
      </c>
      <c r="H552" t="s">
        <v>1658</v>
      </c>
      <c r="I552" t="s">
        <v>1658</v>
      </c>
      <c r="J552" t="s">
        <v>1564</v>
      </c>
    </row>
    <row r="553" spans="1:10" x14ac:dyDescent="0.35">
      <c r="A553" t="s">
        <v>183</v>
      </c>
      <c r="B553" t="s">
        <v>187</v>
      </c>
      <c r="C553" t="s">
        <v>5</v>
      </c>
      <c r="D553" t="s">
        <v>5</v>
      </c>
      <c r="E553" t="s">
        <v>148</v>
      </c>
      <c r="F553" t="s">
        <v>1668</v>
      </c>
      <c r="G553" t="s">
        <v>1013</v>
      </c>
      <c r="H553" t="s">
        <v>1669</v>
      </c>
      <c r="I553" t="s">
        <v>1669</v>
      </c>
      <c r="J553" t="s">
        <v>1670</v>
      </c>
    </row>
    <row r="554" spans="1:10" x14ac:dyDescent="0.35">
      <c r="A554" t="s">
        <v>183</v>
      </c>
      <c r="B554" t="s">
        <v>187</v>
      </c>
      <c r="C554" t="s">
        <v>5</v>
      </c>
      <c r="D554" t="s">
        <v>5</v>
      </c>
      <c r="E554" t="s">
        <v>151</v>
      </c>
      <c r="F554" t="s">
        <v>1671</v>
      </c>
      <c r="G554" t="s">
        <v>1017</v>
      </c>
      <c r="H554" t="s">
        <v>1672</v>
      </c>
      <c r="I554" t="s">
        <v>1672</v>
      </c>
      <c r="J554" t="s">
        <v>1670</v>
      </c>
    </row>
    <row r="555" spans="1:10" x14ac:dyDescent="0.35">
      <c r="A555" t="s">
        <v>183</v>
      </c>
      <c r="B555" t="s">
        <v>187</v>
      </c>
      <c r="C555" t="s">
        <v>5</v>
      </c>
      <c r="D555" t="s">
        <v>15</v>
      </c>
      <c r="E555" t="s">
        <v>2</v>
      </c>
      <c r="F555" t="s">
        <v>1673</v>
      </c>
      <c r="G555" t="s">
        <v>1020</v>
      </c>
      <c r="H555" t="s">
        <v>1674</v>
      </c>
      <c r="I555" t="s">
        <v>1675</v>
      </c>
      <c r="J555" t="s">
        <v>1676</v>
      </c>
    </row>
    <row r="556" spans="1:10" x14ac:dyDescent="0.35">
      <c r="A556" t="s">
        <v>183</v>
      </c>
      <c r="B556" t="s">
        <v>187</v>
      </c>
      <c r="C556" t="s">
        <v>5</v>
      </c>
      <c r="D556" t="s">
        <v>10</v>
      </c>
      <c r="E556" t="s">
        <v>2</v>
      </c>
      <c r="F556" t="s">
        <v>1677</v>
      </c>
      <c r="G556" t="s">
        <v>1025</v>
      </c>
      <c r="H556" t="s">
        <v>1678</v>
      </c>
      <c r="I556" t="s">
        <v>1675</v>
      </c>
      <c r="J556" t="s">
        <v>1679</v>
      </c>
    </row>
    <row r="557" spans="1:10" x14ac:dyDescent="0.35">
      <c r="A557" t="s">
        <v>183</v>
      </c>
      <c r="B557" t="s">
        <v>187</v>
      </c>
      <c r="C557" t="s">
        <v>5</v>
      </c>
      <c r="D557" t="s">
        <v>14</v>
      </c>
      <c r="E557" t="s">
        <v>2</v>
      </c>
      <c r="F557" t="s">
        <v>1680</v>
      </c>
      <c r="G557" t="s">
        <v>1029</v>
      </c>
      <c r="H557" t="s">
        <v>1681</v>
      </c>
      <c r="I557" t="s">
        <v>1675</v>
      </c>
      <c r="J557" t="s">
        <v>1682</v>
      </c>
    </row>
    <row r="558" spans="1:10" x14ac:dyDescent="0.35">
      <c r="A558" t="s">
        <v>183</v>
      </c>
      <c r="B558" t="s">
        <v>187</v>
      </c>
      <c r="C558" t="s">
        <v>5</v>
      </c>
      <c r="D558" t="s">
        <v>13</v>
      </c>
      <c r="E558" t="s">
        <v>2</v>
      </c>
      <c r="F558" t="s">
        <v>1683</v>
      </c>
      <c r="G558" t="s">
        <v>1033</v>
      </c>
      <c r="H558" t="s">
        <v>1684</v>
      </c>
      <c r="I558" t="s">
        <v>1675</v>
      </c>
      <c r="J558" t="s">
        <v>1685</v>
      </c>
    </row>
    <row r="559" spans="1:10" x14ac:dyDescent="0.35">
      <c r="A559" t="s">
        <v>183</v>
      </c>
      <c r="B559" t="s">
        <v>187</v>
      </c>
      <c r="C559" t="s">
        <v>5</v>
      </c>
      <c r="D559" t="s">
        <v>7</v>
      </c>
      <c r="E559" t="s">
        <v>2</v>
      </c>
      <c r="F559" t="s">
        <v>1686</v>
      </c>
      <c r="G559" t="s">
        <v>1037</v>
      </c>
      <c r="H559" t="s">
        <v>1687</v>
      </c>
      <c r="I559" t="s">
        <v>1675</v>
      </c>
      <c r="J559" t="s">
        <v>1688</v>
      </c>
    </row>
    <row r="560" spans="1:10" x14ac:dyDescent="0.35">
      <c r="A560" t="s">
        <v>183</v>
      </c>
      <c r="B560" t="s">
        <v>187</v>
      </c>
      <c r="C560" t="s">
        <v>5</v>
      </c>
      <c r="D560" t="s">
        <v>5</v>
      </c>
      <c r="E560" t="s">
        <v>2</v>
      </c>
      <c r="F560" t="s">
        <v>1689</v>
      </c>
      <c r="G560" t="s">
        <v>1041</v>
      </c>
      <c r="H560" t="s">
        <v>1675</v>
      </c>
      <c r="I560" t="s">
        <v>1675</v>
      </c>
      <c r="J560" t="s">
        <v>1670</v>
      </c>
    </row>
    <row r="561" spans="1:10" x14ac:dyDescent="0.35">
      <c r="A561" t="s">
        <v>183</v>
      </c>
      <c r="B561" t="s">
        <v>187</v>
      </c>
      <c r="C561" t="s">
        <v>5</v>
      </c>
      <c r="D561" t="s">
        <v>15</v>
      </c>
      <c r="E561" t="s">
        <v>32</v>
      </c>
      <c r="F561" t="s">
        <v>1690</v>
      </c>
      <c r="G561" t="s">
        <v>1043</v>
      </c>
      <c r="H561" t="s">
        <v>1691</v>
      </c>
      <c r="I561" t="s">
        <v>1692</v>
      </c>
      <c r="J561" t="s">
        <v>1676</v>
      </c>
    </row>
    <row r="562" spans="1:10" x14ac:dyDescent="0.35">
      <c r="A562" t="s">
        <v>183</v>
      </c>
      <c r="B562" t="s">
        <v>187</v>
      </c>
      <c r="C562" t="s">
        <v>5</v>
      </c>
      <c r="D562" t="s">
        <v>10</v>
      </c>
      <c r="E562" t="s">
        <v>32</v>
      </c>
      <c r="F562" t="s">
        <v>1693</v>
      </c>
      <c r="G562" t="s">
        <v>1047</v>
      </c>
      <c r="H562" t="s">
        <v>1694</v>
      </c>
      <c r="I562" t="s">
        <v>1692</v>
      </c>
      <c r="J562" t="s">
        <v>1679</v>
      </c>
    </row>
    <row r="563" spans="1:10" x14ac:dyDescent="0.35">
      <c r="A563" t="s">
        <v>183</v>
      </c>
      <c r="B563" t="s">
        <v>187</v>
      </c>
      <c r="C563" t="s">
        <v>5</v>
      </c>
      <c r="D563" t="s">
        <v>14</v>
      </c>
      <c r="E563" t="s">
        <v>32</v>
      </c>
      <c r="F563" t="s">
        <v>1695</v>
      </c>
      <c r="G563" t="s">
        <v>1050</v>
      </c>
      <c r="H563" t="s">
        <v>1696</v>
      </c>
      <c r="I563" t="s">
        <v>1692</v>
      </c>
      <c r="J563" t="s">
        <v>1682</v>
      </c>
    </row>
    <row r="564" spans="1:10" x14ac:dyDescent="0.35">
      <c r="A564" t="s">
        <v>183</v>
      </c>
      <c r="B564" t="s">
        <v>187</v>
      </c>
      <c r="C564" t="s">
        <v>5</v>
      </c>
      <c r="D564" t="s">
        <v>13</v>
      </c>
      <c r="E564" t="s">
        <v>32</v>
      </c>
      <c r="F564" t="s">
        <v>1697</v>
      </c>
      <c r="G564" t="s">
        <v>1053</v>
      </c>
      <c r="H564" t="s">
        <v>1698</v>
      </c>
      <c r="I564" t="s">
        <v>1692</v>
      </c>
      <c r="J564" t="s">
        <v>1685</v>
      </c>
    </row>
    <row r="565" spans="1:10" x14ac:dyDescent="0.35">
      <c r="A565" t="s">
        <v>183</v>
      </c>
      <c r="B565" t="s">
        <v>187</v>
      </c>
      <c r="C565" t="s">
        <v>5</v>
      </c>
      <c r="D565" t="s">
        <v>7</v>
      </c>
      <c r="E565" t="s">
        <v>32</v>
      </c>
      <c r="F565" t="s">
        <v>1699</v>
      </c>
      <c r="G565" t="s">
        <v>1056</v>
      </c>
      <c r="H565" t="s">
        <v>1700</v>
      </c>
      <c r="I565" t="s">
        <v>1692</v>
      </c>
      <c r="J565" t="s">
        <v>1688</v>
      </c>
    </row>
    <row r="566" spans="1:10" x14ac:dyDescent="0.35">
      <c r="A566" t="s">
        <v>183</v>
      </c>
      <c r="B566" t="s">
        <v>187</v>
      </c>
      <c r="C566" t="s">
        <v>5</v>
      </c>
      <c r="D566" t="s">
        <v>5</v>
      </c>
      <c r="E566" t="s">
        <v>32</v>
      </c>
      <c r="F566" t="s">
        <v>1701</v>
      </c>
      <c r="G566" t="s">
        <v>1059</v>
      </c>
      <c r="H566" t="s">
        <v>1692</v>
      </c>
      <c r="I566" t="s">
        <v>1692</v>
      </c>
      <c r="J566" t="s">
        <v>1670</v>
      </c>
    </row>
    <row r="567" spans="1:10" x14ac:dyDescent="0.35">
      <c r="A567" t="s">
        <v>183</v>
      </c>
      <c r="B567" t="s">
        <v>187</v>
      </c>
      <c r="C567" t="s">
        <v>5</v>
      </c>
      <c r="D567" t="s">
        <v>15</v>
      </c>
      <c r="E567" t="s">
        <v>33</v>
      </c>
      <c r="F567" t="s">
        <v>1702</v>
      </c>
      <c r="G567" t="s">
        <v>1061</v>
      </c>
      <c r="H567" t="s">
        <v>1703</v>
      </c>
      <c r="I567" t="s">
        <v>1704</v>
      </c>
      <c r="J567" t="s">
        <v>1676</v>
      </c>
    </row>
    <row r="568" spans="1:10" x14ac:dyDescent="0.35">
      <c r="A568" t="s">
        <v>183</v>
      </c>
      <c r="B568" t="s">
        <v>187</v>
      </c>
      <c r="C568" t="s">
        <v>5</v>
      </c>
      <c r="D568" t="s">
        <v>10</v>
      </c>
      <c r="E568" t="s">
        <v>33</v>
      </c>
      <c r="F568" t="s">
        <v>1705</v>
      </c>
      <c r="G568" t="s">
        <v>1065</v>
      </c>
      <c r="H568" t="s">
        <v>1706</v>
      </c>
      <c r="I568" t="s">
        <v>1704</v>
      </c>
      <c r="J568" t="s">
        <v>1679</v>
      </c>
    </row>
    <row r="569" spans="1:10" x14ac:dyDescent="0.35">
      <c r="A569" t="s">
        <v>183</v>
      </c>
      <c r="B569" t="s">
        <v>187</v>
      </c>
      <c r="C569" t="s">
        <v>5</v>
      </c>
      <c r="D569" t="s">
        <v>14</v>
      </c>
      <c r="E569" t="s">
        <v>33</v>
      </c>
      <c r="F569" t="s">
        <v>1707</v>
      </c>
      <c r="G569" t="s">
        <v>1068</v>
      </c>
      <c r="H569" t="s">
        <v>1708</v>
      </c>
      <c r="I569" t="s">
        <v>1704</v>
      </c>
      <c r="J569" t="s">
        <v>1682</v>
      </c>
    </row>
    <row r="570" spans="1:10" x14ac:dyDescent="0.35">
      <c r="A570" t="s">
        <v>183</v>
      </c>
      <c r="B570" t="s">
        <v>187</v>
      </c>
      <c r="C570" t="s">
        <v>5</v>
      </c>
      <c r="D570" t="s">
        <v>13</v>
      </c>
      <c r="E570" t="s">
        <v>33</v>
      </c>
      <c r="F570" t="s">
        <v>1709</v>
      </c>
      <c r="G570" t="s">
        <v>1071</v>
      </c>
      <c r="H570" t="s">
        <v>1710</v>
      </c>
      <c r="I570" t="s">
        <v>1704</v>
      </c>
      <c r="J570" t="s">
        <v>1685</v>
      </c>
    </row>
    <row r="571" spans="1:10" x14ac:dyDescent="0.35">
      <c r="A571" t="s">
        <v>183</v>
      </c>
      <c r="B571" t="s">
        <v>187</v>
      </c>
      <c r="C571" t="s">
        <v>5</v>
      </c>
      <c r="D571" t="s">
        <v>7</v>
      </c>
      <c r="E571" t="s">
        <v>33</v>
      </c>
      <c r="F571" t="s">
        <v>1711</v>
      </c>
      <c r="G571" t="s">
        <v>1074</v>
      </c>
      <c r="H571" t="s">
        <v>1712</v>
      </c>
      <c r="I571" t="s">
        <v>1704</v>
      </c>
      <c r="J571" t="s">
        <v>1688</v>
      </c>
    </row>
    <row r="572" spans="1:10" x14ac:dyDescent="0.35">
      <c r="A572" t="s">
        <v>183</v>
      </c>
      <c r="B572" t="s">
        <v>187</v>
      </c>
      <c r="C572" t="s">
        <v>5</v>
      </c>
      <c r="D572" t="s">
        <v>5</v>
      </c>
      <c r="E572" t="s">
        <v>33</v>
      </c>
      <c r="F572" t="s">
        <v>1713</v>
      </c>
      <c r="G572" t="s">
        <v>1077</v>
      </c>
      <c r="H572" t="s">
        <v>1704</v>
      </c>
      <c r="I572" t="s">
        <v>1704</v>
      </c>
      <c r="J572" t="s">
        <v>1670</v>
      </c>
    </row>
    <row r="573" spans="1:10" x14ac:dyDescent="0.35">
      <c r="A573" t="s">
        <v>183</v>
      </c>
      <c r="B573" t="s">
        <v>187</v>
      </c>
      <c r="C573" t="s">
        <v>5</v>
      </c>
      <c r="D573" t="s">
        <v>15</v>
      </c>
      <c r="E573" t="s">
        <v>34</v>
      </c>
      <c r="F573" t="s">
        <v>1714</v>
      </c>
      <c r="G573" t="s">
        <v>1079</v>
      </c>
      <c r="H573" t="s">
        <v>1715</v>
      </c>
      <c r="I573" t="s">
        <v>1716</v>
      </c>
      <c r="J573" t="s">
        <v>1676</v>
      </c>
    </row>
    <row r="574" spans="1:10" x14ac:dyDescent="0.35">
      <c r="A574" t="s">
        <v>183</v>
      </c>
      <c r="B574" t="s">
        <v>187</v>
      </c>
      <c r="C574" t="s">
        <v>5</v>
      </c>
      <c r="D574" t="s">
        <v>10</v>
      </c>
      <c r="E574" t="s">
        <v>34</v>
      </c>
      <c r="F574" t="s">
        <v>1717</v>
      </c>
      <c r="G574" t="s">
        <v>1083</v>
      </c>
      <c r="H574" t="s">
        <v>1718</v>
      </c>
      <c r="I574" t="s">
        <v>1716</v>
      </c>
      <c r="J574" t="s">
        <v>1679</v>
      </c>
    </row>
    <row r="575" spans="1:10" x14ac:dyDescent="0.35">
      <c r="A575" t="s">
        <v>183</v>
      </c>
      <c r="B575" t="s">
        <v>187</v>
      </c>
      <c r="C575" t="s">
        <v>5</v>
      </c>
      <c r="D575" t="s">
        <v>14</v>
      </c>
      <c r="E575" t="s">
        <v>34</v>
      </c>
      <c r="F575" t="s">
        <v>1719</v>
      </c>
      <c r="G575" t="s">
        <v>1086</v>
      </c>
      <c r="H575" t="s">
        <v>1720</v>
      </c>
      <c r="I575" t="s">
        <v>1716</v>
      </c>
      <c r="J575" t="s">
        <v>1682</v>
      </c>
    </row>
    <row r="576" spans="1:10" x14ac:dyDescent="0.35">
      <c r="A576" t="s">
        <v>183</v>
      </c>
      <c r="B576" t="s">
        <v>187</v>
      </c>
      <c r="C576" t="s">
        <v>5</v>
      </c>
      <c r="D576" t="s">
        <v>13</v>
      </c>
      <c r="E576" t="s">
        <v>34</v>
      </c>
      <c r="F576" t="s">
        <v>1721</v>
      </c>
      <c r="G576" t="s">
        <v>1089</v>
      </c>
      <c r="H576" t="s">
        <v>1722</v>
      </c>
      <c r="I576" t="s">
        <v>1716</v>
      </c>
      <c r="J576" t="s">
        <v>1685</v>
      </c>
    </row>
    <row r="577" spans="1:10" x14ac:dyDescent="0.35">
      <c r="A577" t="s">
        <v>183</v>
      </c>
      <c r="B577" t="s">
        <v>187</v>
      </c>
      <c r="C577" t="s">
        <v>5</v>
      </c>
      <c r="D577" t="s">
        <v>7</v>
      </c>
      <c r="E577" t="s">
        <v>34</v>
      </c>
      <c r="F577" t="s">
        <v>1723</v>
      </c>
      <c r="G577" t="s">
        <v>1092</v>
      </c>
      <c r="H577" t="s">
        <v>1724</v>
      </c>
      <c r="I577" t="s">
        <v>1716</v>
      </c>
      <c r="J577" t="s">
        <v>1688</v>
      </c>
    </row>
    <row r="578" spans="1:10" x14ac:dyDescent="0.35">
      <c r="A578" t="s">
        <v>183</v>
      </c>
      <c r="B578" t="s">
        <v>187</v>
      </c>
      <c r="C578" t="s">
        <v>5</v>
      </c>
      <c r="D578" t="s">
        <v>5</v>
      </c>
      <c r="E578" t="s">
        <v>34</v>
      </c>
      <c r="F578" t="s">
        <v>1725</v>
      </c>
      <c r="G578" t="s">
        <v>1095</v>
      </c>
      <c r="H578" t="s">
        <v>1716</v>
      </c>
      <c r="I578" t="s">
        <v>1716</v>
      </c>
      <c r="J578" t="s">
        <v>1670</v>
      </c>
    </row>
    <row r="579" spans="1:10" x14ac:dyDescent="0.35">
      <c r="A579" t="s">
        <v>183</v>
      </c>
      <c r="B579" t="s">
        <v>187</v>
      </c>
      <c r="C579" t="s">
        <v>5</v>
      </c>
      <c r="D579" t="s">
        <v>15</v>
      </c>
      <c r="E579" t="s">
        <v>35</v>
      </c>
      <c r="F579" t="s">
        <v>1726</v>
      </c>
      <c r="G579" t="s">
        <v>1097</v>
      </c>
      <c r="H579" t="s">
        <v>1727</v>
      </c>
      <c r="I579" t="s">
        <v>1728</v>
      </c>
      <c r="J579" t="s">
        <v>1676</v>
      </c>
    </row>
    <row r="580" spans="1:10" x14ac:dyDescent="0.35">
      <c r="A580" t="s">
        <v>183</v>
      </c>
      <c r="B580" t="s">
        <v>187</v>
      </c>
      <c r="C580" t="s">
        <v>5</v>
      </c>
      <c r="D580" t="s">
        <v>10</v>
      </c>
      <c r="E580" t="s">
        <v>35</v>
      </c>
      <c r="F580" t="s">
        <v>1729</v>
      </c>
      <c r="G580" t="s">
        <v>1101</v>
      </c>
      <c r="H580" t="s">
        <v>1730</v>
      </c>
      <c r="I580" t="s">
        <v>1728</v>
      </c>
      <c r="J580" t="s">
        <v>1679</v>
      </c>
    </row>
    <row r="581" spans="1:10" x14ac:dyDescent="0.35">
      <c r="A581" t="s">
        <v>183</v>
      </c>
      <c r="B581" t="s">
        <v>187</v>
      </c>
      <c r="C581" t="s">
        <v>5</v>
      </c>
      <c r="D581" t="s">
        <v>14</v>
      </c>
      <c r="E581" t="s">
        <v>35</v>
      </c>
      <c r="F581" t="s">
        <v>1731</v>
      </c>
      <c r="G581" t="s">
        <v>1104</v>
      </c>
      <c r="H581" t="s">
        <v>1732</v>
      </c>
      <c r="I581" t="s">
        <v>1728</v>
      </c>
      <c r="J581" t="s">
        <v>1682</v>
      </c>
    </row>
    <row r="582" spans="1:10" x14ac:dyDescent="0.35">
      <c r="A582" t="s">
        <v>183</v>
      </c>
      <c r="B582" t="s">
        <v>187</v>
      </c>
      <c r="C582" t="s">
        <v>5</v>
      </c>
      <c r="D582" t="s">
        <v>13</v>
      </c>
      <c r="E582" t="s">
        <v>35</v>
      </c>
      <c r="F582" t="s">
        <v>1733</v>
      </c>
      <c r="G582" t="s">
        <v>1107</v>
      </c>
      <c r="H582" t="s">
        <v>1734</v>
      </c>
      <c r="I582" t="s">
        <v>1728</v>
      </c>
      <c r="J582" t="s">
        <v>1685</v>
      </c>
    </row>
    <row r="583" spans="1:10" x14ac:dyDescent="0.35">
      <c r="A583" t="s">
        <v>183</v>
      </c>
      <c r="B583" t="s">
        <v>187</v>
      </c>
      <c r="C583" t="s">
        <v>5</v>
      </c>
      <c r="D583" t="s">
        <v>7</v>
      </c>
      <c r="E583" t="s">
        <v>35</v>
      </c>
      <c r="F583" t="s">
        <v>1735</v>
      </c>
      <c r="G583" t="s">
        <v>1110</v>
      </c>
      <c r="H583" t="s">
        <v>1736</v>
      </c>
      <c r="I583" t="s">
        <v>1728</v>
      </c>
      <c r="J583" t="s">
        <v>1688</v>
      </c>
    </row>
    <row r="584" spans="1:10" x14ac:dyDescent="0.35">
      <c r="A584" t="s">
        <v>183</v>
      </c>
      <c r="B584" t="s">
        <v>187</v>
      </c>
      <c r="C584" t="s">
        <v>5</v>
      </c>
      <c r="D584" t="s">
        <v>5</v>
      </c>
      <c r="E584" t="s">
        <v>35</v>
      </c>
      <c r="F584" t="s">
        <v>1737</v>
      </c>
      <c r="G584" t="s">
        <v>1113</v>
      </c>
      <c r="H584" t="s">
        <v>1728</v>
      </c>
      <c r="I584" t="s">
        <v>1728</v>
      </c>
      <c r="J584" t="s">
        <v>1670</v>
      </c>
    </row>
    <row r="585" spans="1:10" x14ac:dyDescent="0.35">
      <c r="A585" t="s">
        <v>183</v>
      </c>
      <c r="B585" t="s">
        <v>187</v>
      </c>
      <c r="C585" t="s">
        <v>184</v>
      </c>
      <c r="D585" t="s">
        <v>46</v>
      </c>
      <c r="E585" t="s">
        <v>36</v>
      </c>
      <c r="F585" t="s">
        <v>1738</v>
      </c>
      <c r="G585" t="s">
        <v>1739</v>
      </c>
      <c r="H585" t="s">
        <v>1115</v>
      </c>
      <c r="I585" t="s">
        <v>1740</v>
      </c>
      <c r="J585" t="s">
        <v>1741</v>
      </c>
    </row>
    <row r="586" spans="1:10" x14ac:dyDescent="0.35">
      <c r="A586" t="s">
        <v>183</v>
      </c>
      <c r="B586" t="s">
        <v>187</v>
      </c>
      <c r="C586" t="s">
        <v>184</v>
      </c>
      <c r="D586" t="s">
        <v>40</v>
      </c>
      <c r="E586" t="s">
        <v>36</v>
      </c>
      <c r="F586" t="s">
        <v>1742</v>
      </c>
      <c r="G586" t="s">
        <v>1743</v>
      </c>
      <c r="H586" t="s">
        <v>1119</v>
      </c>
      <c r="I586" t="s">
        <v>1740</v>
      </c>
      <c r="J586" t="s">
        <v>1744</v>
      </c>
    </row>
    <row r="587" spans="1:10" x14ac:dyDescent="0.35">
      <c r="A587" t="s">
        <v>183</v>
      </c>
      <c r="B587" t="s">
        <v>187</v>
      </c>
      <c r="C587" t="s">
        <v>184</v>
      </c>
      <c r="D587" t="s">
        <v>45</v>
      </c>
      <c r="E587" t="s">
        <v>36</v>
      </c>
      <c r="F587" t="s">
        <v>1745</v>
      </c>
      <c r="G587" t="s">
        <v>1746</v>
      </c>
      <c r="H587" t="s">
        <v>1122</v>
      </c>
      <c r="I587" t="s">
        <v>1740</v>
      </c>
      <c r="J587" t="s">
        <v>1747</v>
      </c>
    </row>
    <row r="588" spans="1:10" x14ac:dyDescent="0.35">
      <c r="A588" t="s">
        <v>183</v>
      </c>
      <c r="B588" t="s">
        <v>187</v>
      </c>
      <c r="C588" t="s">
        <v>184</v>
      </c>
      <c r="D588" t="s">
        <v>43</v>
      </c>
      <c r="E588" t="s">
        <v>36</v>
      </c>
      <c r="F588" t="s">
        <v>1748</v>
      </c>
      <c r="G588" t="s">
        <v>1749</v>
      </c>
      <c r="H588" t="s">
        <v>1125</v>
      </c>
      <c r="I588" t="s">
        <v>1740</v>
      </c>
      <c r="J588" t="s">
        <v>1750</v>
      </c>
    </row>
    <row r="589" spans="1:10" x14ac:dyDescent="0.35">
      <c r="A589" t="s">
        <v>183</v>
      </c>
      <c r="B589" t="s">
        <v>187</v>
      </c>
      <c r="C589" t="s">
        <v>184</v>
      </c>
      <c r="D589" t="s">
        <v>42</v>
      </c>
      <c r="E589" t="s">
        <v>36</v>
      </c>
      <c r="F589" t="s">
        <v>1751</v>
      </c>
      <c r="G589" t="s">
        <v>1752</v>
      </c>
      <c r="H589" t="s">
        <v>1128</v>
      </c>
      <c r="I589" t="s">
        <v>1740</v>
      </c>
      <c r="J589" t="s">
        <v>1753</v>
      </c>
    </row>
    <row r="590" spans="1:10" x14ac:dyDescent="0.35">
      <c r="A590" t="s">
        <v>183</v>
      </c>
      <c r="B590" t="s">
        <v>187</v>
      </c>
      <c r="C590" t="s">
        <v>184</v>
      </c>
      <c r="D590" t="s">
        <v>44</v>
      </c>
      <c r="E590" t="s">
        <v>36</v>
      </c>
      <c r="F590" t="s">
        <v>1754</v>
      </c>
      <c r="G590" t="s">
        <v>1755</v>
      </c>
      <c r="H590" t="s">
        <v>1131</v>
      </c>
      <c r="I590" t="s">
        <v>1740</v>
      </c>
      <c r="J590" t="s">
        <v>1756</v>
      </c>
    </row>
    <row r="591" spans="1:10" x14ac:dyDescent="0.35">
      <c r="A591" t="s">
        <v>183</v>
      </c>
      <c r="B591" t="s">
        <v>187</v>
      </c>
      <c r="C591" t="s">
        <v>184</v>
      </c>
      <c r="D591" t="s">
        <v>41</v>
      </c>
      <c r="E591" t="s">
        <v>36</v>
      </c>
      <c r="F591" t="s">
        <v>1757</v>
      </c>
      <c r="G591" t="s">
        <v>1758</v>
      </c>
      <c r="H591" t="s">
        <v>1134</v>
      </c>
      <c r="I591" t="s">
        <v>1740</v>
      </c>
      <c r="J591" t="s">
        <v>1759</v>
      </c>
    </row>
    <row r="592" spans="1:10" x14ac:dyDescent="0.35">
      <c r="A592" t="s">
        <v>183</v>
      </c>
      <c r="B592" t="s">
        <v>187</v>
      </c>
      <c r="C592" t="s">
        <v>184</v>
      </c>
      <c r="D592" t="s">
        <v>39</v>
      </c>
      <c r="E592" t="s">
        <v>36</v>
      </c>
      <c r="F592" t="s">
        <v>1760</v>
      </c>
      <c r="G592" t="s">
        <v>1761</v>
      </c>
      <c r="H592" t="s">
        <v>1116</v>
      </c>
      <c r="I592" t="s">
        <v>1740</v>
      </c>
      <c r="J592" t="s">
        <v>1762</v>
      </c>
    </row>
    <row r="593" spans="1:10" x14ac:dyDescent="0.35">
      <c r="A593" t="s">
        <v>183</v>
      </c>
      <c r="B593" t="s">
        <v>187</v>
      </c>
      <c r="C593" t="s">
        <v>184</v>
      </c>
      <c r="D593" t="s">
        <v>39</v>
      </c>
      <c r="E593" t="s">
        <v>166</v>
      </c>
      <c r="F593" t="s">
        <v>1763</v>
      </c>
      <c r="G593" t="s">
        <v>1764</v>
      </c>
      <c r="H593" t="s">
        <v>1139</v>
      </c>
      <c r="I593" t="s">
        <v>1765</v>
      </c>
      <c r="J593" t="s">
        <v>1762</v>
      </c>
    </row>
    <row r="594" spans="1:10" x14ac:dyDescent="0.35">
      <c r="A594" t="s">
        <v>183</v>
      </c>
      <c r="B594" t="s">
        <v>187</v>
      </c>
      <c r="C594" t="s">
        <v>184</v>
      </c>
      <c r="D594" t="s">
        <v>46</v>
      </c>
      <c r="E594" t="s">
        <v>47</v>
      </c>
      <c r="F594" t="s">
        <v>1766</v>
      </c>
      <c r="G594" t="s">
        <v>1767</v>
      </c>
      <c r="H594" t="s">
        <v>1141</v>
      </c>
      <c r="I594" t="s">
        <v>1768</v>
      </c>
      <c r="J594" t="s">
        <v>1741</v>
      </c>
    </row>
    <row r="595" spans="1:10" x14ac:dyDescent="0.35">
      <c r="A595" t="s">
        <v>183</v>
      </c>
      <c r="B595" t="s">
        <v>187</v>
      </c>
      <c r="C595" t="s">
        <v>184</v>
      </c>
      <c r="D595" t="s">
        <v>40</v>
      </c>
      <c r="E595" t="s">
        <v>47</v>
      </c>
      <c r="F595" t="s">
        <v>1769</v>
      </c>
      <c r="G595" t="s">
        <v>1770</v>
      </c>
      <c r="H595" t="s">
        <v>1144</v>
      </c>
      <c r="I595" t="s">
        <v>1768</v>
      </c>
      <c r="J595" t="s">
        <v>1744</v>
      </c>
    </row>
    <row r="596" spans="1:10" x14ac:dyDescent="0.35">
      <c r="A596" t="s">
        <v>183</v>
      </c>
      <c r="B596" t="s">
        <v>187</v>
      </c>
      <c r="C596" t="s">
        <v>184</v>
      </c>
      <c r="D596" t="s">
        <v>45</v>
      </c>
      <c r="E596" t="s">
        <v>47</v>
      </c>
      <c r="F596" t="s">
        <v>1771</v>
      </c>
      <c r="G596" t="s">
        <v>1772</v>
      </c>
      <c r="H596" t="s">
        <v>1146</v>
      </c>
      <c r="I596" t="s">
        <v>1768</v>
      </c>
      <c r="J596" t="s">
        <v>1747</v>
      </c>
    </row>
    <row r="597" spans="1:10" x14ac:dyDescent="0.35">
      <c r="A597" t="s">
        <v>183</v>
      </c>
      <c r="B597" t="s">
        <v>187</v>
      </c>
      <c r="C597" t="s">
        <v>184</v>
      </c>
      <c r="D597" t="s">
        <v>43</v>
      </c>
      <c r="E597" t="s">
        <v>47</v>
      </c>
      <c r="F597" t="s">
        <v>1773</v>
      </c>
      <c r="G597" t="s">
        <v>1774</v>
      </c>
      <c r="H597" t="s">
        <v>1148</v>
      </c>
      <c r="I597" t="s">
        <v>1768</v>
      </c>
      <c r="J597" t="s">
        <v>1750</v>
      </c>
    </row>
    <row r="598" spans="1:10" x14ac:dyDescent="0.35">
      <c r="A598" t="s">
        <v>183</v>
      </c>
      <c r="B598" t="s">
        <v>187</v>
      </c>
      <c r="C598" t="s">
        <v>184</v>
      </c>
      <c r="D598" t="s">
        <v>42</v>
      </c>
      <c r="E598" t="s">
        <v>47</v>
      </c>
      <c r="F598" t="s">
        <v>1775</v>
      </c>
      <c r="G598" t="s">
        <v>1776</v>
      </c>
      <c r="H598" t="s">
        <v>1150</v>
      </c>
      <c r="I598" t="s">
        <v>1768</v>
      </c>
      <c r="J598" t="s">
        <v>1753</v>
      </c>
    </row>
    <row r="599" spans="1:10" x14ac:dyDescent="0.35">
      <c r="A599" t="s">
        <v>183</v>
      </c>
      <c r="B599" t="s">
        <v>187</v>
      </c>
      <c r="C599" t="s">
        <v>184</v>
      </c>
      <c r="D599" t="s">
        <v>44</v>
      </c>
      <c r="E599" t="s">
        <v>47</v>
      </c>
      <c r="F599" t="s">
        <v>1777</v>
      </c>
      <c r="G599" t="s">
        <v>1778</v>
      </c>
      <c r="H599" t="s">
        <v>1152</v>
      </c>
      <c r="I599" t="s">
        <v>1768</v>
      </c>
      <c r="J599" t="s">
        <v>1756</v>
      </c>
    </row>
    <row r="600" spans="1:10" x14ac:dyDescent="0.35">
      <c r="A600" t="s">
        <v>183</v>
      </c>
      <c r="B600" t="s">
        <v>187</v>
      </c>
      <c r="C600" t="s">
        <v>184</v>
      </c>
      <c r="D600" t="s">
        <v>41</v>
      </c>
      <c r="E600" t="s">
        <v>47</v>
      </c>
      <c r="F600" t="s">
        <v>1779</v>
      </c>
      <c r="G600" t="s">
        <v>1780</v>
      </c>
      <c r="H600" t="s">
        <v>1154</v>
      </c>
      <c r="I600" t="s">
        <v>1768</v>
      </c>
      <c r="J600" t="s">
        <v>1759</v>
      </c>
    </row>
    <row r="601" spans="1:10" x14ac:dyDescent="0.35">
      <c r="A601" t="s">
        <v>183</v>
      </c>
      <c r="B601" t="s">
        <v>187</v>
      </c>
      <c r="C601" t="s">
        <v>184</v>
      </c>
      <c r="D601" t="s">
        <v>39</v>
      </c>
      <c r="E601" t="s">
        <v>47</v>
      </c>
      <c r="F601" t="s">
        <v>1781</v>
      </c>
      <c r="G601" t="s">
        <v>1782</v>
      </c>
      <c r="H601" t="s">
        <v>1142</v>
      </c>
      <c r="I601" t="s">
        <v>1768</v>
      </c>
      <c r="J601" t="s">
        <v>1762</v>
      </c>
    </row>
    <row r="602" spans="1:10" x14ac:dyDescent="0.35">
      <c r="A602" t="s">
        <v>183</v>
      </c>
      <c r="B602" t="s">
        <v>187</v>
      </c>
      <c r="C602" t="s">
        <v>184</v>
      </c>
      <c r="D602" t="s">
        <v>46</v>
      </c>
      <c r="E602" t="s">
        <v>49</v>
      </c>
      <c r="F602" t="s">
        <v>1783</v>
      </c>
      <c r="G602" t="s">
        <v>1784</v>
      </c>
      <c r="H602" t="s">
        <v>1157</v>
      </c>
      <c r="I602" t="s">
        <v>1785</v>
      </c>
      <c r="J602" t="s">
        <v>1741</v>
      </c>
    </row>
    <row r="603" spans="1:10" x14ac:dyDescent="0.35">
      <c r="A603" t="s">
        <v>183</v>
      </c>
      <c r="B603" t="s">
        <v>187</v>
      </c>
      <c r="C603" t="s">
        <v>184</v>
      </c>
      <c r="D603" t="s">
        <v>40</v>
      </c>
      <c r="E603" t="s">
        <v>49</v>
      </c>
      <c r="F603" t="s">
        <v>1786</v>
      </c>
      <c r="G603" t="s">
        <v>1787</v>
      </c>
      <c r="H603" t="s">
        <v>1160</v>
      </c>
      <c r="I603" t="s">
        <v>1785</v>
      </c>
      <c r="J603" t="s">
        <v>1744</v>
      </c>
    </row>
    <row r="604" spans="1:10" x14ac:dyDescent="0.35">
      <c r="A604" t="s">
        <v>183</v>
      </c>
      <c r="B604" t="s">
        <v>187</v>
      </c>
      <c r="C604" t="s">
        <v>184</v>
      </c>
      <c r="D604" t="s">
        <v>45</v>
      </c>
      <c r="E604" t="s">
        <v>49</v>
      </c>
      <c r="F604" t="s">
        <v>1788</v>
      </c>
      <c r="G604" t="s">
        <v>1789</v>
      </c>
      <c r="H604" t="s">
        <v>1162</v>
      </c>
      <c r="I604" t="s">
        <v>1785</v>
      </c>
      <c r="J604" t="s">
        <v>1747</v>
      </c>
    </row>
    <row r="605" spans="1:10" x14ac:dyDescent="0.35">
      <c r="A605" t="s">
        <v>183</v>
      </c>
      <c r="B605" t="s">
        <v>187</v>
      </c>
      <c r="C605" t="s">
        <v>184</v>
      </c>
      <c r="D605" t="s">
        <v>43</v>
      </c>
      <c r="E605" t="s">
        <v>49</v>
      </c>
      <c r="F605" t="s">
        <v>1790</v>
      </c>
      <c r="G605" t="s">
        <v>1791</v>
      </c>
      <c r="H605" t="s">
        <v>1164</v>
      </c>
      <c r="I605" t="s">
        <v>1785</v>
      </c>
      <c r="J605" t="s">
        <v>1750</v>
      </c>
    </row>
    <row r="606" spans="1:10" x14ac:dyDescent="0.35">
      <c r="A606" t="s">
        <v>183</v>
      </c>
      <c r="B606" t="s">
        <v>187</v>
      </c>
      <c r="C606" t="s">
        <v>184</v>
      </c>
      <c r="D606" t="s">
        <v>42</v>
      </c>
      <c r="E606" t="s">
        <v>49</v>
      </c>
      <c r="F606" t="s">
        <v>1792</v>
      </c>
      <c r="G606" t="s">
        <v>1793</v>
      </c>
      <c r="H606" t="s">
        <v>1166</v>
      </c>
      <c r="I606" t="s">
        <v>1785</v>
      </c>
      <c r="J606" t="s">
        <v>1753</v>
      </c>
    </row>
    <row r="607" spans="1:10" x14ac:dyDescent="0.35">
      <c r="A607" t="s">
        <v>183</v>
      </c>
      <c r="B607" t="s">
        <v>187</v>
      </c>
      <c r="C607" t="s">
        <v>184</v>
      </c>
      <c r="D607" t="s">
        <v>44</v>
      </c>
      <c r="E607" t="s">
        <v>49</v>
      </c>
      <c r="F607" t="s">
        <v>1794</v>
      </c>
      <c r="G607" t="s">
        <v>1795</v>
      </c>
      <c r="H607" t="s">
        <v>1168</v>
      </c>
      <c r="I607" t="s">
        <v>1785</v>
      </c>
      <c r="J607" t="s">
        <v>1756</v>
      </c>
    </row>
    <row r="608" spans="1:10" x14ac:dyDescent="0.35">
      <c r="A608" t="s">
        <v>183</v>
      </c>
      <c r="B608" t="s">
        <v>187</v>
      </c>
      <c r="C608" t="s">
        <v>184</v>
      </c>
      <c r="D608" t="s">
        <v>41</v>
      </c>
      <c r="E608" t="s">
        <v>49</v>
      </c>
      <c r="F608" t="s">
        <v>1796</v>
      </c>
      <c r="G608" t="s">
        <v>1797</v>
      </c>
      <c r="H608" t="s">
        <v>1170</v>
      </c>
      <c r="I608" t="s">
        <v>1785</v>
      </c>
      <c r="J608" t="s">
        <v>1759</v>
      </c>
    </row>
    <row r="609" spans="1:10" x14ac:dyDescent="0.35">
      <c r="A609" t="s">
        <v>183</v>
      </c>
      <c r="B609" t="s">
        <v>187</v>
      </c>
      <c r="C609" t="s">
        <v>184</v>
      </c>
      <c r="D609" t="s">
        <v>39</v>
      </c>
      <c r="E609" t="s">
        <v>49</v>
      </c>
      <c r="F609" t="s">
        <v>1798</v>
      </c>
      <c r="G609" t="s">
        <v>1799</v>
      </c>
      <c r="H609" t="s">
        <v>1158</v>
      </c>
      <c r="I609" t="s">
        <v>1785</v>
      </c>
      <c r="J609" t="s">
        <v>1762</v>
      </c>
    </row>
    <row r="610" spans="1:10" x14ac:dyDescent="0.35">
      <c r="A610" t="s">
        <v>183</v>
      </c>
      <c r="B610" t="s">
        <v>187</v>
      </c>
      <c r="C610" t="s">
        <v>184</v>
      </c>
      <c r="D610" t="s">
        <v>46</v>
      </c>
      <c r="E610" t="s">
        <v>50</v>
      </c>
      <c r="F610" t="s">
        <v>1800</v>
      </c>
      <c r="G610" t="s">
        <v>1801</v>
      </c>
      <c r="H610" t="s">
        <v>1173</v>
      </c>
      <c r="I610" t="s">
        <v>1802</v>
      </c>
      <c r="J610" t="s">
        <v>1741</v>
      </c>
    </row>
    <row r="611" spans="1:10" x14ac:dyDescent="0.35">
      <c r="A611" t="s">
        <v>183</v>
      </c>
      <c r="B611" t="s">
        <v>187</v>
      </c>
      <c r="C611" t="s">
        <v>184</v>
      </c>
      <c r="D611" t="s">
        <v>40</v>
      </c>
      <c r="E611" t="s">
        <v>50</v>
      </c>
      <c r="F611" t="s">
        <v>1803</v>
      </c>
      <c r="G611" t="s">
        <v>1804</v>
      </c>
      <c r="H611" t="s">
        <v>1176</v>
      </c>
      <c r="I611" t="s">
        <v>1802</v>
      </c>
      <c r="J611" t="s">
        <v>1744</v>
      </c>
    </row>
    <row r="612" spans="1:10" x14ac:dyDescent="0.35">
      <c r="A612" t="s">
        <v>183</v>
      </c>
      <c r="B612" t="s">
        <v>187</v>
      </c>
      <c r="C612" t="s">
        <v>184</v>
      </c>
      <c r="D612" t="s">
        <v>45</v>
      </c>
      <c r="E612" t="s">
        <v>50</v>
      </c>
      <c r="F612" t="s">
        <v>1805</v>
      </c>
      <c r="G612" t="s">
        <v>1806</v>
      </c>
      <c r="H612" t="s">
        <v>1178</v>
      </c>
      <c r="I612" t="s">
        <v>1802</v>
      </c>
      <c r="J612" t="s">
        <v>1747</v>
      </c>
    </row>
    <row r="613" spans="1:10" x14ac:dyDescent="0.35">
      <c r="A613" t="s">
        <v>183</v>
      </c>
      <c r="B613" t="s">
        <v>187</v>
      </c>
      <c r="C613" t="s">
        <v>184</v>
      </c>
      <c r="D613" t="s">
        <v>43</v>
      </c>
      <c r="E613" t="s">
        <v>50</v>
      </c>
      <c r="F613" t="s">
        <v>1807</v>
      </c>
      <c r="G613" t="s">
        <v>1808</v>
      </c>
      <c r="H613" t="s">
        <v>1180</v>
      </c>
      <c r="I613" t="s">
        <v>1802</v>
      </c>
      <c r="J613" t="s">
        <v>1750</v>
      </c>
    </row>
    <row r="614" spans="1:10" x14ac:dyDescent="0.35">
      <c r="A614" t="s">
        <v>183</v>
      </c>
      <c r="B614" t="s">
        <v>187</v>
      </c>
      <c r="C614" t="s">
        <v>184</v>
      </c>
      <c r="D614" t="s">
        <v>42</v>
      </c>
      <c r="E614" t="s">
        <v>50</v>
      </c>
      <c r="F614" t="s">
        <v>1809</v>
      </c>
      <c r="G614" t="s">
        <v>1810</v>
      </c>
      <c r="H614" t="s">
        <v>1182</v>
      </c>
      <c r="I614" t="s">
        <v>1802</v>
      </c>
      <c r="J614" t="s">
        <v>1753</v>
      </c>
    </row>
    <row r="615" spans="1:10" x14ac:dyDescent="0.35">
      <c r="A615" t="s">
        <v>183</v>
      </c>
      <c r="B615" t="s">
        <v>187</v>
      </c>
      <c r="C615" t="s">
        <v>184</v>
      </c>
      <c r="D615" t="s">
        <v>44</v>
      </c>
      <c r="E615" t="s">
        <v>50</v>
      </c>
      <c r="F615" t="s">
        <v>1811</v>
      </c>
      <c r="G615" t="s">
        <v>1812</v>
      </c>
      <c r="H615" t="s">
        <v>1184</v>
      </c>
      <c r="I615" t="s">
        <v>1802</v>
      </c>
      <c r="J615" t="s">
        <v>1756</v>
      </c>
    </row>
    <row r="616" spans="1:10" x14ac:dyDescent="0.35">
      <c r="A616" t="s">
        <v>183</v>
      </c>
      <c r="B616" t="s">
        <v>187</v>
      </c>
      <c r="C616" t="s">
        <v>184</v>
      </c>
      <c r="D616" t="s">
        <v>41</v>
      </c>
      <c r="E616" t="s">
        <v>50</v>
      </c>
      <c r="F616" t="s">
        <v>1813</v>
      </c>
      <c r="G616" t="s">
        <v>1814</v>
      </c>
      <c r="H616" t="s">
        <v>1186</v>
      </c>
      <c r="I616" t="s">
        <v>1802</v>
      </c>
      <c r="J616" t="s">
        <v>1759</v>
      </c>
    </row>
    <row r="617" spans="1:10" x14ac:dyDescent="0.35">
      <c r="A617" t="s">
        <v>183</v>
      </c>
      <c r="B617" t="s">
        <v>187</v>
      </c>
      <c r="C617" t="s">
        <v>184</v>
      </c>
      <c r="D617" t="s">
        <v>39</v>
      </c>
      <c r="E617" t="s">
        <v>50</v>
      </c>
      <c r="F617" t="s">
        <v>1815</v>
      </c>
      <c r="G617" t="s">
        <v>1816</v>
      </c>
      <c r="H617" t="s">
        <v>1174</v>
      </c>
      <c r="I617" t="s">
        <v>1802</v>
      </c>
      <c r="J617" t="s">
        <v>1762</v>
      </c>
    </row>
    <row r="618" spans="1:10" x14ac:dyDescent="0.35">
      <c r="A618" t="s">
        <v>183</v>
      </c>
      <c r="B618" t="s">
        <v>187</v>
      </c>
      <c r="C618" t="s">
        <v>184</v>
      </c>
      <c r="D618" t="s">
        <v>46</v>
      </c>
      <c r="E618" t="s">
        <v>51</v>
      </c>
      <c r="F618" t="s">
        <v>1817</v>
      </c>
      <c r="G618" t="s">
        <v>1818</v>
      </c>
      <c r="H618" t="s">
        <v>1189</v>
      </c>
      <c r="I618" t="s">
        <v>1819</v>
      </c>
      <c r="J618" t="s">
        <v>1741</v>
      </c>
    </row>
    <row r="619" spans="1:10" x14ac:dyDescent="0.35">
      <c r="A619" t="s">
        <v>183</v>
      </c>
      <c r="B619" t="s">
        <v>187</v>
      </c>
      <c r="C619" t="s">
        <v>184</v>
      </c>
      <c r="D619" t="s">
        <v>40</v>
      </c>
      <c r="E619" t="s">
        <v>51</v>
      </c>
      <c r="F619" t="s">
        <v>1820</v>
      </c>
      <c r="G619" t="s">
        <v>1821</v>
      </c>
      <c r="H619" t="s">
        <v>1192</v>
      </c>
      <c r="I619" t="s">
        <v>1819</v>
      </c>
      <c r="J619" t="s">
        <v>1744</v>
      </c>
    </row>
    <row r="620" spans="1:10" x14ac:dyDescent="0.35">
      <c r="A620" t="s">
        <v>183</v>
      </c>
      <c r="B620" t="s">
        <v>187</v>
      </c>
      <c r="C620" t="s">
        <v>184</v>
      </c>
      <c r="D620" t="s">
        <v>45</v>
      </c>
      <c r="E620" t="s">
        <v>51</v>
      </c>
      <c r="F620" t="s">
        <v>1822</v>
      </c>
      <c r="G620" t="s">
        <v>1823</v>
      </c>
      <c r="H620" t="s">
        <v>1194</v>
      </c>
      <c r="I620" t="s">
        <v>1819</v>
      </c>
      <c r="J620" t="s">
        <v>1747</v>
      </c>
    </row>
    <row r="621" spans="1:10" x14ac:dyDescent="0.35">
      <c r="A621" t="s">
        <v>183</v>
      </c>
      <c r="B621" t="s">
        <v>187</v>
      </c>
      <c r="C621" t="s">
        <v>184</v>
      </c>
      <c r="D621" t="s">
        <v>43</v>
      </c>
      <c r="E621" t="s">
        <v>51</v>
      </c>
      <c r="F621" t="s">
        <v>1824</v>
      </c>
      <c r="G621" t="s">
        <v>1825</v>
      </c>
      <c r="H621" t="s">
        <v>1196</v>
      </c>
      <c r="I621" t="s">
        <v>1819</v>
      </c>
      <c r="J621" t="s">
        <v>1750</v>
      </c>
    </row>
    <row r="622" spans="1:10" x14ac:dyDescent="0.35">
      <c r="A622" t="s">
        <v>183</v>
      </c>
      <c r="B622" t="s">
        <v>187</v>
      </c>
      <c r="C622" t="s">
        <v>184</v>
      </c>
      <c r="D622" t="s">
        <v>42</v>
      </c>
      <c r="E622" t="s">
        <v>51</v>
      </c>
      <c r="F622" t="s">
        <v>1826</v>
      </c>
      <c r="G622" t="s">
        <v>1827</v>
      </c>
      <c r="H622" t="s">
        <v>1198</v>
      </c>
      <c r="I622" t="s">
        <v>1819</v>
      </c>
      <c r="J622" t="s">
        <v>1753</v>
      </c>
    </row>
    <row r="623" spans="1:10" x14ac:dyDescent="0.35">
      <c r="A623" t="s">
        <v>183</v>
      </c>
      <c r="B623" t="s">
        <v>187</v>
      </c>
      <c r="C623" t="s">
        <v>184</v>
      </c>
      <c r="D623" t="s">
        <v>44</v>
      </c>
      <c r="E623" t="s">
        <v>51</v>
      </c>
      <c r="F623" t="s">
        <v>1828</v>
      </c>
      <c r="G623" t="s">
        <v>1829</v>
      </c>
      <c r="H623" t="s">
        <v>1200</v>
      </c>
      <c r="I623" t="s">
        <v>1819</v>
      </c>
      <c r="J623" t="s">
        <v>1756</v>
      </c>
    </row>
    <row r="624" spans="1:10" x14ac:dyDescent="0.35">
      <c r="A624" t="s">
        <v>183</v>
      </c>
      <c r="B624" t="s">
        <v>187</v>
      </c>
      <c r="C624" t="s">
        <v>184</v>
      </c>
      <c r="D624" t="s">
        <v>41</v>
      </c>
      <c r="E624" t="s">
        <v>51</v>
      </c>
      <c r="F624" t="s">
        <v>1830</v>
      </c>
      <c r="G624" t="s">
        <v>1831</v>
      </c>
      <c r="H624" t="s">
        <v>1202</v>
      </c>
      <c r="I624" t="s">
        <v>1819</v>
      </c>
      <c r="J624" t="s">
        <v>1759</v>
      </c>
    </row>
    <row r="625" spans="1:10" x14ac:dyDescent="0.35">
      <c r="A625" t="s">
        <v>183</v>
      </c>
      <c r="B625" t="s">
        <v>187</v>
      </c>
      <c r="C625" t="s">
        <v>184</v>
      </c>
      <c r="D625" t="s">
        <v>39</v>
      </c>
      <c r="E625" t="s">
        <v>51</v>
      </c>
      <c r="F625" t="s">
        <v>1832</v>
      </c>
      <c r="G625" t="s">
        <v>1833</v>
      </c>
      <c r="H625" t="s">
        <v>1190</v>
      </c>
      <c r="I625" t="s">
        <v>1819</v>
      </c>
      <c r="J625" t="s">
        <v>1762</v>
      </c>
    </row>
    <row r="626" spans="1:10" x14ac:dyDescent="0.35">
      <c r="A626" t="s">
        <v>183</v>
      </c>
      <c r="B626" t="s">
        <v>187</v>
      </c>
      <c r="C626" t="s">
        <v>184</v>
      </c>
      <c r="D626" t="s">
        <v>39</v>
      </c>
      <c r="E626" t="s">
        <v>77</v>
      </c>
      <c r="F626" t="s">
        <v>1834</v>
      </c>
      <c r="G626" t="s">
        <v>1835</v>
      </c>
      <c r="H626" t="s">
        <v>1205</v>
      </c>
      <c r="I626" t="s">
        <v>1836</v>
      </c>
      <c r="J626" t="s">
        <v>1762</v>
      </c>
    </row>
    <row r="627" spans="1:10" x14ac:dyDescent="0.35">
      <c r="A627" t="s">
        <v>183</v>
      </c>
      <c r="B627" t="s">
        <v>187</v>
      </c>
      <c r="C627" t="s">
        <v>184</v>
      </c>
      <c r="D627" t="s">
        <v>39</v>
      </c>
      <c r="E627" t="s">
        <v>82</v>
      </c>
      <c r="F627" t="s">
        <v>1837</v>
      </c>
      <c r="G627" t="s">
        <v>1838</v>
      </c>
      <c r="H627" t="s">
        <v>1207</v>
      </c>
      <c r="I627" t="s">
        <v>1839</v>
      </c>
      <c r="J627" t="s">
        <v>1762</v>
      </c>
    </row>
    <row r="628" spans="1:10" x14ac:dyDescent="0.35">
      <c r="A628" t="s">
        <v>183</v>
      </c>
      <c r="B628" t="s">
        <v>187</v>
      </c>
      <c r="C628" t="s">
        <v>184</v>
      </c>
      <c r="D628" t="s">
        <v>39</v>
      </c>
      <c r="E628" t="s">
        <v>83</v>
      </c>
      <c r="F628" t="s">
        <v>1840</v>
      </c>
      <c r="G628" t="s">
        <v>1841</v>
      </c>
      <c r="H628" t="s">
        <v>1209</v>
      </c>
      <c r="I628" t="s">
        <v>1842</v>
      </c>
      <c r="J628" t="s">
        <v>1762</v>
      </c>
    </row>
    <row r="629" spans="1:10" x14ac:dyDescent="0.35">
      <c r="A629" t="s">
        <v>183</v>
      </c>
      <c r="B629" t="s">
        <v>187</v>
      </c>
      <c r="C629" t="s">
        <v>184</v>
      </c>
      <c r="D629" t="s">
        <v>39</v>
      </c>
      <c r="E629" t="s">
        <v>84</v>
      </c>
      <c r="F629" t="s">
        <v>1843</v>
      </c>
      <c r="G629" t="s">
        <v>1844</v>
      </c>
      <c r="H629" t="s">
        <v>1211</v>
      </c>
      <c r="I629" t="s">
        <v>1845</v>
      </c>
      <c r="J629" t="s">
        <v>1762</v>
      </c>
    </row>
    <row r="630" spans="1:10" x14ac:dyDescent="0.35">
      <c r="A630" t="s">
        <v>183</v>
      </c>
      <c r="B630" t="s">
        <v>187</v>
      </c>
      <c r="C630" t="s">
        <v>184</v>
      </c>
      <c r="D630" t="s">
        <v>39</v>
      </c>
      <c r="E630" t="s">
        <v>85</v>
      </c>
      <c r="F630" t="s">
        <v>1846</v>
      </c>
      <c r="G630" t="s">
        <v>1847</v>
      </c>
      <c r="H630" t="s">
        <v>1213</v>
      </c>
      <c r="I630" t="s">
        <v>1848</v>
      </c>
      <c r="J630" t="s">
        <v>1762</v>
      </c>
    </row>
    <row r="631" spans="1:10" x14ac:dyDescent="0.35">
      <c r="A631" t="s">
        <v>183</v>
      </c>
      <c r="B631" t="s">
        <v>187</v>
      </c>
      <c r="C631" t="s">
        <v>184</v>
      </c>
      <c r="D631" t="s">
        <v>39</v>
      </c>
      <c r="E631" t="s">
        <v>86</v>
      </c>
      <c r="F631" t="s">
        <v>1849</v>
      </c>
      <c r="G631" t="s">
        <v>1850</v>
      </c>
      <c r="H631" t="s">
        <v>1215</v>
      </c>
      <c r="I631" t="s">
        <v>1851</v>
      </c>
      <c r="J631" t="s">
        <v>1762</v>
      </c>
    </row>
    <row r="632" spans="1:10" x14ac:dyDescent="0.35">
      <c r="A632" t="s">
        <v>183</v>
      </c>
      <c r="B632" t="s">
        <v>187</v>
      </c>
      <c r="C632" t="s">
        <v>184</v>
      </c>
      <c r="D632" t="s">
        <v>39</v>
      </c>
      <c r="E632" t="s">
        <v>87</v>
      </c>
      <c r="F632" t="s">
        <v>1852</v>
      </c>
      <c r="G632" t="s">
        <v>1853</v>
      </c>
      <c r="H632" t="s">
        <v>1217</v>
      </c>
      <c r="I632" t="s">
        <v>1854</v>
      </c>
      <c r="J632" t="s">
        <v>1762</v>
      </c>
    </row>
    <row r="633" spans="1:10" x14ac:dyDescent="0.35">
      <c r="A633" t="s">
        <v>183</v>
      </c>
      <c r="B633" t="s">
        <v>187</v>
      </c>
      <c r="C633" t="s">
        <v>184</v>
      </c>
      <c r="D633" t="s">
        <v>39</v>
      </c>
      <c r="E633" t="s">
        <v>88</v>
      </c>
      <c r="F633" t="s">
        <v>1855</v>
      </c>
      <c r="G633" t="s">
        <v>1856</v>
      </c>
      <c r="H633" t="s">
        <v>1219</v>
      </c>
      <c r="I633" t="s">
        <v>1857</v>
      </c>
      <c r="J633" t="s">
        <v>1762</v>
      </c>
    </row>
    <row r="634" spans="1:10" x14ac:dyDescent="0.35">
      <c r="A634" t="s">
        <v>183</v>
      </c>
      <c r="B634" t="s">
        <v>187</v>
      </c>
      <c r="C634" t="s">
        <v>184</v>
      </c>
      <c r="D634" t="s">
        <v>39</v>
      </c>
      <c r="E634" t="s">
        <v>89</v>
      </c>
      <c r="F634" t="s">
        <v>1858</v>
      </c>
      <c r="G634" t="s">
        <v>1859</v>
      </c>
      <c r="H634" t="s">
        <v>1221</v>
      </c>
      <c r="I634" t="s">
        <v>1860</v>
      </c>
      <c r="J634" t="s">
        <v>1762</v>
      </c>
    </row>
    <row r="635" spans="1:10" x14ac:dyDescent="0.35">
      <c r="A635" t="s">
        <v>183</v>
      </c>
      <c r="B635" t="s">
        <v>187</v>
      </c>
      <c r="C635" t="s">
        <v>184</v>
      </c>
      <c r="D635" t="s">
        <v>55</v>
      </c>
      <c r="E635" t="s">
        <v>52</v>
      </c>
      <c r="F635" t="s">
        <v>1861</v>
      </c>
      <c r="G635" t="s">
        <v>1862</v>
      </c>
      <c r="H635" t="s">
        <v>1223</v>
      </c>
      <c r="I635" t="s">
        <v>1863</v>
      </c>
      <c r="J635" t="s">
        <v>1864</v>
      </c>
    </row>
    <row r="636" spans="1:10" x14ac:dyDescent="0.35">
      <c r="A636" t="s">
        <v>183</v>
      </c>
      <c r="B636" t="s">
        <v>187</v>
      </c>
      <c r="C636" t="s">
        <v>184</v>
      </c>
      <c r="D636" t="s">
        <v>54</v>
      </c>
      <c r="E636" t="s">
        <v>52</v>
      </c>
      <c r="F636" t="s">
        <v>1865</v>
      </c>
      <c r="G636" t="s">
        <v>1866</v>
      </c>
      <c r="H636" t="s">
        <v>1227</v>
      </c>
      <c r="I636" t="s">
        <v>1863</v>
      </c>
      <c r="J636" t="s">
        <v>1867</v>
      </c>
    </row>
    <row r="637" spans="1:10" x14ac:dyDescent="0.35">
      <c r="A637" t="s">
        <v>183</v>
      </c>
      <c r="B637" t="s">
        <v>187</v>
      </c>
      <c r="C637" t="s">
        <v>184</v>
      </c>
      <c r="D637" t="s">
        <v>56</v>
      </c>
      <c r="E637" t="s">
        <v>52</v>
      </c>
      <c r="F637" t="s">
        <v>1868</v>
      </c>
      <c r="G637" t="s">
        <v>1869</v>
      </c>
      <c r="H637" t="s">
        <v>1230</v>
      </c>
      <c r="I637" t="s">
        <v>1863</v>
      </c>
      <c r="J637" t="s">
        <v>1870</v>
      </c>
    </row>
    <row r="638" spans="1:10" x14ac:dyDescent="0.35">
      <c r="A638" t="s">
        <v>183</v>
      </c>
      <c r="B638" t="s">
        <v>187</v>
      </c>
      <c r="C638" t="s">
        <v>184</v>
      </c>
      <c r="D638" t="s">
        <v>43</v>
      </c>
      <c r="E638" t="s">
        <v>52</v>
      </c>
      <c r="F638" t="s">
        <v>1871</v>
      </c>
      <c r="G638" t="s">
        <v>1872</v>
      </c>
      <c r="H638" t="s">
        <v>1233</v>
      </c>
      <c r="I638" t="s">
        <v>1863</v>
      </c>
      <c r="J638" t="s">
        <v>1750</v>
      </c>
    </row>
    <row r="639" spans="1:10" x14ac:dyDescent="0.35">
      <c r="A639" t="s">
        <v>183</v>
      </c>
      <c r="B639" t="s">
        <v>187</v>
      </c>
      <c r="C639" t="s">
        <v>184</v>
      </c>
      <c r="D639" t="s">
        <v>42</v>
      </c>
      <c r="E639" t="s">
        <v>52</v>
      </c>
      <c r="F639" t="s">
        <v>1873</v>
      </c>
      <c r="G639" t="s">
        <v>1874</v>
      </c>
      <c r="H639" t="s">
        <v>1236</v>
      </c>
      <c r="I639" t="s">
        <v>1863</v>
      </c>
      <c r="J639" t="s">
        <v>1753</v>
      </c>
    </row>
    <row r="640" spans="1:10" x14ac:dyDescent="0.35">
      <c r="A640" t="s">
        <v>183</v>
      </c>
      <c r="B640" t="s">
        <v>187</v>
      </c>
      <c r="C640" t="s">
        <v>184</v>
      </c>
      <c r="D640" t="s">
        <v>44</v>
      </c>
      <c r="E640" t="s">
        <v>52</v>
      </c>
      <c r="F640" t="s">
        <v>1875</v>
      </c>
      <c r="G640" t="s">
        <v>1876</v>
      </c>
      <c r="H640" t="s">
        <v>1239</v>
      </c>
      <c r="I640" t="s">
        <v>1863</v>
      </c>
      <c r="J640" t="s">
        <v>1756</v>
      </c>
    </row>
    <row r="641" spans="1:10" x14ac:dyDescent="0.35">
      <c r="A641" t="s">
        <v>183</v>
      </c>
      <c r="B641" t="s">
        <v>187</v>
      </c>
      <c r="C641" t="s">
        <v>184</v>
      </c>
      <c r="D641" t="s">
        <v>41</v>
      </c>
      <c r="E641" t="s">
        <v>52</v>
      </c>
      <c r="F641" t="s">
        <v>1877</v>
      </c>
      <c r="G641" t="s">
        <v>1878</v>
      </c>
      <c r="H641" t="s">
        <v>1242</v>
      </c>
      <c r="I641" t="s">
        <v>1863</v>
      </c>
      <c r="J641" t="s">
        <v>1759</v>
      </c>
    </row>
    <row r="642" spans="1:10" x14ac:dyDescent="0.35">
      <c r="A642" t="s">
        <v>183</v>
      </c>
      <c r="B642" t="s">
        <v>187</v>
      </c>
      <c r="C642" t="s">
        <v>184</v>
      </c>
      <c r="D642" t="s">
        <v>53</v>
      </c>
      <c r="E642" t="s">
        <v>52</v>
      </c>
      <c r="F642" t="s">
        <v>1879</v>
      </c>
      <c r="G642" t="s">
        <v>1880</v>
      </c>
      <c r="H642" t="s">
        <v>1224</v>
      </c>
      <c r="I642" t="s">
        <v>1863</v>
      </c>
      <c r="J642" t="s">
        <v>1881</v>
      </c>
    </row>
    <row r="643" spans="1:10" x14ac:dyDescent="0.35">
      <c r="A643" t="s">
        <v>183</v>
      </c>
      <c r="B643" t="s">
        <v>187</v>
      </c>
      <c r="C643" t="s">
        <v>184</v>
      </c>
      <c r="D643" t="s">
        <v>53</v>
      </c>
      <c r="E643" t="s">
        <v>167</v>
      </c>
      <c r="F643" t="s">
        <v>1882</v>
      </c>
      <c r="G643" t="s">
        <v>1883</v>
      </c>
      <c r="H643" t="s">
        <v>1247</v>
      </c>
      <c r="I643" t="s">
        <v>1884</v>
      </c>
      <c r="J643" t="s">
        <v>1881</v>
      </c>
    </row>
    <row r="644" spans="1:10" x14ac:dyDescent="0.35">
      <c r="A644" t="s">
        <v>183</v>
      </c>
      <c r="B644" t="s">
        <v>187</v>
      </c>
      <c r="C644" t="s">
        <v>184</v>
      </c>
      <c r="D644" t="s">
        <v>55</v>
      </c>
      <c r="E644" t="s">
        <v>57</v>
      </c>
      <c r="F644" t="s">
        <v>1885</v>
      </c>
      <c r="G644" t="s">
        <v>1886</v>
      </c>
      <c r="H644" t="s">
        <v>1249</v>
      </c>
      <c r="I644" t="s">
        <v>1887</v>
      </c>
      <c r="J644" t="s">
        <v>1864</v>
      </c>
    </row>
    <row r="645" spans="1:10" x14ac:dyDescent="0.35">
      <c r="A645" t="s">
        <v>183</v>
      </c>
      <c r="B645" t="s">
        <v>187</v>
      </c>
      <c r="C645" t="s">
        <v>184</v>
      </c>
      <c r="D645" t="s">
        <v>54</v>
      </c>
      <c r="E645" t="s">
        <v>57</v>
      </c>
      <c r="F645" t="s">
        <v>1888</v>
      </c>
      <c r="G645" t="s">
        <v>1889</v>
      </c>
      <c r="H645" t="s">
        <v>1252</v>
      </c>
      <c r="I645" t="s">
        <v>1887</v>
      </c>
      <c r="J645" t="s">
        <v>1867</v>
      </c>
    </row>
    <row r="646" spans="1:10" x14ac:dyDescent="0.35">
      <c r="A646" t="s">
        <v>183</v>
      </c>
      <c r="B646" t="s">
        <v>187</v>
      </c>
      <c r="C646" t="s">
        <v>184</v>
      </c>
      <c r="D646" t="s">
        <v>56</v>
      </c>
      <c r="E646" t="s">
        <v>57</v>
      </c>
      <c r="F646" t="s">
        <v>1890</v>
      </c>
      <c r="G646" t="s">
        <v>1891</v>
      </c>
      <c r="H646" t="s">
        <v>1254</v>
      </c>
      <c r="I646" t="s">
        <v>1887</v>
      </c>
      <c r="J646" t="s">
        <v>1870</v>
      </c>
    </row>
    <row r="647" spans="1:10" x14ac:dyDescent="0.35">
      <c r="A647" t="s">
        <v>183</v>
      </c>
      <c r="B647" t="s">
        <v>187</v>
      </c>
      <c r="C647" t="s">
        <v>184</v>
      </c>
      <c r="D647" t="s">
        <v>43</v>
      </c>
      <c r="E647" t="s">
        <v>57</v>
      </c>
      <c r="F647" t="s">
        <v>1892</v>
      </c>
      <c r="G647" t="s">
        <v>1893</v>
      </c>
      <c r="H647" t="s">
        <v>1256</v>
      </c>
      <c r="I647" t="s">
        <v>1887</v>
      </c>
      <c r="J647" t="s">
        <v>1750</v>
      </c>
    </row>
    <row r="648" spans="1:10" x14ac:dyDescent="0.35">
      <c r="A648" t="s">
        <v>183</v>
      </c>
      <c r="B648" t="s">
        <v>187</v>
      </c>
      <c r="C648" t="s">
        <v>184</v>
      </c>
      <c r="D648" t="s">
        <v>42</v>
      </c>
      <c r="E648" t="s">
        <v>57</v>
      </c>
      <c r="F648" t="s">
        <v>1894</v>
      </c>
      <c r="G648" t="s">
        <v>1895</v>
      </c>
      <c r="H648" t="s">
        <v>1258</v>
      </c>
      <c r="I648" t="s">
        <v>1887</v>
      </c>
      <c r="J648" t="s">
        <v>1753</v>
      </c>
    </row>
    <row r="649" spans="1:10" x14ac:dyDescent="0.35">
      <c r="A649" t="s">
        <v>183</v>
      </c>
      <c r="B649" t="s">
        <v>187</v>
      </c>
      <c r="C649" t="s">
        <v>184</v>
      </c>
      <c r="D649" t="s">
        <v>44</v>
      </c>
      <c r="E649" t="s">
        <v>57</v>
      </c>
      <c r="F649" t="s">
        <v>1896</v>
      </c>
      <c r="G649" t="s">
        <v>1897</v>
      </c>
      <c r="H649" t="s">
        <v>1260</v>
      </c>
      <c r="I649" t="s">
        <v>1887</v>
      </c>
      <c r="J649" t="s">
        <v>1756</v>
      </c>
    </row>
    <row r="650" spans="1:10" x14ac:dyDescent="0.35">
      <c r="A650" t="s">
        <v>183</v>
      </c>
      <c r="B650" t="s">
        <v>187</v>
      </c>
      <c r="C650" t="s">
        <v>184</v>
      </c>
      <c r="D650" t="s">
        <v>41</v>
      </c>
      <c r="E650" t="s">
        <v>57</v>
      </c>
      <c r="F650" t="s">
        <v>1898</v>
      </c>
      <c r="G650" t="s">
        <v>1899</v>
      </c>
      <c r="H650" t="s">
        <v>1262</v>
      </c>
      <c r="I650" t="s">
        <v>1887</v>
      </c>
      <c r="J650" t="s">
        <v>1759</v>
      </c>
    </row>
    <row r="651" spans="1:10" x14ac:dyDescent="0.35">
      <c r="A651" t="s">
        <v>183</v>
      </c>
      <c r="B651" t="s">
        <v>187</v>
      </c>
      <c r="C651" t="s">
        <v>184</v>
      </c>
      <c r="D651" t="s">
        <v>53</v>
      </c>
      <c r="E651" t="s">
        <v>57</v>
      </c>
      <c r="F651" t="s">
        <v>1900</v>
      </c>
      <c r="G651" t="s">
        <v>1901</v>
      </c>
      <c r="H651" t="s">
        <v>1250</v>
      </c>
      <c r="I651" t="s">
        <v>1887</v>
      </c>
      <c r="J651" t="s">
        <v>1881</v>
      </c>
    </row>
    <row r="652" spans="1:10" x14ac:dyDescent="0.35">
      <c r="A652" t="s">
        <v>183</v>
      </c>
      <c r="B652" t="s">
        <v>187</v>
      </c>
      <c r="C652" t="s">
        <v>184</v>
      </c>
      <c r="D652" t="s">
        <v>55</v>
      </c>
      <c r="E652" t="s">
        <v>58</v>
      </c>
      <c r="F652" t="s">
        <v>1902</v>
      </c>
      <c r="G652" t="s">
        <v>1903</v>
      </c>
      <c r="H652" t="s">
        <v>1265</v>
      </c>
      <c r="I652" t="s">
        <v>1904</v>
      </c>
      <c r="J652" t="s">
        <v>1864</v>
      </c>
    </row>
    <row r="653" spans="1:10" x14ac:dyDescent="0.35">
      <c r="A653" t="s">
        <v>183</v>
      </c>
      <c r="B653" t="s">
        <v>187</v>
      </c>
      <c r="C653" t="s">
        <v>184</v>
      </c>
      <c r="D653" t="s">
        <v>54</v>
      </c>
      <c r="E653" t="s">
        <v>58</v>
      </c>
      <c r="F653" t="s">
        <v>1905</v>
      </c>
      <c r="G653" t="s">
        <v>1906</v>
      </c>
      <c r="H653" t="s">
        <v>1268</v>
      </c>
      <c r="I653" t="s">
        <v>1904</v>
      </c>
      <c r="J653" t="s">
        <v>1867</v>
      </c>
    </row>
    <row r="654" spans="1:10" x14ac:dyDescent="0.35">
      <c r="A654" t="s">
        <v>183</v>
      </c>
      <c r="B654" t="s">
        <v>187</v>
      </c>
      <c r="C654" t="s">
        <v>184</v>
      </c>
      <c r="D654" t="s">
        <v>56</v>
      </c>
      <c r="E654" t="s">
        <v>58</v>
      </c>
      <c r="F654" t="s">
        <v>1907</v>
      </c>
      <c r="G654" t="s">
        <v>1908</v>
      </c>
      <c r="H654" t="s">
        <v>1270</v>
      </c>
      <c r="I654" t="s">
        <v>1904</v>
      </c>
      <c r="J654" t="s">
        <v>1870</v>
      </c>
    </row>
    <row r="655" spans="1:10" x14ac:dyDescent="0.35">
      <c r="A655" t="s">
        <v>183</v>
      </c>
      <c r="B655" t="s">
        <v>187</v>
      </c>
      <c r="C655" t="s">
        <v>184</v>
      </c>
      <c r="D655" t="s">
        <v>43</v>
      </c>
      <c r="E655" t="s">
        <v>58</v>
      </c>
      <c r="F655" t="s">
        <v>1909</v>
      </c>
      <c r="G655" t="s">
        <v>1910</v>
      </c>
      <c r="H655" t="s">
        <v>1272</v>
      </c>
      <c r="I655" t="s">
        <v>1904</v>
      </c>
      <c r="J655" t="s">
        <v>1750</v>
      </c>
    </row>
    <row r="656" spans="1:10" x14ac:dyDescent="0.35">
      <c r="A656" t="s">
        <v>183</v>
      </c>
      <c r="B656" t="s">
        <v>187</v>
      </c>
      <c r="C656" t="s">
        <v>184</v>
      </c>
      <c r="D656" t="s">
        <v>42</v>
      </c>
      <c r="E656" t="s">
        <v>58</v>
      </c>
      <c r="F656" t="s">
        <v>1911</v>
      </c>
      <c r="G656" t="s">
        <v>1912</v>
      </c>
      <c r="H656" t="s">
        <v>1274</v>
      </c>
      <c r="I656" t="s">
        <v>1904</v>
      </c>
      <c r="J656" t="s">
        <v>1753</v>
      </c>
    </row>
    <row r="657" spans="1:10" x14ac:dyDescent="0.35">
      <c r="A657" t="s">
        <v>183</v>
      </c>
      <c r="B657" t="s">
        <v>187</v>
      </c>
      <c r="C657" t="s">
        <v>184</v>
      </c>
      <c r="D657" t="s">
        <v>44</v>
      </c>
      <c r="E657" t="s">
        <v>58</v>
      </c>
      <c r="F657" t="s">
        <v>1913</v>
      </c>
      <c r="G657" t="s">
        <v>1914</v>
      </c>
      <c r="H657" t="s">
        <v>1276</v>
      </c>
      <c r="I657" t="s">
        <v>1904</v>
      </c>
      <c r="J657" t="s">
        <v>1756</v>
      </c>
    </row>
    <row r="658" spans="1:10" x14ac:dyDescent="0.35">
      <c r="A658" t="s">
        <v>183</v>
      </c>
      <c r="B658" t="s">
        <v>187</v>
      </c>
      <c r="C658" t="s">
        <v>184</v>
      </c>
      <c r="D658" t="s">
        <v>41</v>
      </c>
      <c r="E658" t="s">
        <v>58</v>
      </c>
      <c r="F658" t="s">
        <v>1915</v>
      </c>
      <c r="G658" t="s">
        <v>1916</v>
      </c>
      <c r="H658" t="s">
        <v>1278</v>
      </c>
      <c r="I658" t="s">
        <v>1904</v>
      </c>
      <c r="J658" t="s">
        <v>1759</v>
      </c>
    </row>
    <row r="659" spans="1:10" x14ac:dyDescent="0.35">
      <c r="A659" t="s">
        <v>183</v>
      </c>
      <c r="B659" t="s">
        <v>187</v>
      </c>
      <c r="C659" t="s">
        <v>184</v>
      </c>
      <c r="D659" t="s">
        <v>53</v>
      </c>
      <c r="E659" t="s">
        <v>58</v>
      </c>
      <c r="F659" t="s">
        <v>1917</v>
      </c>
      <c r="G659" t="s">
        <v>1918</v>
      </c>
      <c r="H659" t="s">
        <v>1266</v>
      </c>
      <c r="I659" t="s">
        <v>1904</v>
      </c>
      <c r="J659" t="s">
        <v>1881</v>
      </c>
    </row>
    <row r="660" spans="1:10" x14ac:dyDescent="0.35">
      <c r="A660" t="s">
        <v>183</v>
      </c>
      <c r="B660" t="s">
        <v>187</v>
      </c>
      <c r="C660" t="s">
        <v>184</v>
      </c>
      <c r="D660" t="s">
        <v>55</v>
      </c>
      <c r="E660" t="s">
        <v>59</v>
      </c>
      <c r="F660" t="s">
        <v>1919</v>
      </c>
      <c r="G660" t="s">
        <v>1920</v>
      </c>
      <c r="H660" t="s">
        <v>1281</v>
      </c>
      <c r="I660" t="s">
        <v>1921</v>
      </c>
      <c r="J660" t="s">
        <v>1864</v>
      </c>
    </row>
    <row r="661" spans="1:10" x14ac:dyDescent="0.35">
      <c r="A661" t="s">
        <v>183</v>
      </c>
      <c r="B661" t="s">
        <v>187</v>
      </c>
      <c r="C661" t="s">
        <v>184</v>
      </c>
      <c r="D661" t="s">
        <v>54</v>
      </c>
      <c r="E661" t="s">
        <v>59</v>
      </c>
      <c r="F661" t="s">
        <v>1922</v>
      </c>
      <c r="G661" t="s">
        <v>1923</v>
      </c>
      <c r="H661" t="s">
        <v>1284</v>
      </c>
      <c r="I661" t="s">
        <v>1921</v>
      </c>
      <c r="J661" t="s">
        <v>1867</v>
      </c>
    </row>
    <row r="662" spans="1:10" x14ac:dyDescent="0.35">
      <c r="A662" t="s">
        <v>183</v>
      </c>
      <c r="B662" t="s">
        <v>187</v>
      </c>
      <c r="C662" t="s">
        <v>184</v>
      </c>
      <c r="D662" t="s">
        <v>56</v>
      </c>
      <c r="E662" t="s">
        <v>59</v>
      </c>
      <c r="F662" t="s">
        <v>1924</v>
      </c>
      <c r="G662" t="s">
        <v>1925</v>
      </c>
      <c r="H662" t="s">
        <v>1286</v>
      </c>
      <c r="I662" t="s">
        <v>1921</v>
      </c>
      <c r="J662" t="s">
        <v>1870</v>
      </c>
    </row>
    <row r="663" spans="1:10" x14ac:dyDescent="0.35">
      <c r="A663" t="s">
        <v>183</v>
      </c>
      <c r="B663" t="s">
        <v>187</v>
      </c>
      <c r="C663" t="s">
        <v>184</v>
      </c>
      <c r="D663" t="s">
        <v>43</v>
      </c>
      <c r="E663" t="s">
        <v>59</v>
      </c>
      <c r="F663" t="s">
        <v>1926</v>
      </c>
      <c r="G663" t="s">
        <v>1927</v>
      </c>
      <c r="H663" t="s">
        <v>1288</v>
      </c>
      <c r="I663" t="s">
        <v>1921</v>
      </c>
      <c r="J663" t="s">
        <v>1750</v>
      </c>
    </row>
    <row r="664" spans="1:10" x14ac:dyDescent="0.35">
      <c r="A664" t="s">
        <v>183</v>
      </c>
      <c r="B664" t="s">
        <v>187</v>
      </c>
      <c r="C664" t="s">
        <v>184</v>
      </c>
      <c r="D664" t="s">
        <v>42</v>
      </c>
      <c r="E664" t="s">
        <v>59</v>
      </c>
      <c r="F664" t="s">
        <v>1928</v>
      </c>
      <c r="G664" t="s">
        <v>1929</v>
      </c>
      <c r="H664" t="s">
        <v>1290</v>
      </c>
      <c r="I664" t="s">
        <v>1921</v>
      </c>
      <c r="J664" t="s">
        <v>1753</v>
      </c>
    </row>
    <row r="665" spans="1:10" x14ac:dyDescent="0.35">
      <c r="A665" t="s">
        <v>183</v>
      </c>
      <c r="B665" t="s">
        <v>187</v>
      </c>
      <c r="C665" t="s">
        <v>184</v>
      </c>
      <c r="D665" t="s">
        <v>44</v>
      </c>
      <c r="E665" t="s">
        <v>59</v>
      </c>
      <c r="F665" t="s">
        <v>1930</v>
      </c>
      <c r="G665" t="s">
        <v>1931</v>
      </c>
      <c r="H665" t="s">
        <v>1292</v>
      </c>
      <c r="I665" t="s">
        <v>1921</v>
      </c>
      <c r="J665" t="s">
        <v>1756</v>
      </c>
    </row>
    <row r="666" spans="1:10" x14ac:dyDescent="0.35">
      <c r="A666" t="s">
        <v>183</v>
      </c>
      <c r="B666" t="s">
        <v>187</v>
      </c>
      <c r="C666" t="s">
        <v>184</v>
      </c>
      <c r="D666" t="s">
        <v>41</v>
      </c>
      <c r="E666" t="s">
        <v>59</v>
      </c>
      <c r="F666" t="s">
        <v>1932</v>
      </c>
      <c r="G666" t="s">
        <v>1933</v>
      </c>
      <c r="H666" t="s">
        <v>1294</v>
      </c>
      <c r="I666" t="s">
        <v>1921</v>
      </c>
      <c r="J666" t="s">
        <v>1759</v>
      </c>
    </row>
    <row r="667" spans="1:10" x14ac:dyDescent="0.35">
      <c r="A667" t="s">
        <v>183</v>
      </c>
      <c r="B667" t="s">
        <v>187</v>
      </c>
      <c r="C667" t="s">
        <v>184</v>
      </c>
      <c r="D667" t="s">
        <v>53</v>
      </c>
      <c r="E667" t="s">
        <v>59</v>
      </c>
      <c r="F667" t="s">
        <v>1934</v>
      </c>
      <c r="G667" t="s">
        <v>1935</v>
      </c>
      <c r="H667" t="s">
        <v>1282</v>
      </c>
      <c r="I667" t="s">
        <v>1921</v>
      </c>
      <c r="J667" t="s">
        <v>1881</v>
      </c>
    </row>
    <row r="668" spans="1:10" x14ac:dyDescent="0.35">
      <c r="A668" t="s">
        <v>183</v>
      </c>
      <c r="B668" t="s">
        <v>187</v>
      </c>
      <c r="C668" t="s">
        <v>184</v>
      </c>
      <c r="D668" t="s">
        <v>55</v>
      </c>
      <c r="E668" t="s">
        <v>60</v>
      </c>
      <c r="F668" t="s">
        <v>1936</v>
      </c>
      <c r="G668" t="s">
        <v>1937</v>
      </c>
      <c r="H668" t="s">
        <v>1297</v>
      </c>
      <c r="I668" t="s">
        <v>1938</v>
      </c>
      <c r="J668" t="s">
        <v>1864</v>
      </c>
    </row>
    <row r="669" spans="1:10" x14ac:dyDescent="0.35">
      <c r="A669" t="s">
        <v>183</v>
      </c>
      <c r="B669" t="s">
        <v>187</v>
      </c>
      <c r="C669" t="s">
        <v>184</v>
      </c>
      <c r="D669" t="s">
        <v>54</v>
      </c>
      <c r="E669" t="s">
        <v>60</v>
      </c>
      <c r="F669" t="s">
        <v>1939</v>
      </c>
      <c r="G669" t="s">
        <v>1940</v>
      </c>
      <c r="H669" t="s">
        <v>1300</v>
      </c>
      <c r="I669" t="s">
        <v>1938</v>
      </c>
      <c r="J669" t="s">
        <v>1867</v>
      </c>
    </row>
    <row r="670" spans="1:10" x14ac:dyDescent="0.35">
      <c r="A670" t="s">
        <v>183</v>
      </c>
      <c r="B670" t="s">
        <v>187</v>
      </c>
      <c r="C670" t="s">
        <v>184</v>
      </c>
      <c r="D670" t="s">
        <v>56</v>
      </c>
      <c r="E670" t="s">
        <v>60</v>
      </c>
      <c r="F670" t="s">
        <v>1941</v>
      </c>
      <c r="G670" t="s">
        <v>1942</v>
      </c>
      <c r="H670" t="s">
        <v>1302</v>
      </c>
      <c r="I670" t="s">
        <v>1938</v>
      </c>
      <c r="J670" t="s">
        <v>1870</v>
      </c>
    </row>
    <row r="671" spans="1:10" x14ac:dyDescent="0.35">
      <c r="A671" t="s">
        <v>183</v>
      </c>
      <c r="B671" t="s">
        <v>187</v>
      </c>
      <c r="C671" t="s">
        <v>184</v>
      </c>
      <c r="D671" t="s">
        <v>43</v>
      </c>
      <c r="E671" t="s">
        <v>60</v>
      </c>
      <c r="F671" t="s">
        <v>1943</v>
      </c>
      <c r="G671" t="s">
        <v>1944</v>
      </c>
      <c r="H671" t="s">
        <v>1304</v>
      </c>
      <c r="I671" t="s">
        <v>1938</v>
      </c>
      <c r="J671" t="s">
        <v>1750</v>
      </c>
    </row>
    <row r="672" spans="1:10" x14ac:dyDescent="0.35">
      <c r="A672" t="s">
        <v>183</v>
      </c>
      <c r="B672" t="s">
        <v>187</v>
      </c>
      <c r="C672" t="s">
        <v>184</v>
      </c>
      <c r="D672" t="s">
        <v>42</v>
      </c>
      <c r="E672" t="s">
        <v>60</v>
      </c>
      <c r="F672" t="s">
        <v>1945</v>
      </c>
      <c r="G672" t="s">
        <v>1946</v>
      </c>
      <c r="H672" t="s">
        <v>1306</v>
      </c>
      <c r="I672" t="s">
        <v>1938</v>
      </c>
      <c r="J672" t="s">
        <v>1753</v>
      </c>
    </row>
    <row r="673" spans="1:10" x14ac:dyDescent="0.35">
      <c r="A673" t="s">
        <v>183</v>
      </c>
      <c r="B673" t="s">
        <v>187</v>
      </c>
      <c r="C673" t="s">
        <v>184</v>
      </c>
      <c r="D673" t="s">
        <v>44</v>
      </c>
      <c r="E673" t="s">
        <v>60</v>
      </c>
      <c r="F673" t="s">
        <v>1947</v>
      </c>
      <c r="G673" t="s">
        <v>1948</v>
      </c>
      <c r="H673" t="s">
        <v>1308</v>
      </c>
      <c r="I673" t="s">
        <v>1938</v>
      </c>
      <c r="J673" t="s">
        <v>1756</v>
      </c>
    </row>
    <row r="674" spans="1:10" x14ac:dyDescent="0.35">
      <c r="A674" t="s">
        <v>183</v>
      </c>
      <c r="B674" t="s">
        <v>187</v>
      </c>
      <c r="C674" t="s">
        <v>184</v>
      </c>
      <c r="D674" t="s">
        <v>41</v>
      </c>
      <c r="E674" t="s">
        <v>60</v>
      </c>
      <c r="F674" t="s">
        <v>1949</v>
      </c>
      <c r="G674" t="s">
        <v>1950</v>
      </c>
      <c r="H674" t="s">
        <v>1310</v>
      </c>
      <c r="I674" t="s">
        <v>1938</v>
      </c>
      <c r="J674" t="s">
        <v>1759</v>
      </c>
    </row>
    <row r="675" spans="1:10" x14ac:dyDescent="0.35">
      <c r="A675" t="s">
        <v>183</v>
      </c>
      <c r="B675" t="s">
        <v>187</v>
      </c>
      <c r="C675" t="s">
        <v>184</v>
      </c>
      <c r="D675" t="s">
        <v>53</v>
      </c>
      <c r="E675" t="s">
        <v>60</v>
      </c>
      <c r="F675" t="s">
        <v>1951</v>
      </c>
      <c r="G675" t="s">
        <v>1952</v>
      </c>
      <c r="H675" t="s">
        <v>1298</v>
      </c>
      <c r="I675" t="s">
        <v>1938</v>
      </c>
      <c r="J675" t="s">
        <v>1881</v>
      </c>
    </row>
    <row r="676" spans="1:10" x14ac:dyDescent="0.35">
      <c r="A676" t="s">
        <v>183</v>
      </c>
      <c r="B676" t="s">
        <v>187</v>
      </c>
      <c r="C676" t="s">
        <v>184</v>
      </c>
      <c r="D676" t="s">
        <v>79</v>
      </c>
      <c r="E676" t="s">
        <v>77</v>
      </c>
      <c r="F676" t="s">
        <v>1953</v>
      </c>
      <c r="G676" t="s">
        <v>1954</v>
      </c>
      <c r="H676" t="s">
        <v>1313</v>
      </c>
      <c r="I676" t="s">
        <v>1836</v>
      </c>
      <c r="J676" t="s">
        <v>1955</v>
      </c>
    </row>
    <row r="677" spans="1:10" x14ac:dyDescent="0.35">
      <c r="A677" t="s">
        <v>183</v>
      </c>
      <c r="B677" t="s">
        <v>187</v>
      </c>
      <c r="C677" t="s">
        <v>184</v>
      </c>
      <c r="D677" t="s">
        <v>80</v>
      </c>
      <c r="E677" t="s">
        <v>77</v>
      </c>
      <c r="F677" t="s">
        <v>1956</v>
      </c>
      <c r="G677" t="s">
        <v>1957</v>
      </c>
      <c r="H677" t="s">
        <v>1317</v>
      </c>
      <c r="I677" t="s">
        <v>1836</v>
      </c>
      <c r="J677" t="s">
        <v>1958</v>
      </c>
    </row>
    <row r="678" spans="1:10" x14ac:dyDescent="0.35">
      <c r="A678" t="s">
        <v>183</v>
      </c>
      <c r="B678" t="s">
        <v>187</v>
      </c>
      <c r="C678" t="s">
        <v>184</v>
      </c>
      <c r="D678" t="s">
        <v>81</v>
      </c>
      <c r="E678" t="s">
        <v>77</v>
      </c>
      <c r="F678" t="s">
        <v>1959</v>
      </c>
      <c r="G678" t="s">
        <v>1960</v>
      </c>
      <c r="H678" t="s">
        <v>1320</v>
      </c>
      <c r="I678" t="s">
        <v>1836</v>
      </c>
      <c r="J678" t="s">
        <v>1961</v>
      </c>
    </row>
    <row r="679" spans="1:10" x14ac:dyDescent="0.35">
      <c r="A679" t="s">
        <v>183</v>
      </c>
      <c r="B679" t="s">
        <v>187</v>
      </c>
      <c r="C679" t="s">
        <v>184</v>
      </c>
      <c r="D679" t="s">
        <v>44</v>
      </c>
      <c r="E679" t="s">
        <v>77</v>
      </c>
      <c r="F679" t="s">
        <v>1962</v>
      </c>
      <c r="G679" t="s">
        <v>1963</v>
      </c>
      <c r="H679" t="s">
        <v>1323</v>
      </c>
      <c r="I679" t="s">
        <v>1836</v>
      </c>
      <c r="J679" t="s">
        <v>1756</v>
      </c>
    </row>
    <row r="680" spans="1:10" x14ac:dyDescent="0.35">
      <c r="A680" t="s">
        <v>183</v>
      </c>
      <c r="B680" t="s">
        <v>187</v>
      </c>
      <c r="C680" t="s">
        <v>184</v>
      </c>
      <c r="D680" t="s">
        <v>41</v>
      </c>
      <c r="E680" t="s">
        <v>77</v>
      </c>
      <c r="F680" t="s">
        <v>1964</v>
      </c>
      <c r="G680" t="s">
        <v>1965</v>
      </c>
      <c r="H680" t="s">
        <v>1326</v>
      </c>
      <c r="I680" t="s">
        <v>1836</v>
      </c>
      <c r="J680" t="s">
        <v>1759</v>
      </c>
    </row>
    <row r="681" spans="1:10" x14ac:dyDescent="0.35">
      <c r="A681" t="s">
        <v>183</v>
      </c>
      <c r="B681" t="s">
        <v>187</v>
      </c>
      <c r="C681" t="s">
        <v>184</v>
      </c>
      <c r="D681" t="s">
        <v>78</v>
      </c>
      <c r="E681" t="s">
        <v>77</v>
      </c>
      <c r="F681" t="s">
        <v>1966</v>
      </c>
      <c r="G681" t="s">
        <v>1967</v>
      </c>
      <c r="H681" t="s">
        <v>1314</v>
      </c>
      <c r="I681" t="s">
        <v>1836</v>
      </c>
      <c r="J681" t="s">
        <v>1968</v>
      </c>
    </row>
    <row r="682" spans="1:10" x14ac:dyDescent="0.35">
      <c r="A682" t="s">
        <v>183</v>
      </c>
      <c r="B682" t="s">
        <v>187</v>
      </c>
      <c r="C682" t="s">
        <v>184</v>
      </c>
      <c r="D682" t="s">
        <v>79</v>
      </c>
      <c r="E682" t="s">
        <v>82</v>
      </c>
      <c r="F682" t="s">
        <v>1969</v>
      </c>
      <c r="G682" t="s">
        <v>1970</v>
      </c>
      <c r="H682" t="s">
        <v>1331</v>
      </c>
      <c r="I682" t="s">
        <v>1839</v>
      </c>
      <c r="J682" t="s">
        <v>1955</v>
      </c>
    </row>
    <row r="683" spans="1:10" x14ac:dyDescent="0.35">
      <c r="A683" t="s">
        <v>183</v>
      </c>
      <c r="B683" t="s">
        <v>187</v>
      </c>
      <c r="C683" t="s">
        <v>184</v>
      </c>
      <c r="D683" t="s">
        <v>80</v>
      </c>
      <c r="E683" t="s">
        <v>82</v>
      </c>
      <c r="F683" t="s">
        <v>1971</v>
      </c>
      <c r="G683" t="s">
        <v>1972</v>
      </c>
      <c r="H683" t="s">
        <v>1334</v>
      </c>
      <c r="I683" t="s">
        <v>1839</v>
      </c>
      <c r="J683" t="s">
        <v>1958</v>
      </c>
    </row>
    <row r="684" spans="1:10" x14ac:dyDescent="0.35">
      <c r="A684" t="s">
        <v>183</v>
      </c>
      <c r="B684" t="s">
        <v>187</v>
      </c>
      <c r="C684" t="s">
        <v>184</v>
      </c>
      <c r="D684" t="s">
        <v>81</v>
      </c>
      <c r="E684" t="s">
        <v>82</v>
      </c>
      <c r="F684" t="s">
        <v>1973</v>
      </c>
      <c r="G684" t="s">
        <v>1974</v>
      </c>
      <c r="H684" t="s">
        <v>1336</v>
      </c>
      <c r="I684" t="s">
        <v>1839</v>
      </c>
      <c r="J684" t="s">
        <v>1961</v>
      </c>
    </row>
    <row r="685" spans="1:10" x14ac:dyDescent="0.35">
      <c r="A685" t="s">
        <v>183</v>
      </c>
      <c r="B685" t="s">
        <v>187</v>
      </c>
      <c r="C685" t="s">
        <v>184</v>
      </c>
      <c r="D685" t="s">
        <v>44</v>
      </c>
      <c r="E685" t="s">
        <v>82</v>
      </c>
      <c r="F685" t="s">
        <v>1975</v>
      </c>
      <c r="G685" t="s">
        <v>1976</v>
      </c>
      <c r="H685" t="s">
        <v>1338</v>
      </c>
      <c r="I685" t="s">
        <v>1839</v>
      </c>
      <c r="J685" t="s">
        <v>1756</v>
      </c>
    </row>
    <row r="686" spans="1:10" x14ac:dyDescent="0.35">
      <c r="A686" t="s">
        <v>183</v>
      </c>
      <c r="B686" t="s">
        <v>187</v>
      </c>
      <c r="C686" t="s">
        <v>184</v>
      </c>
      <c r="D686" t="s">
        <v>41</v>
      </c>
      <c r="E686" t="s">
        <v>82</v>
      </c>
      <c r="F686" t="s">
        <v>1977</v>
      </c>
      <c r="G686" t="s">
        <v>1978</v>
      </c>
      <c r="H686" t="s">
        <v>1340</v>
      </c>
      <c r="I686" t="s">
        <v>1839</v>
      </c>
      <c r="J686" t="s">
        <v>1759</v>
      </c>
    </row>
    <row r="687" spans="1:10" x14ac:dyDescent="0.35">
      <c r="A687" t="s">
        <v>183</v>
      </c>
      <c r="B687" t="s">
        <v>187</v>
      </c>
      <c r="C687" t="s">
        <v>184</v>
      </c>
      <c r="D687" t="s">
        <v>78</v>
      </c>
      <c r="E687" t="s">
        <v>82</v>
      </c>
      <c r="F687" t="s">
        <v>1979</v>
      </c>
      <c r="G687" t="s">
        <v>1980</v>
      </c>
      <c r="H687" t="s">
        <v>1332</v>
      </c>
      <c r="I687" t="s">
        <v>1839</v>
      </c>
      <c r="J687" t="s">
        <v>1968</v>
      </c>
    </row>
    <row r="688" spans="1:10" x14ac:dyDescent="0.35">
      <c r="A688" t="s">
        <v>183</v>
      </c>
      <c r="B688" t="s">
        <v>187</v>
      </c>
      <c r="C688" t="s">
        <v>184</v>
      </c>
      <c r="D688" t="s">
        <v>79</v>
      </c>
      <c r="E688" t="s">
        <v>83</v>
      </c>
      <c r="F688" t="s">
        <v>1981</v>
      </c>
      <c r="G688" t="s">
        <v>1982</v>
      </c>
      <c r="H688" t="s">
        <v>1343</v>
      </c>
      <c r="I688" t="s">
        <v>1842</v>
      </c>
      <c r="J688" t="s">
        <v>1955</v>
      </c>
    </row>
    <row r="689" spans="1:10" x14ac:dyDescent="0.35">
      <c r="A689" t="s">
        <v>183</v>
      </c>
      <c r="B689" t="s">
        <v>187</v>
      </c>
      <c r="C689" t="s">
        <v>184</v>
      </c>
      <c r="D689" t="s">
        <v>80</v>
      </c>
      <c r="E689" t="s">
        <v>83</v>
      </c>
      <c r="F689" t="s">
        <v>1983</v>
      </c>
      <c r="G689" t="s">
        <v>1984</v>
      </c>
      <c r="H689" t="s">
        <v>1346</v>
      </c>
      <c r="I689" t="s">
        <v>1842</v>
      </c>
      <c r="J689" t="s">
        <v>1958</v>
      </c>
    </row>
    <row r="690" spans="1:10" x14ac:dyDescent="0.35">
      <c r="A690" t="s">
        <v>183</v>
      </c>
      <c r="B690" t="s">
        <v>187</v>
      </c>
      <c r="C690" t="s">
        <v>184</v>
      </c>
      <c r="D690" t="s">
        <v>81</v>
      </c>
      <c r="E690" t="s">
        <v>83</v>
      </c>
      <c r="F690" t="s">
        <v>1985</v>
      </c>
      <c r="G690" t="s">
        <v>1986</v>
      </c>
      <c r="H690" t="s">
        <v>1348</v>
      </c>
      <c r="I690" t="s">
        <v>1842</v>
      </c>
      <c r="J690" t="s">
        <v>1961</v>
      </c>
    </row>
    <row r="691" spans="1:10" x14ac:dyDescent="0.35">
      <c r="A691" t="s">
        <v>183</v>
      </c>
      <c r="B691" t="s">
        <v>187</v>
      </c>
      <c r="C691" t="s">
        <v>184</v>
      </c>
      <c r="D691" t="s">
        <v>44</v>
      </c>
      <c r="E691" t="s">
        <v>83</v>
      </c>
      <c r="F691" t="s">
        <v>1987</v>
      </c>
      <c r="G691" t="s">
        <v>1988</v>
      </c>
      <c r="H691" t="s">
        <v>1350</v>
      </c>
      <c r="I691" t="s">
        <v>1842</v>
      </c>
      <c r="J691" t="s">
        <v>1756</v>
      </c>
    </row>
    <row r="692" spans="1:10" x14ac:dyDescent="0.35">
      <c r="A692" t="s">
        <v>183</v>
      </c>
      <c r="B692" t="s">
        <v>187</v>
      </c>
      <c r="C692" t="s">
        <v>184</v>
      </c>
      <c r="D692" t="s">
        <v>41</v>
      </c>
      <c r="E692" t="s">
        <v>83</v>
      </c>
      <c r="F692" t="s">
        <v>1989</v>
      </c>
      <c r="G692" t="s">
        <v>1990</v>
      </c>
      <c r="H692" t="s">
        <v>1352</v>
      </c>
      <c r="I692" t="s">
        <v>1842</v>
      </c>
      <c r="J692" t="s">
        <v>1759</v>
      </c>
    </row>
    <row r="693" spans="1:10" x14ac:dyDescent="0.35">
      <c r="A693" t="s">
        <v>183</v>
      </c>
      <c r="B693" t="s">
        <v>187</v>
      </c>
      <c r="C693" t="s">
        <v>184</v>
      </c>
      <c r="D693" t="s">
        <v>78</v>
      </c>
      <c r="E693" t="s">
        <v>83</v>
      </c>
      <c r="F693" t="s">
        <v>1991</v>
      </c>
      <c r="G693" t="s">
        <v>1992</v>
      </c>
      <c r="H693" t="s">
        <v>1344</v>
      </c>
      <c r="I693" t="s">
        <v>1842</v>
      </c>
      <c r="J693" t="s">
        <v>1968</v>
      </c>
    </row>
    <row r="694" spans="1:10" x14ac:dyDescent="0.35">
      <c r="A694" t="s">
        <v>183</v>
      </c>
      <c r="B694" t="s">
        <v>187</v>
      </c>
      <c r="C694" t="s">
        <v>184</v>
      </c>
      <c r="D694" t="s">
        <v>79</v>
      </c>
      <c r="E694" t="s">
        <v>84</v>
      </c>
      <c r="F694" t="s">
        <v>1993</v>
      </c>
      <c r="G694" t="s">
        <v>1994</v>
      </c>
      <c r="H694" t="s">
        <v>1355</v>
      </c>
      <c r="I694" t="s">
        <v>1845</v>
      </c>
      <c r="J694" t="s">
        <v>1955</v>
      </c>
    </row>
    <row r="695" spans="1:10" x14ac:dyDescent="0.35">
      <c r="A695" t="s">
        <v>183</v>
      </c>
      <c r="B695" t="s">
        <v>187</v>
      </c>
      <c r="C695" t="s">
        <v>184</v>
      </c>
      <c r="D695" t="s">
        <v>80</v>
      </c>
      <c r="E695" t="s">
        <v>84</v>
      </c>
      <c r="F695" t="s">
        <v>1995</v>
      </c>
      <c r="G695" t="s">
        <v>1996</v>
      </c>
      <c r="H695" t="s">
        <v>1358</v>
      </c>
      <c r="I695" t="s">
        <v>1845</v>
      </c>
      <c r="J695" t="s">
        <v>1958</v>
      </c>
    </row>
    <row r="696" spans="1:10" x14ac:dyDescent="0.35">
      <c r="A696" t="s">
        <v>183</v>
      </c>
      <c r="B696" t="s">
        <v>187</v>
      </c>
      <c r="C696" t="s">
        <v>184</v>
      </c>
      <c r="D696" t="s">
        <v>81</v>
      </c>
      <c r="E696" t="s">
        <v>84</v>
      </c>
      <c r="F696" t="s">
        <v>1997</v>
      </c>
      <c r="G696" t="s">
        <v>1998</v>
      </c>
      <c r="H696" t="s">
        <v>1360</v>
      </c>
      <c r="I696" t="s">
        <v>1845</v>
      </c>
      <c r="J696" t="s">
        <v>1961</v>
      </c>
    </row>
    <row r="697" spans="1:10" x14ac:dyDescent="0.35">
      <c r="A697" t="s">
        <v>183</v>
      </c>
      <c r="B697" t="s">
        <v>187</v>
      </c>
      <c r="C697" t="s">
        <v>184</v>
      </c>
      <c r="D697" t="s">
        <v>44</v>
      </c>
      <c r="E697" t="s">
        <v>84</v>
      </c>
      <c r="F697" t="s">
        <v>1999</v>
      </c>
      <c r="G697" t="s">
        <v>2000</v>
      </c>
      <c r="H697" t="s">
        <v>1362</v>
      </c>
      <c r="I697" t="s">
        <v>1845</v>
      </c>
      <c r="J697" t="s">
        <v>1756</v>
      </c>
    </row>
    <row r="698" spans="1:10" x14ac:dyDescent="0.35">
      <c r="A698" t="s">
        <v>183</v>
      </c>
      <c r="B698" t="s">
        <v>187</v>
      </c>
      <c r="C698" t="s">
        <v>184</v>
      </c>
      <c r="D698" t="s">
        <v>41</v>
      </c>
      <c r="E698" t="s">
        <v>84</v>
      </c>
      <c r="F698" t="s">
        <v>2001</v>
      </c>
      <c r="G698" t="s">
        <v>2002</v>
      </c>
      <c r="H698" t="s">
        <v>1364</v>
      </c>
      <c r="I698" t="s">
        <v>1845</v>
      </c>
      <c r="J698" t="s">
        <v>1759</v>
      </c>
    </row>
    <row r="699" spans="1:10" x14ac:dyDescent="0.35">
      <c r="A699" t="s">
        <v>183</v>
      </c>
      <c r="B699" t="s">
        <v>187</v>
      </c>
      <c r="C699" t="s">
        <v>184</v>
      </c>
      <c r="D699" t="s">
        <v>78</v>
      </c>
      <c r="E699" t="s">
        <v>84</v>
      </c>
      <c r="F699" t="s">
        <v>2003</v>
      </c>
      <c r="G699" t="s">
        <v>2004</v>
      </c>
      <c r="H699" t="s">
        <v>1356</v>
      </c>
      <c r="I699" t="s">
        <v>1845</v>
      </c>
      <c r="J699" t="s">
        <v>1968</v>
      </c>
    </row>
    <row r="700" spans="1:10" x14ac:dyDescent="0.35">
      <c r="A700" t="s">
        <v>183</v>
      </c>
      <c r="B700" t="s">
        <v>187</v>
      </c>
      <c r="C700" t="s">
        <v>184</v>
      </c>
      <c r="D700" t="s">
        <v>79</v>
      </c>
      <c r="E700" t="s">
        <v>85</v>
      </c>
      <c r="F700" t="s">
        <v>2005</v>
      </c>
      <c r="G700" t="s">
        <v>2006</v>
      </c>
      <c r="H700" t="s">
        <v>1367</v>
      </c>
      <c r="I700" t="s">
        <v>1848</v>
      </c>
      <c r="J700" t="s">
        <v>1955</v>
      </c>
    </row>
    <row r="701" spans="1:10" x14ac:dyDescent="0.35">
      <c r="A701" t="s">
        <v>183</v>
      </c>
      <c r="B701" t="s">
        <v>187</v>
      </c>
      <c r="C701" t="s">
        <v>184</v>
      </c>
      <c r="D701" t="s">
        <v>80</v>
      </c>
      <c r="E701" t="s">
        <v>85</v>
      </c>
      <c r="F701" t="s">
        <v>2007</v>
      </c>
      <c r="G701" t="s">
        <v>2008</v>
      </c>
      <c r="H701" t="s">
        <v>1370</v>
      </c>
      <c r="I701" t="s">
        <v>1848</v>
      </c>
      <c r="J701" t="s">
        <v>1958</v>
      </c>
    </row>
    <row r="702" spans="1:10" x14ac:dyDescent="0.35">
      <c r="A702" t="s">
        <v>183</v>
      </c>
      <c r="B702" t="s">
        <v>187</v>
      </c>
      <c r="C702" t="s">
        <v>184</v>
      </c>
      <c r="D702" t="s">
        <v>81</v>
      </c>
      <c r="E702" t="s">
        <v>85</v>
      </c>
      <c r="F702" t="s">
        <v>2009</v>
      </c>
      <c r="G702" t="s">
        <v>2010</v>
      </c>
      <c r="H702" t="s">
        <v>1372</v>
      </c>
      <c r="I702" t="s">
        <v>1848</v>
      </c>
      <c r="J702" t="s">
        <v>1961</v>
      </c>
    </row>
    <row r="703" spans="1:10" x14ac:dyDescent="0.35">
      <c r="A703" t="s">
        <v>183</v>
      </c>
      <c r="B703" t="s">
        <v>187</v>
      </c>
      <c r="C703" t="s">
        <v>184</v>
      </c>
      <c r="D703" t="s">
        <v>44</v>
      </c>
      <c r="E703" t="s">
        <v>85</v>
      </c>
      <c r="F703" t="s">
        <v>2011</v>
      </c>
      <c r="G703" t="s">
        <v>2012</v>
      </c>
      <c r="H703" t="s">
        <v>1374</v>
      </c>
      <c r="I703" t="s">
        <v>1848</v>
      </c>
      <c r="J703" t="s">
        <v>1756</v>
      </c>
    </row>
    <row r="704" spans="1:10" x14ac:dyDescent="0.35">
      <c r="A704" t="s">
        <v>183</v>
      </c>
      <c r="B704" t="s">
        <v>187</v>
      </c>
      <c r="C704" t="s">
        <v>184</v>
      </c>
      <c r="D704" t="s">
        <v>41</v>
      </c>
      <c r="E704" t="s">
        <v>85</v>
      </c>
      <c r="F704" t="s">
        <v>2013</v>
      </c>
      <c r="G704" t="s">
        <v>2014</v>
      </c>
      <c r="H704" t="s">
        <v>1376</v>
      </c>
      <c r="I704" t="s">
        <v>1848</v>
      </c>
      <c r="J704" t="s">
        <v>1759</v>
      </c>
    </row>
    <row r="705" spans="1:10" x14ac:dyDescent="0.35">
      <c r="A705" t="s">
        <v>183</v>
      </c>
      <c r="B705" t="s">
        <v>187</v>
      </c>
      <c r="C705" t="s">
        <v>184</v>
      </c>
      <c r="D705" t="s">
        <v>78</v>
      </c>
      <c r="E705" t="s">
        <v>85</v>
      </c>
      <c r="F705" t="s">
        <v>2015</v>
      </c>
      <c r="G705" t="s">
        <v>2016</v>
      </c>
      <c r="H705" t="s">
        <v>1368</v>
      </c>
      <c r="I705" t="s">
        <v>1848</v>
      </c>
      <c r="J705" t="s">
        <v>1968</v>
      </c>
    </row>
    <row r="706" spans="1:10" x14ac:dyDescent="0.35">
      <c r="A706" t="s">
        <v>183</v>
      </c>
      <c r="B706" t="s">
        <v>187</v>
      </c>
      <c r="C706" t="s">
        <v>184</v>
      </c>
      <c r="D706" t="s">
        <v>79</v>
      </c>
      <c r="E706" t="s">
        <v>86</v>
      </c>
      <c r="F706" t="s">
        <v>2017</v>
      </c>
      <c r="G706" t="s">
        <v>2018</v>
      </c>
      <c r="H706" t="s">
        <v>1379</v>
      </c>
      <c r="I706" t="s">
        <v>1851</v>
      </c>
      <c r="J706" t="s">
        <v>1955</v>
      </c>
    </row>
    <row r="707" spans="1:10" x14ac:dyDescent="0.35">
      <c r="A707" t="s">
        <v>183</v>
      </c>
      <c r="B707" t="s">
        <v>187</v>
      </c>
      <c r="C707" t="s">
        <v>184</v>
      </c>
      <c r="D707" t="s">
        <v>80</v>
      </c>
      <c r="E707" t="s">
        <v>86</v>
      </c>
      <c r="F707" t="s">
        <v>2019</v>
      </c>
      <c r="G707" t="s">
        <v>2020</v>
      </c>
      <c r="H707" t="s">
        <v>1382</v>
      </c>
      <c r="I707" t="s">
        <v>1851</v>
      </c>
      <c r="J707" t="s">
        <v>1958</v>
      </c>
    </row>
    <row r="708" spans="1:10" x14ac:dyDescent="0.35">
      <c r="A708" t="s">
        <v>183</v>
      </c>
      <c r="B708" t="s">
        <v>187</v>
      </c>
      <c r="C708" t="s">
        <v>184</v>
      </c>
      <c r="D708" t="s">
        <v>81</v>
      </c>
      <c r="E708" t="s">
        <v>86</v>
      </c>
      <c r="F708" t="s">
        <v>2021</v>
      </c>
      <c r="G708" t="s">
        <v>2022</v>
      </c>
      <c r="H708" t="s">
        <v>1384</v>
      </c>
      <c r="I708" t="s">
        <v>1851</v>
      </c>
      <c r="J708" t="s">
        <v>1961</v>
      </c>
    </row>
    <row r="709" spans="1:10" x14ac:dyDescent="0.35">
      <c r="A709" t="s">
        <v>183</v>
      </c>
      <c r="B709" t="s">
        <v>187</v>
      </c>
      <c r="C709" t="s">
        <v>184</v>
      </c>
      <c r="D709" t="s">
        <v>44</v>
      </c>
      <c r="E709" t="s">
        <v>86</v>
      </c>
      <c r="F709" t="s">
        <v>2023</v>
      </c>
      <c r="G709" t="s">
        <v>2024</v>
      </c>
      <c r="H709" t="s">
        <v>1386</v>
      </c>
      <c r="I709" t="s">
        <v>1851</v>
      </c>
      <c r="J709" t="s">
        <v>1756</v>
      </c>
    </row>
    <row r="710" spans="1:10" x14ac:dyDescent="0.35">
      <c r="A710" t="s">
        <v>183</v>
      </c>
      <c r="B710" t="s">
        <v>187</v>
      </c>
      <c r="C710" t="s">
        <v>184</v>
      </c>
      <c r="D710" t="s">
        <v>41</v>
      </c>
      <c r="E710" t="s">
        <v>86</v>
      </c>
      <c r="F710" t="s">
        <v>2025</v>
      </c>
      <c r="G710" t="s">
        <v>2026</v>
      </c>
      <c r="H710" t="s">
        <v>1388</v>
      </c>
      <c r="I710" t="s">
        <v>1851</v>
      </c>
      <c r="J710" t="s">
        <v>1759</v>
      </c>
    </row>
    <row r="711" spans="1:10" x14ac:dyDescent="0.35">
      <c r="A711" t="s">
        <v>183</v>
      </c>
      <c r="B711" t="s">
        <v>187</v>
      </c>
      <c r="C711" t="s">
        <v>184</v>
      </c>
      <c r="D711" t="s">
        <v>78</v>
      </c>
      <c r="E711" t="s">
        <v>86</v>
      </c>
      <c r="F711" t="s">
        <v>2027</v>
      </c>
      <c r="G711" t="s">
        <v>2028</v>
      </c>
      <c r="H711" t="s">
        <v>1380</v>
      </c>
      <c r="I711" t="s">
        <v>1851</v>
      </c>
      <c r="J711" t="s">
        <v>1968</v>
      </c>
    </row>
    <row r="712" spans="1:10" x14ac:dyDescent="0.35">
      <c r="A712" t="s">
        <v>183</v>
      </c>
      <c r="B712" t="s">
        <v>187</v>
      </c>
      <c r="C712" t="s">
        <v>184</v>
      </c>
      <c r="D712" t="s">
        <v>79</v>
      </c>
      <c r="E712" t="s">
        <v>87</v>
      </c>
      <c r="F712" t="s">
        <v>2029</v>
      </c>
      <c r="G712" t="s">
        <v>2030</v>
      </c>
      <c r="H712" t="s">
        <v>1391</v>
      </c>
      <c r="I712" t="s">
        <v>1854</v>
      </c>
      <c r="J712" t="s">
        <v>1955</v>
      </c>
    </row>
    <row r="713" spans="1:10" x14ac:dyDescent="0.35">
      <c r="A713" t="s">
        <v>183</v>
      </c>
      <c r="B713" t="s">
        <v>187</v>
      </c>
      <c r="C713" t="s">
        <v>184</v>
      </c>
      <c r="D713" t="s">
        <v>80</v>
      </c>
      <c r="E713" t="s">
        <v>87</v>
      </c>
      <c r="F713" t="s">
        <v>2031</v>
      </c>
      <c r="G713" t="s">
        <v>2032</v>
      </c>
      <c r="H713" t="s">
        <v>1394</v>
      </c>
      <c r="I713" t="s">
        <v>1854</v>
      </c>
      <c r="J713" t="s">
        <v>1958</v>
      </c>
    </row>
    <row r="714" spans="1:10" x14ac:dyDescent="0.35">
      <c r="A714" t="s">
        <v>183</v>
      </c>
      <c r="B714" t="s">
        <v>187</v>
      </c>
      <c r="C714" t="s">
        <v>184</v>
      </c>
      <c r="D714" t="s">
        <v>81</v>
      </c>
      <c r="E714" t="s">
        <v>87</v>
      </c>
      <c r="F714" t="s">
        <v>2033</v>
      </c>
      <c r="G714" t="s">
        <v>2034</v>
      </c>
      <c r="H714" t="s">
        <v>1396</v>
      </c>
      <c r="I714" t="s">
        <v>1854</v>
      </c>
      <c r="J714" t="s">
        <v>1961</v>
      </c>
    </row>
    <row r="715" spans="1:10" x14ac:dyDescent="0.35">
      <c r="A715" t="s">
        <v>183</v>
      </c>
      <c r="B715" t="s">
        <v>187</v>
      </c>
      <c r="C715" t="s">
        <v>184</v>
      </c>
      <c r="D715" t="s">
        <v>44</v>
      </c>
      <c r="E715" t="s">
        <v>87</v>
      </c>
      <c r="F715" t="s">
        <v>2035</v>
      </c>
      <c r="G715" t="s">
        <v>2036</v>
      </c>
      <c r="H715" t="s">
        <v>1398</v>
      </c>
      <c r="I715" t="s">
        <v>1854</v>
      </c>
      <c r="J715" t="s">
        <v>1756</v>
      </c>
    </row>
    <row r="716" spans="1:10" x14ac:dyDescent="0.35">
      <c r="A716" t="s">
        <v>183</v>
      </c>
      <c r="B716" t="s">
        <v>187</v>
      </c>
      <c r="C716" t="s">
        <v>184</v>
      </c>
      <c r="D716" t="s">
        <v>41</v>
      </c>
      <c r="E716" t="s">
        <v>87</v>
      </c>
      <c r="F716" t="s">
        <v>2037</v>
      </c>
      <c r="G716" t="s">
        <v>2038</v>
      </c>
      <c r="H716" t="s">
        <v>1400</v>
      </c>
      <c r="I716" t="s">
        <v>1854</v>
      </c>
      <c r="J716" t="s">
        <v>1759</v>
      </c>
    </row>
    <row r="717" spans="1:10" x14ac:dyDescent="0.35">
      <c r="A717" t="s">
        <v>183</v>
      </c>
      <c r="B717" t="s">
        <v>187</v>
      </c>
      <c r="C717" t="s">
        <v>184</v>
      </c>
      <c r="D717" t="s">
        <v>78</v>
      </c>
      <c r="E717" t="s">
        <v>87</v>
      </c>
      <c r="F717" t="s">
        <v>2039</v>
      </c>
      <c r="G717" t="s">
        <v>2040</v>
      </c>
      <c r="H717" t="s">
        <v>1392</v>
      </c>
      <c r="I717" t="s">
        <v>1854</v>
      </c>
      <c r="J717" t="s">
        <v>1968</v>
      </c>
    </row>
    <row r="718" spans="1:10" x14ac:dyDescent="0.35">
      <c r="A718" t="s">
        <v>183</v>
      </c>
      <c r="B718" t="s">
        <v>187</v>
      </c>
      <c r="C718" t="s">
        <v>184</v>
      </c>
      <c r="D718" t="s">
        <v>79</v>
      </c>
      <c r="E718" t="s">
        <v>88</v>
      </c>
      <c r="F718" t="s">
        <v>2041</v>
      </c>
      <c r="G718" t="s">
        <v>2042</v>
      </c>
      <c r="H718" t="s">
        <v>1403</v>
      </c>
      <c r="I718" t="s">
        <v>1857</v>
      </c>
      <c r="J718" t="s">
        <v>1955</v>
      </c>
    </row>
    <row r="719" spans="1:10" x14ac:dyDescent="0.35">
      <c r="A719" t="s">
        <v>183</v>
      </c>
      <c r="B719" t="s">
        <v>187</v>
      </c>
      <c r="C719" t="s">
        <v>184</v>
      </c>
      <c r="D719" t="s">
        <v>80</v>
      </c>
      <c r="E719" t="s">
        <v>88</v>
      </c>
      <c r="F719" t="s">
        <v>2043</v>
      </c>
      <c r="G719" t="s">
        <v>2044</v>
      </c>
      <c r="H719" t="s">
        <v>1406</v>
      </c>
      <c r="I719" t="s">
        <v>1857</v>
      </c>
      <c r="J719" t="s">
        <v>1958</v>
      </c>
    </row>
    <row r="720" spans="1:10" x14ac:dyDescent="0.35">
      <c r="A720" t="s">
        <v>183</v>
      </c>
      <c r="B720" t="s">
        <v>187</v>
      </c>
      <c r="C720" t="s">
        <v>184</v>
      </c>
      <c r="D720" t="s">
        <v>81</v>
      </c>
      <c r="E720" t="s">
        <v>88</v>
      </c>
      <c r="F720" t="s">
        <v>2045</v>
      </c>
      <c r="G720" t="s">
        <v>2046</v>
      </c>
      <c r="H720" t="s">
        <v>1408</v>
      </c>
      <c r="I720" t="s">
        <v>1857</v>
      </c>
      <c r="J720" t="s">
        <v>1961</v>
      </c>
    </row>
    <row r="721" spans="1:10" x14ac:dyDescent="0.35">
      <c r="A721" t="s">
        <v>183</v>
      </c>
      <c r="B721" t="s">
        <v>187</v>
      </c>
      <c r="C721" t="s">
        <v>184</v>
      </c>
      <c r="D721" t="s">
        <v>44</v>
      </c>
      <c r="E721" t="s">
        <v>88</v>
      </c>
      <c r="F721" t="s">
        <v>2047</v>
      </c>
      <c r="G721" t="s">
        <v>2048</v>
      </c>
      <c r="H721" t="s">
        <v>1410</v>
      </c>
      <c r="I721" t="s">
        <v>1857</v>
      </c>
      <c r="J721" t="s">
        <v>1756</v>
      </c>
    </row>
    <row r="722" spans="1:10" x14ac:dyDescent="0.35">
      <c r="A722" t="s">
        <v>183</v>
      </c>
      <c r="B722" t="s">
        <v>187</v>
      </c>
      <c r="C722" t="s">
        <v>184</v>
      </c>
      <c r="D722" t="s">
        <v>41</v>
      </c>
      <c r="E722" t="s">
        <v>88</v>
      </c>
      <c r="F722" t="s">
        <v>2049</v>
      </c>
      <c r="G722" t="s">
        <v>2050</v>
      </c>
      <c r="H722" t="s">
        <v>1412</v>
      </c>
      <c r="I722" t="s">
        <v>1857</v>
      </c>
      <c r="J722" t="s">
        <v>1759</v>
      </c>
    </row>
    <row r="723" spans="1:10" x14ac:dyDescent="0.35">
      <c r="A723" t="s">
        <v>183</v>
      </c>
      <c r="B723" t="s">
        <v>187</v>
      </c>
      <c r="C723" t="s">
        <v>184</v>
      </c>
      <c r="D723" t="s">
        <v>78</v>
      </c>
      <c r="E723" t="s">
        <v>88</v>
      </c>
      <c r="F723" t="s">
        <v>2051</v>
      </c>
      <c r="G723" t="s">
        <v>2052</v>
      </c>
      <c r="H723" t="s">
        <v>1404</v>
      </c>
      <c r="I723" t="s">
        <v>1857</v>
      </c>
      <c r="J723" t="s">
        <v>1968</v>
      </c>
    </row>
    <row r="724" spans="1:10" x14ac:dyDescent="0.35">
      <c r="A724" t="s">
        <v>183</v>
      </c>
      <c r="B724" t="s">
        <v>187</v>
      </c>
      <c r="C724" t="s">
        <v>184</v>
      </c>
      <c r="D724" t="s">
        <v>79</v>
      </c>
      <c r="E724" t="s">
        <v>89</v>
      </c>
      <c r="F724" t="s">
        <v>2053</v>
      </c>
      <c r="G724" t="s">
        <v>2054</v>
      </c>
      <c r="H724" t="s">
        <v>1415</v>
      </c>
      <c r="I724" t="s">
        <v>1860</v>
      </c>
      <c r="J724" t="s">
        <v>1955</v>
      </c>
    </row>
    <row r="725" spans="1:10" x14ac:dyDescent="0.35">
      <c r="A725" t="s">
        <v>183</v>
      </c>
      <c r="B725" t="s">
        <v>187</v>
      </c>
      <c r="C725" t="s">
        <v>184</v>
      </c>
      <c r="D725" t="s">
        <v>80</v>
      </c>
      <c r="E725" t="s">
        <v>89</v>
      </c>
      <c r="F725" t="s">
        <v>2055</v>
      </c>
      <c r="G725" t="s">
        <v>2056</v>
      </c>
      <c r="H725" t="s">
        <v>1418</v>
      </c>
      <c r="I725" t="s">
        <v>1860</v>
      </c>
      <c r="J725" t="s">
        <v>1958</v>
      </c>
    </row>
    <row r="726" spans="1:10" x14ac:dyDescent="0.35">
      <c r="A726" t="s">
        <v>183</v>
      </c>
      <c r="B726" t="s">
        <v>187</v>
      </c>
      <c r="C726" t="s">
        <v>184</v>
      </c>
      <c r="D726" t="s">
        <v>81</v>
      </c>
      <c r="E726" t="s">
        <v>89</v>
      </c>
      <c r="F726" t="s">
        <v>2057</v>
      </c>
      <c r="G726" t="s">
        <v>2058</v>
      </c>
      <c r="H726" t="s">
        <v>1420</v>
      </c>
      <c r="I726" t="s">
        <v>1860</v>
      </c>
      <c r="J726" t="s">
        <v>1961</v>
      </c>
    </row>
    <row r="727" spans="1:10" x14ac:dyDescent="0.35">
      <c r="A727" t="s">
        <v>183</v>
      </c>
      <c r="B727" t="s">
        <v>187</v>
      </c>
      <c r="C727" t="s">
        <v>184</v>
      </c>
      <c r="D727" t="s">
        <v>44</v>
      </c>
      <c r="E727" t="s">
        <v>89</v>
      </c>
      <c r="F727" t="s">
        <v>2059</v>
      </c>
      <c r="G727" t="s">
        <v>2060</v>
      </c>
      <c r="H727" t="s">
        <v>1422</v>
      </c>
      <c r="I727" t="s">
        <v>1860</v>
      </c>
      <c r="J727" t="s">
        <v>1756</v>
      </c>
    </row>
    <row r="728" spans="1:10" x14ac:dyDescent="0.35">
      <c r="A728" t="s">
        <v>183</v>
      </c>
      <c r="B728" t="s">
        <v>187</v>
      </c>
      <c r="C728" t="s">
        <v>184</v>
      </c>
      <c r="D728" t="s">
        <v>41</v>
      </c>
      <c r="E728" t="s">
        <v>89</v>
      </c>
      <c r="F728" t="s">
        <v>2061</v>
      </c>
      <c r="G728" t="s">
        <v>2062</v>
      </c>
      <c r="H728" t="s">
        <v>1424</v>
      </c>
      <c r="I728" t="s">
        <v>1860</v>
      </c>
      <c r="J728" t="s">
        <v>1759</v>
      </c>
    </row>
    <row r="729" spans="1:10" x14ac:dyDescent="0.35">
      <c r="A729" t="s">
        <v>183</v>
      </c>
      <c r="B729" t="s">
        <v>187</v>
      </c>
      <c r="C729" t="s">
        <v>184</v>
      </c>
      <c r="D729" t="s">
        <v>78</v>
      </c>
      <c r="E729" t="s">
        <v>89</v>
      </c>
      <c r="F729" t="s">
        <v>2063</v>
      </c>
      <c r="G729" t="s">
        <v>2064</v>
      </c>
      <c r="H729" t="s">
        <v>1416</v>
      </c>
      <c r="I729" t="s">
        <v>1860</v>
      </c>
      <c r="J729" t="s">
        <v>1968</v>
      </c>
    </row>
    <row r="730" spans="1:10" x14ac:dyDescent="0.35">
      <c r="A730" t="s">
        <v>183</v>
      </c>
      <c r="B730" t="s">
        <v>187</v>
      </c>
      <c r="C730" t="s">
        <v>184</v>
      </c>
      <c r="D730" t="s">
        <v>65</v>
      </c>
      <c r="E730" t="s">
        <v>61</v>
      </c>
      <c r="F730" t="s">
        <v>2065</v>
      </c>
      <c r="G730" t="s">
        <v>2066</v>
      </c>
      <c r="H730" t="s">
        <v>1427</v>
      </c>
      <c r="I730" t="s">
        <v>2067</v>
      </c>
      <c r="J730" t="s">
        <v>2068</v>
      </c>
    </row>
    <row r="731" spans="1:10" x14ac:dyDescent="0.35">
      <c r="A731" t="s">
        <v>183</v>
      </c>
      <c r="B731" t="s">
        <v>187</v>
      </c>
      <c r="C731" t="s">
        <v>184</v>
      </c>
      <c r="D731" t="s">
        <v>67</v>
      </c>
      <c r="E731" t="s">
        <v>61</v>
      </c>
      <c r="F731" t="s">
        <v>2069</v>
      </c>
      <c r="G731" t="s">
        <v>2070</v>
      </c>
      <c r="H731" t="s">
        <v>1431</v>
      </c>
      <c r="I731" t="s">
        <v>2067</v>
      </c>
      <c r="J731" t="s">
        <v>2071</v>
      </c>
    </row>
    <row r="732" spans="1:10" x14ac:dyDescent="0.35">
      <c r="A732" t="s">
        <v>183</v>
      </c>
      <c r="B732" t="s">
        <v>187</v>
      </c>
      <c r="C732" t="s">
        <v>184</v>
      </c>
      <c r="D732" t="s">
        <v>68</v>
      </c>
      <c r="E732" t="s">
        <v>61</v>
      </c>
      <c r="F732" t="s">
        <v>2072</v>
      </c>
      <c r="G732" t="s">
        <v>2073</v>
      </c>
      <c r="H732" t="s">
        <v>1434</v>
      </c>
      <c r="I732" t="s">
        <v>2067</v>
      </c>
      <c r="J732" t="s">
        <v>2074</v>
      </c>
    </row>
    <row r="733" spans="1:10" x14ac:dyDescent="0.35">
      <c r="A733" t="s">
        <v>183</v>
      </c>
      <c r="B733" t="s">
        <v>187</v>
      </c>
      <c r="C733" t="s">
        <v>184</v>
      </c>
      <c r="D733" t="s">
        <v>13</v>
      </c>
      <c r="E733" t="s">
        <v>61</v>
      </c>
      <c r="F733" t="s">
        <v>2075</v>
      </c>
      <c r="G733" t="s">
        <v>2076</v>
      </c>
      <c r="H733" t="s">
        <v>1437</v>
      </c>
      <c r="I733" t="s">
        <v>2067</v>
      </c>
      <c r="J733" t="s">
        <v>2077</v>
      </c>
    </row>
    <row r="734" spans="1:10" x14ac:dyDescent="0.35">
      <c r="A734" t="s">
        <v>183</v>
      </c>
      <c r="B734" t="s">
        <v>187</v>
      </c>
      <c r="C734" t="s">
        <v>184</v>
      </c>
      <c r="D734" t="s">
        <v>7</v>
      </c>
      <c r="E734" t="s">
        <v>61</v>
      </c>
      <c r="F734" t="s">
        <v>2078</v>
      </c>
      <c r="G734" t="s">
        <v>2079</v>
      </c>
      <c r="H734" t="s">
        <v>1440</v>
      </c>
      <c r="I734" t="s">
        <v>2067</v>
      </c>
      <c r="J734" t="s">
        <v>2080</v>
      </c>
    </row>
    <row r="735" spans="1:10" x14ac:dyDescent="0.35">
      <c r="A735" t="s">
        <v>183</v>
      </c>
      <c r="B735" t="s">
        <v>187</v>
      </c>
      <c r="C735" t="s">
        <v>184</v>
      </c>
      <c r="D735" t="s">
        <v>66</v>
      </c>
      <c r="E735" t="s">
        <v>61</v>
      </c>
      <c r="F735" t="s">
        <v>2081</v>
      </c>
      <c r="G735" t="s">
        <v>2082</v>
      </c>
      <c r="H735" t="s">
        <v>1443</v>
      </c>
      <c r="I735" t="s">
        <v>2067</v>
      </c>
      <c r="J735" t="s">
        <v>2083</v>
      </c>
    </row>
    <row r="736" spans="1:10" x14ac:dyDescent="0.35">
      <c r="A736" t="s">
        <v>183</v>
      </c>
      <c r="B736" t="s">
        <v>187</v>
      </c>
      <c r="C736" t="s">
        <v>184</v>
      </c>
      <c r="D736" t="s">
        <v>64</v>
      </c>
      <c r="E736" t="s">
        <v>61</v>
      </c>
      <c r="F736" t="s">
        <v>2084</v>
      </c>
      <c r="G736" t="s">
        <v>2085</v>
      </c>
      <c r="H736" t="s">
        <v>1446</v>
      </c>
      <c r="I736" t="s">
        <v>2067</v>
      </c>
      <c r="J736" t="s">
        <v>2086</v>
      </c>
    </row>
    <row r="737" spans="1:10" x14ac:dyDescent="0.35">
      <c r="A737" t="s">
        <v>183</v>
      </c>
      <c r="B737" t="s">
        <v>187</v>
      </c>
      <c r="C737" t="s">
        <v>184</v>
      </c>
      <c r="D737" t="s">
        <v>63</v>
      </c>
      <c r="E737" t="s">
        <v>61</v>
      </c>
      <c r="F737" t="s">
        <v>2087</v>
      </c>
      <c r="G737" t="s">
        <v>2088</v>
      </c>
      <c r="H737" t="s">
        <v>1428</v>
      </c>
      <c r="I737" t="s">
        <v>2067</v>
      </c>
      <c r="J737" t="s">
        <v>2089</v>
      </c>
    </row>
    <row r="738" spans="1:10" x14ac:dyDescent="0.35">
      <c r="A738" t="s">
        <v>183</v>
      </c>
      <c r="B738" t="s">
        <v>187</v>
      </c>
      <c r="C738" t="s">
        <v>184</v>
      </c>
      <c r="D738" t="s">
        <v>65</v>
      </c>
      <c r="E738" t="s">
        <v>70</v>
      </c>
      <c r="F738" t="s">
        <v>2090</v>
      </c>
      <c r="G738" t="s">
        <v>2091</v>
      </c>
      <c r="H738" t="s">
        <v>1451</v>
      </c>
      <c r="I738" t="s">
        <v>2092</v>
      </c>
      <c r="J738" t="s">
        <v>2068</v>
      </c>
    </row>
    <row r="739" spans="1:10" x14ac:dyDescent="0.35">
      <c r="A739" t="s">
        <v>183</v>
      </c>
      <c r="B739" t="s">
        <v>187</v>
      </c>
      <c r="C739" t="s">
        <v>184</v>
      </c>
      <c r="D739" t="s">
        <v>67</v>
      </c>
      <c r="E739" t="s">
        <v>70</v>
      </c>
      <c r="F739" t="s">
        <v>2093</v>
      </c>
      <c r="G739" t="s">
        <v>2094</v>
      </c>
      <c r="H739" t="s">
        <v>1454</v>
      </c>
      <c r="I739" t="s">
        <v>2092</v>
      </c>
      <c r="J739" t="s">
        <v>2071</v>
      </c>
    </row>
    <row r="740" spans="1:10" x14ac:dyDescent="0.35">
      <c r="A740" t="s">
        <v>183</v>
      </c>
      <c r="B740" t="s">
        <v>187</v>
      </c>
      <c r="C740" t="s">
        <v>184</v>
      </c>
      <c r="D740" t="s">
        <v>68</v>
      </c>
      <c r="E740" t="s">
        <v>70</v>
      </c>
      <c r="F740" t="s">
        <v>2095</v>
      </c>
      <c r="G740" t="s">
        <v>2096</v>
      </c>
      <c r="H740" t="s">
        <v>1456</v>
      </c>
      <c r="I740" t="s">
        <v>2092</v>
      </c>
      <c r="J740" t="s">
        <v>2074</v>
      </c>
    </row>
    <row r="741" spans="1:10" x14ac:dyDescent="0.35">
      <c r="A741" t="s">
        <v>183</v>
      </c>
      <c r="B741" t="s">
        <v>187</v>
      </c>
      <c r="C741" t="s">
        <v>184</v>
      </c>
      <c r="D741" t="s">
        <v>13</v>
      </c>
      <c r="E741" t="s">
        <v>70</v>
      </c>
      <c r="F741" t="s">
        <v>2097</v>
      </c>
      <c r="G741" t="s">
        <v>2098</v>
      </c>
      <c r="H741" t="s">
        <v>1458</v>
      </c>
      <c r="I741" t="s">
        <v>2092</v>
      </c>
      <c r="J741" t="s">
        <v>2077</v>
      </c>
    </row>
    <row r="742" spans="1:10" x14ac:dyDescent="0.35">
      <c r="A742" t="s">
        <v>183</v>
      </c>
      <c r="B742" t="s">
        <v>187</v>
      </c>
      <c r="C742" t="s">
        <v>184</v>
      </c>
      <c r="D742" t="s">
        <v>7</v>
      </c>
      <c r="E742" t="s">
        <v>70</v>
      </c>
      <c r="F742" t="s">
        <v>2099</v>
      </c>
      <c r="G742" t="s">
        <v>2100</v>
      </c>
      <c r="H742" t="s">
        <v>1460</v>
      </c>
      <c r="I742" t="s">
        <v>2092</v>
      </c>
      <c r="J742" t="s">
        <v>2080</v>
      </c>
    </row>
    <row r="743" spans="1:10" x14ac:dyDescent="0.35">
      <c r="A743" t="s">
        <v>183</v>
      </c>
      <c r="B743" t="s">
        <v>187</v>
      </c>
      <c r="C743" t="s">
        <v>184</v>
      </c>
      <c r="D743" t="s">
        <v>66</v>
      </c>
      <c r="E743" t="s">
        <v>70</v>
      </c>
      <c r="F743" t="s">
        <v>2101</v>
      </c>
      <c r="G743" t="s">
        <v>2102</v>
      </c>
      <c r="H743" t="s">
        <v>1462</v>
      </c>
      <c r="I743" t="s">
        <v>2092</v>
      </c>
      <c r="J743" t="s">
        <v>2083</v>
      </c>
    </row>
    <row r="744" spans="1:10" x14ac:dyDescent="0.35">
      <c r="A744" t="s">
        <v>183</v>
      </c>
      <c r="B744" t="s">
        <v>187</v>
      </c>
      <c r="C744" t="s">
        <v>184</v>
      </c>
      <c r="D744" t="s">
        <v>64</v>
      </c>
      <c r="E744" t="s">
        <v>70</v>
      </c>
      <c r="F744" t="s">
        <v>2103</v>
      </c>
      <c r="G744" t="s">
        <v>2104</v>
      </c>
      <c r="H744" t="s">
        <v>1464</v>
      </c>
      <c r="I744" t="s">
        <v>2092</v>
      </c>
      <c r="J744" t="s">
        <v>2086</v>
      </c>
    </row>
    <row r="745" spans="1:10" x14ac:dyDescent="0.35">
      <c r="A745" t="s">
        <v>183</v>
      </c>
      <c r="B745" t="s">
        <v>187</v>
      </c>
      <c r="C745" t="s">
        <v>184</v>
      </c>
      <c r="D745" t="s">
        <v>63</v>
      </c>
      <c r="E745" t="s">
        <v>70</v>
      </c>
      <c r="F745" t="s">
        <v>2105</v>
      </c>
      <c r="G745" t="s">
        <v>2106</v>
      </c>
      <c r="H745" t="s">
        <v>1452</v>
      </c>
      <c r="I745" t="s">
        <v>2092</v>
      </c>
      <c r="J745" t="s">
        <v>2089</v>
      </c>
    </row>
    <row r="746" spans="1:10" x14ac:dyDescent="0.35">
      <c r="A746" t="s">
        <v>183</v>
      </c>
      <c r="B746" t="s">
        <v>187</v>
      </c>
      <c r="C746" t="s">
        <v>184</v>
      </c>
      <c r="D746" t="s">
        <v>65</v>
      </c>
      <c r="E746" t="s">
        <v>71</v>
      </c>
      <c r="F746" t="s">
        <v>2107</v>
      </c>
      <c r="G746" t="s">
        <v>2108</v>
      </c>
      <c r="H746" t="s">
        <v>1467</v>
      </c>
      <c r="I746" t="s">
        <v>2109</v>
      </c>
      <c r="J746" t="s">
        <v>2068</v>
      </c>
    </row>
    <row r="747" spans="1:10" x14ac:dyDescent="0.35">
      <c r="A747" t="s">
        <v>183</v>
      </c>
      <c r="B747" t="s">
        <v>187</v>
      </c>
      <c r="C747" t="s">
        <v>184</v>
      </c>
      <c r="D747" t="s">
        <v>67</v>
      </c>
      <c r="E747" t="s">
        <v>71</v>
      </c>
      <c r="F747" t="s">
        <v>2110</v>
      </c>
      <c r="G747" t="s">
        <v>2111</v>
      </c>
      <c r="H747" t="s">
        <v>1470</v>
      </c>
      <c r="I747" t="s">
        <v>2109</v>
      </c>
      <c r="J747" t="s">
        <v>2071</v>
      </c>
    </row>
    <row r="748" spans="1:10" x14ac:dyDescent="0.35">
      <c r="A748" t="s">
        <v>183</v>
      </c>
      <c r="B748" t="s">
        <v>187</v>
      </c>
      <c r="C748" t="s">
        <v>184</v>
      </c>
      <c r="D748" t="s">
        <v>68</v>
      </c>
      <c r="E748" t="s">
        <v>71</v>
      </c>
      <c r="F748" t="s">
        <v>2112</v>
      </c>
      <c r="G748" t="s">
        <v>2113</v>
      </c>
      <c r="H748" t="s">
        <v>1472</v>
      </c>
      <c r="I748" t="s">
        <v>2109</v>
      </c>
      <c r="J748" t="s">
        <v>2074</v>
      </c>
    </row>
    <row r="749" spans="1:10" x14ac:dyDescent="0.35">
      <c r="A749" t="s">
        <v>183</v>
      </c>
      <c r="B749" t="s">
        <v>187</v>
      </c>
      <c r="C749" t="s">
        <v>184</v>
      </c>
      <c r="D749" t="s">
        <v>13</v>
      </c>
      <c r="E749" t="s">
        <v>71</v>
      </c>
      <c r="F749" t="s">
        <v>2114</v>
      </c>
      <c r="G749" t="s">
        <v>2115</v>
      </c>
      <c r="H749" t="s">
        <v>1474</v>
      </c>
      <c r="I749" t="s">
        <v>2109</v>
      </c>
      <c r="J749" t="s">
        <v>2077</v>
      </c>
    </row>
    <row r="750" spans="1:10" x14ac:dyDescent="0.35">
      <c r="A750" t="s">
        <v>183</v>
      </c>
      <c r="B750" t="s">
        <v>187</v>
      </c>
      <c r="C750" t="s">
        <v>184</v>
      </c>
      <c r="D750" t="s">
        <v>7</v>
      </c>
      <c r="E750" t="s">
        <v>71</v>
      </c>
      <c r="F750" t="s">
        <v>2116</v>
      </c>
      <c r="G750" t="s">
        <v>2117</v>
      </c>
      <c r="H750" t="s">
        <v>1476</v>
      </c>
      <c r="I750" t="s">
        <v>2109</v>
      </c>
      <c r="J750" t="s">
        <v>2080</v>
      </c>
    </row>
    <row r="751" spans="1:10" x14ac:dyDescent="0.35">
      <c r="A751" t="s">
        <v>183</v>
      </c>
      <c r="B751" t="s">
        <v>187</v>
      </c>
      <c r="C751" t="s">
        <v>184</v>
      </c>
      <c r="D751" t="s">
        <v>66</v>
      </c>
      <c r="E751" t="s">
        <v>71</v>
      </c>
      <c r="F751" t="s">
        <v>2118</v>
      </c>
      <c r="G751" t="s">
        <v>2119</v>
      </c>
      <c r="H751" t="s">
        <v>1478</v>
      </c>
      <c r="I751" t="s">
        <v>2109</v>
      </c>
      <c r="J751" t="s">
        <v>2083</v>
      </c>
    </row>
    <row r="752" spans="1:10" x14ac:dyDescent="0.35">
      <c r="A752" t="s">
        <v>183</v>
      </c>
      <c r="B752" t="s">
        <v>187</v>
      </c>
      <c r="C752" t="s">
        <v>184</v>
      </c>
      <c r="D752" t="s">
        <v>64</v>
      </c>
      <c r="E752" t="s">
        <v>71</v>
      </c>
      <c r="F752" t="s">
        <v>2120</v>
      </c>
      <c r="G752" t="s">
        <v>2121</v>
      </c>
      <c r="H752" t="s">
        <v>1480</v>
      </c>
      <c r="I752" t="s">
        <v>2109</v>
      </c>
      <c r="J752" t="s">
        <v>2086</v>
      </c>
    </row>
    <row r="753" spans="1:10" x14ac:dyDescent="0.35">
      <c r="A753" t="s">
        <v>183</v>
      </c>
      <c r="B753" t="s">
        <v>187</v>
      </c>
      <c r="C753" t="s">
        <v>184</v>
      </c>
      <c r="D753" t="s">
        <v>63</v>
      </c>
      <c r="E753" t="s">
        <v>71</v>
      </c>
      <c r="F753" t="s">
        <v>2122</v>
      </c>
      <c r="G753" t="s">
        <v>2123</v>
      </c>
      <c r="H753" t="s">
        <v>1468</v>
      </c>
      <c r="I753" t="s">
        <v>2109</v>
      </c>
      <c r="J753" t="s">
        <v>2089</v>
      </c>
    </row>
    <row r="754" spans="1:10" x14ac:dyDescent="0.35">
      <c r="A754" t="s">
        <v>183</v>
      </c>
      <c r="B754" t="s">
        <v>187</v>
      </c>
      <c r="C754" t="s">
        <v>184</v>
      </c>
      <c r="D754" t="s">
        <v>65</v>
      </c>
      <c r="E754" t="s">
        <v>72</v>
      </c>
      <c r="F754" t="s">
        <v>2124</v>
      </c>
      <c r="G754" t="s">
        <v>2125</v>
      </c>
      <c r="H754" t="s">
        <v>1483</v>
      </c>
      <c r="I754" t="s">
        <v>2126</v>
      </c>
      <c r="J754" t="s">
        <v>2068</v>
      </c>
    </row>
    <row r="755" spans="1:10" x14ac:dyDescent="0.35">
      <c r="A755" t="s">
        <v>183</v>
      </c>
      <c r="B755" t="s">
        <v>187</v>
      </c>
      <c r="C755" t="s">
        <v>184</v>
      </c>
      <c r="D755" t="s">
        <v>67</v>
      </c>
      <c r="E755" t="s">
        <v>72</v>
      </c>
      <c r="F755" t="s">
        <v>2127</v>
      </c>
      <c r="G755" t="s">
        <v>2128</v>
      </c>
      <c r="H755" t="s">
        <v>1486</v>
      </c>
      <c r="I755" t="s">
        <v>2126</v>
      </c>
      <c r="J755" t="s">
        <v>2071</v>
      </c>
    </row>
    <row r="756" spans="1:10" x14ac:dyDescent="0.35">
      <c r="A756" t="s">
        <v>183</v>
      </c>
      <c r="B756" t="s">
        <v>187</v>
      </c>
      <c r="C756" t="s">
        <v>184</v>
      </c>
      <c r="D756" t="s">
        <v>68</v>
      </c>
      <c r="E756" t="s">
        <v>72</v>
      </c>
      <c r="F756" t="s">
        <v>2129</v>
      </c>
      <c r="G756" t="s">
        <v>2130</v>
      </c>
      <c r="H756" t="s">
        <v>1488</v>
      </c>
      <c r="I756" t="s">
        <v>2126</v>
      </c>
      <c r="J756" t="s">
        <v>2074</v>
      </c>
    </row>
    <row r="757" spans="1:10" x14ac:dyDescent="0.35">
      <c r="A757" t="s">
        <v>183</v>
      </c>
      <c r="B757" t="s">
        <v>187</v>
      </c>
      <c r="C757" t="s">
        <v>184</v>
      </c>
      <c r="D757" t="s">
        <v>13</v>
      </c>
      <c r="E757" t="s">
        <v>72</v>
      </c>
      <c r="F757" t="s">
        <v>2131</v>
      </c>
      <c r="G757" t="s">
        <v>2132</v>
      </c>
      <c r="H757" t="s">
        <v>1490</v>
      </c>
      <c r="I757" t="s">
        <v>2126</v>
      </c>
      <c r="J757" t="s">
        <v>2077</v>
      </c>
    </row>
    <row r="758" spans="1:10" x14ac:dyDescent="0.35">
      <c r="A758" t="s">
        <v>183</v>
      </c>
      <c r="B758" t="s">
        <v>187</v>
      </c>
      <c r="C758" t="s">
        <v>184</v>
      </c>
      <c r="D758" t="s">
        <v>7</v>
      </c>
      <c r="E758" t="s">
        <v>72</v>
      </c>
      <c r="F758" t="s">
        <v>2133</v>
      </c>
      <c r="G758" t="s">
        <v>2134</v>
      </c>
      <c r="H758" t="s">
        <v>1492</v>
      </c>
      <c r="I758" t="s">
        <v>2126</v>
      </c>
      <c r="J758" t="s">
        <v>2080</v>
      </c>
    </row>
    <row r="759" spans="1:10" x14ac:dyDescent="0.35">
      <c r="A759" t="s">
        <v>183</v>
      </c>
      <c r="B759" t="s">
        <v>187</v>
      </c>
      <c r="C759" t="s">
        <v>184</v>
      </c>
      <c r="D759" t="s">
        <v>66</v>
      </c>
      <c r="E759" t="s">
        <v>72</v>
      </c>
      <c r="F759" t="s">
        <v>2135</v>
      </c>
      <c r="G759" t="s">
        <v>2136</v>
      </c>
      <c r="H759" t="s">
        <v>1494</v>
      </c>
      <c r="I759" t="s">
        <v>2126</v>
      </c>
      <c r="J759" t="s">
        <v>2083</v>
      </c>
    </row>
    <row r="760" spans="1:10" x14ac:dyDescent="0.35">
      <c r="A760" t="s">
        <v>183</v>
      </c>
      <c r="B760" t="s">
        <v>187</v>
      </c>
      <c r="C760" t="s">
        <v>184</v>
      </c>
      <c r="D760" t="s">
        <v>64</v>
      </c>
      <c r="E760" t="s">
        <v>72</v>
      </c>
      <c r="F760" t="s">
        <v>2137</v>
      </c>
      <c r="G760" t="s">
        <v>2138</v>
      </c>
      <c r="H760" t="s">
        <v>1496</v>
      </c>
      <c r="I760" t="s">
        <v>2126</v>
      </c>
      <c r="J760" t="s">
        <v>2086</v>
      </c>
    </row>
    <row r="761" spans="1:10" x14ac:dyDescent="0.35">
      <c r="A761" t="s">
        <v>183</v>
      </c>
      <c r="B761" t="s">
        <v>187</v>
      </c>
      <c r="C761" t="s">
        <v>184</v>
      </c>
      <c r="D761" t="s">
        <v>63</v>
      </c>
      <c r="E761" t="s">
        <v>72</v>
      </c>
      <c r="F761" t="s">
        <v>2139</v>
      </c>
      <c r="G761" t="s">
        <v>2140</v>
      </c>
      <c r="H761" t="s">
        <v>1484</v>
      </c>
      <c r="I761" t="s">
        <v>2126</v>
      </c>
      <c r="J761" t="s">
        <v>2089</v>
      </c>
    </row>
    <row r="762" spans="1:10" x14ac:dyDescent="0.35">
      <c r="A762" t="s">
        <v>183</v>
      </c>
      <c r="B762" t="s">
        <v>187</v>
      </c>
      <c r="C762" t="s">
        <v>184</v>
      </c>
      <c r="D762" t="s">
        <v>65</v>
      </c>
      <c r="E762" t="s">
        <v>73</v>
      </c>
      <c r="F762" t="s">
        <v>2141</v>
      </c>
      <c r="G762" t="s">
        <v>2142</v>
      </c>
      <c r="H762" t="s">
        <v>1499</v>
      </c>
      <c r="I762" t="s">
        <v>2143</v>
      </c>
      <c r="J762" t="s">
        <v>2068</v>
      </c>
    </row>
    <row r="763" spans="1:10" x14ac:dyDescent="0.35">
      <c r="A763" t="s">
        <v>183</v>
      </c>
      <c r="B763" t="s">
        <v>187</v>
      </c>
      <c r="C763" t="s">
        <v>184</v>
      </c>
      <c r="D763" t="s">
        <v>67</v>
      </c>
      <c r="E763" t="s">
        <v>73</v>
      </c>
      <c r="F763" t="s">
        <v>2144</v>
      </c>
      <c r="G763" t="s">
        <v>2145</v>
      </c>
      <c r="H763" t="s">
        <v>1502</v>
      </c>
      <c r="I763" t="s">
        <v>2143</v>
      </c>
      <c r="J763" t="s">
        <v>2071</v>
      </c>
    </row>
    <row r="764" spans="1:10" x14ac:dyDescent="0.35">
      <c r="A764" t="s">
        <v>183</v>
      </c>
      <c r="B764" t="s">
        <v>187</v>
      </c>
      <c r="C764" t="s">
        <v>184</v>
      </c>
      <c r="D764" t="s">
        <v>68</v>
      </c>
      <c r="E764" t="s">
        <v>73</v>
      </c>
      <c r="F764" t="s">
        <v>2146</v>
      </c>
      <c r="G764" t="s">
        <v>2147</v>
      </c>
      <c r="H764" t="s">
        <v>1504</v>
      </c>
      <c r="I764" t="s">
        <v>2143</v>
      </c>
      <c r="J764" t="s">
        <v>2074</v>
      </c>
    </row>
    <row r="765" spans="1:10" x14ac:dyDescent="0.35">
      <c r="A765" t="s">
        <v>183</v>
      </c>
      <c r="B765" t="s">
        <v>187</v>
      </c>
      <c r="C765" t="s">
        <v>184</v>
      </c>
      <c r="D765" t="s">
        <v>13</v>
      </c>
      <c r="E765" t="s">
        <v>73</v>
      </c>
      <c r="F765" t="s">
        <v>2148</v>
      </c>
      <c r="G765" t="s">
        <v>2149</v>
      </c>
      <c r="H765" t="s">
        <v>1506</v>
      </c>
      <c r="I765" t="s">
        <v>2143</v>
      </c>
      <c r="J765" t="s">
        <v>2077</v>
      </c>
    </row>
    <row r="766" spans="1:10" x14ac:dyDescent="0.35">
      <c r="A766" t="s">
        <v>183</v>
      </c>
      <c r="B766" t="s">
        <v>187</v>
      </c>
      <c r="C766" t="s">
        <v>184</v>
      </c>
      <c r="D766" t="s">
        <v>7</v>
      </c>
      <c r="E766" t="s">
        <v>73</v>
      </c>
      <c r="F766" t="s">
        <v>2150</v>
      </c>
      <c r="G766" t="s">
        <v>2151</v>
      </c>
      <c r="H766" t="s">
        <v>1508</v>
      </c>
      <c r="I766" t="s">
        <v>2143</v>
      </c>
      <c r="J766" t="s">
        <v>2080</v>
      </c>
    </row>
    <row r="767" spans="1:10" x14ac:dyDescent="0.35">
      <c r="A767" t="s">
        <v>183</v>
      </c>
      <c r="B767" t="s">
        <v>187</v>
      </c>
      <c r="C767" t="s">
        <v>184</v>
      </c>
      <c r="D767" t="s">
        <v>66</v>
      </c>
      <c r="E767" t="s">
        <v>73</v>
      </c>
      <c r="F767" t="s">
        <v>2152</v>
      </c>
      <c r="G767" t="s">
        <v>2153</v>
      </c>
      <c r="H767" t="s">
        <v>1510</v>
      </c>
      <c r="I767" t="s">
        <v>2143</v>
      </c>
      <c r="J767" t="s">
        <v>2083</v>
      </c>
    </row>
    <row r="768" spans="1:10" x14ac:dyDescent="0.35">
      <c r="A768" t="s">
        <v>183</v>
      </c>
      <c r="B768" t="s">
        <v>187</v>
      </c>
      <c r="C768" t="s">
        <v>184</v>
      </c>
      <c r="D768" t="s">
        <v>64</v>
      </c>
      <c r="E768" t="s">
        <v>73</v>
      </c>
      <c r="F768" t="s">
        <v>2154</v>
      </c>
      <c r="G768" t="s">
        <v>2155</v>
      </c>
      <c r="H768" t="s">
        <v>1512</v>
      </c>
      <c r="I768" t="s">
        <v>2143</v>
      </c>
      <c r="J768" t="s">
        <v>2086</v>
      </c>
    </row>
    <row r="769" spans="1:10" x14ac:dyDescent="0.35">
      <c r="A769" t="s">
        <v>183</v>
      </c>
      <c r="B769" t="s">
        <v>187</v>
      </c>
      <c r="C769" t="s">
        <v>184</v>
      </c>
      <c r="D769" t="s">
        <v>63</v>
      </c>
      <c r="E769" t="s">
        <v>73</v>
      </c>
      <c r="F769" t="s">
        <v>2156</v>
      </c>
      <c r="G769" t="s">
        <v>2157</v>
      </c>
      <c r="H769" t="s">
        <v>1500</v>
      </c>
      <c r="I769" t="s">
        <v>2143</v>
      </c>
      <c r="J769" t="s">
        <v>2089</v>
      </c>
    </row>
    <row r="770" spans="1:10" x14ac:dyDescent="0.35">
      <c r="A770" t="s">
        <v>183</v>
      </c>
      <c r="B770" t="s">
        <v>187</v>
      </c>
      <c r="C770" t="s">
        <v>184</v>
      </c>
      <c r="D770" t="s">
        <v>65</v>
      </c>
      <c r="E770" t="s">
        <v>74</v>
      </c>
      <c r="F770" t="s">
        <v>2158</v>
      </c>
      <c r="G770" t="s">
        <v>2159</v>
      </c>
      <c r="H770" t="s">
        <v>1515</v>
      </c>
      <c r="I770" t="s">
        <v>2160</v>
      </c>
      <c r="J770" t="s">
        <v>2068</v>
      </c>
    </row>
    <row r="771" spans="1:10" x14ac:dyDescent="0.35">
      <c r="A771" t="s">
        <v>183</v>
      </c>
      <c r="B771" t="s">
        <v>187</v>
      </c>
      <c r="C771" t="s">
        <v>184</v>
      </c>
      <c r="D771" t="s">
        <v>67</v>
      </c>
      <c r="E771" t="s">
        <v>74</v>
      </c>
      <c r="F771" t="s">
        <v>2161</v>
      </c>
      <c r="G771" t="s">
        <v>2162</v>
      </c>
      <c r="H771" t="s">
        <v>1518</v>
      </c>
      <c r="I771" t="s">
        <v>2160</v>
      </c>
      <c r="J771" t="s">
        <v>2071</v>
      </c>
    </row>
    <row r="772" spans="1:10" x14ac:dyDescent="0.35">
      <c r="A772" t="s">
        <v>183</v>
      </c>
      <c r="B772" t="s">
        <v>187</v>
      </c>
      <c r="C772" t="s">
        <v>184</v>
      </c>
      <c r="D772" t="s">
        <v>68</v>
      </c>
      <c r="E772" t="s">
        <v>74</v>
      </c>
      <c r="F772" t="s">
        <v>2163</v>
      </c>
      <c r="G772" t="s">
        <v>2164</v>
      </c>
      <c r="H772" t="s">
        <v>1520</v>
      </c>
      <c r="I772" t="s">
        <v>2160</v>
      </c>
      <c r="J772" t="s">
        <v>2074</v>
      </c>
    </row>
    <row r="773" spans="1:10" x14ac:dyDescent="0.35">
      <c r="A773" t="s">
        <v>183</v>
      </c>
      <c r="B773" t="s">
        <v>187</v>
      </c>
      <c r="C773" t="s">
        <v>184</v>
      </c>
      <c r="D773" t="s">
        <v>13</v>
      </c>
      <c r="E773" t="s">
        <v>74</v>
      </c>
      <c r="F773" t="s">
        <v>2165</v>
      </c>
      <c r="G773" t="s">
        <v>2166</v>
      </c>
      <c r="H773" t="s">
        <v>1522</v>
      </c>
      <c r="I773" t="s">
        <v>2160</v>
      </c>
      <c r="J773" t="s">
        <v>2077</v>
      </c>
    </row>
    <row r="774" spans="1:10" x14ac:dyDescent="0.35">
      <c r="A774" t="s">
        <v>183</v>
      </c>
      <c r="B774" t="s">
        <v>187</v>
      </c>
      <c r="C774" t="s">
        <v>184</v>
      </c>
      <c r="D774" t="s">
        <v>7</v>
      </c>
      <c r="E774" t="s">
        <v>74</v>
      </c>
      <c r="F774" t="s">
        <v>2167</v>
      </c>
      <c r="G774" t="s">
        <v>2168</v>
      </c>
      <c r="H774" t="s">
        <v>1524</v>
      </c>
      <c r="I774" t="s">
        <v>2160</v>
      </c>
      <c r="J774" t="s">
        <v>2080</v>
      </c>
    </row>
    <row r="775" spans="1:10" x14ac:dyDescent="0.35">
      <c r="A775" t="s">
        <v>183</v>
      </c>
      <c r="B775" t="s">
        <v>187</v>
      </c>
      <c r="C775" t="s">
        <v>184</v>
      </c>
      <c r="D775" t="s">
        <v>66</v>
      </c>
      <c r="E775" t="s">
        <v>74</v>
      </c>
      <c r="F775" t="s">
        <v>2169</v>
      </c>
      <c r="G775" t="s">
        <v>2170</v>
      </c>
      <c r="H775" t="s">
        <v>1526</v>
      </c>
      <c r="I775" t="s">
        <v>2160</v>
      </c>
      <c r="J775" t="s">
        <v>2083</v>
      </c>
    </row>
    <row r="776" spans="1:10" x14ac:dyDescent="0.35">
      <c r="A776" t="s">
        <v>183</v>
      </c>
      <c r="B776" t="s">
        <v>187</v>
      </c>
      <c r="C776" t="s">
        <v>184</v>
      </c>
      <c r="D776" t="s">
        <v>64</v>
      </c>
      <c r="E776" t="s">
        <v>74</v>
      </c>
      <c r="F776" t="s">
        <v>2171</v>
      </c>
      <c r="G776" t="s">
        <v>2172</v>
      </c>
      <c r="H776" t="s">
        <v>1528</v>
      </c>
      <c r="I776" t="s">
        <v>2160</v>
      </c>
      <c r="J776" t="s">
        <v>2086</v>
      </c>
    </row>
    <row r="777" spans="1:10" x14ac:dyDescent="0.35">
      <c r="A777" t="s">
        <v>183</v>
      </c>
      <c r="B777" t="s">
        <v>187</v>
      </c>
      <c r="C777" t="s">
        <v>184</v>
      </c>
      <c r="D777" t="s">
        <v>63</v>
      </c>
      <c r="E777" t="s">
        <v>74</v>
      </c>
      <c r="F777" t="s">
        <v>2173</v>
      </c>
      <c r="G777" t="s">
        <v>2174</v>
      </c>
      <c r="H777" t="s">
        <v>1516</v>
      </c>
      <c r="I777" t="s">
        <v>2160</v>
      </c>
      <c r="J777" t="s">
        <v>2089</v>
      </c>
    </row>
    <row r="778" spans="1:10" x14ac:dyDescent="0.35">
      <c r="A778" t="s">
        <v>183</v>
      </c>
      <c r="B778" t="s">
        <v>187</v>
      </c>
      <c r="C778" t="s">
        <v>184</v>
      </c>
      <c r="D778" t="s">
        <v>65</v>
      </c>
      <c r="E778" t="s">
        <v>75</v>
      </c>
      <c r="F778" t="s">
        <v>2175</v>
      </c>
      <c r="G778" t="s">
        <v>2176</v>
      </c>
      <c r="H778" t="s">
        <v>1531</v>
      </c>
      <c r="I778" t="s">
        <v>2177</v>
      </c>
      <c r="J778" t="s">
        <v>2068</v>
      </c>
    </row>
    <row r="779" spans="1:10" x14ac:dyDescent="0.35">
      <c r="A779" t="s">
        <v>183</v>
      </c>
      <c r="B779" t="s">
        <v>187</v>
      </c>
      <c r="C779" t="s">
        <v>184</v>
      </c>
      <c r="D779" t="s">
        <v>67</v>
      </c>
      <c r="E779" t="s">
        <v>75</v>
      </c>
      <c r="F779" t="s">
        <v>2178</v>
      </c>
      <c r="G779" t="s">
        <v>2179</v>
      </c>
      <c r="H779" t="s">
        <v>1534</v>
      </c>
      <c r="I779" t="s">
        <v>2177</v>
      </c>
      <c r="J779" t="s">
        <v>2071</v>
      </c>
    </row>
    <row r="780" spans="1:10" x14ac:dyDescent="0.35">
      <c r="A780" t="s">
        <v>183</v>
      </c>
      <c r="B780" t="s">
        <v>187</v>
      </c>
      <c r="C780" t="s">
        <v>184</v>
      </c>
      <c r="D780" t="s">
        <v>68</v>
      </c>
      <c r="E780" t="s">
        <v>75</v>
      </c>
      <c r="F780" t="s">
        <v>2180</v>
      </c>
      <c r="G780" t="s">
        <v>2181</v>
      </c>
      <c r="H780" t="s">
        <v>1536</v>
      </c>
      <c r="I780" t="s">
        <v>2177</v>
      </c>
      <c r="J780" t="s">
        <v>2074</v>
      </c>
    </row>
    <row r="781" spans="1:10" x14ac:dyDescent="0.35">
      <c r="A781" t="s">
        <v>183</v>
      </c>
      <c r="B781" t="s">
        <v>187</v>
      </c>
      <c r="C781" t="s">
        <v>184</v>
      </c>
      <c r="D781" t="s">
        <v>13</v>
      </c>
      <c r="E781" t="s">
        <v>75</v>
      </c>
      <c r="F781" t="s">
        <v>2182</v>
      </c>
      <c r="G781" t="s">
        <v>2183</v>
      </c>
      <c r="H781" t="s">
        <v>1538</v>
      </c>
      <c r="I781" t="s">
        <v>2177</v>
      </c>
      <c r="J781" t="s">
        <v>2077</v>
      </c>
    </row>
    <row r="782" spans="1:10" x14ac:dyDescent="0.35">
      <c r="A782" t="s">
        <v>183</v>
      </c>
      <c r="B782" t="s">
        <v>187</v>
      </c>
      <c r="C782" t="s">
        <v>184</v>
      </c>
      <c r="D782" t="s">
        <v>7</v>
      </c>
      <c r="E782" t="s">
        <v>75</v>
      </c>
      <c r="F782" t="s">
        <v>2184</v>
      </c>
      <c r="G782" t="s">
        <v>2185</v>
      </c>
      <c r="H782" t="s">
        <v>1540</v>
      </c>
      <c r="I782" t="s">
        <v>2177</v>
      </c>
      <c r="J782" t="s">
        <v>2080</v>
      </c>
    </row>
    <row r="783" spans="1:10" x14ac:dyDescent="0.35">
      <c r="A783" t="s">
        <v>183</v>
      </c>
      <c r="B783" t="s">
        <v>187</v>
      </c>
      <c r="C783" t="s">
        <v>184</v>
      </c>
      <c r="D783" t="s">
        <v>66</v>
      </c>
      <c r="E783" t="s">
        <v>75</v>
      </c>
      <c r="F783" t="s">
        <v>2186</v>
      </c>
      <c r="G783" t="s">
        <v>2187</v>
      </c>
      <c r="H783" t="s">
        <v>1542</v>
      </c>
      <c r="I783" t="s">
        <v>2177</v>
      </c>
      <c r="J783" t="s">
        <v>2083</v>
      </c>
    </row>
    <row r="784" spans="1:10" x14ac:dyDescent="0.35">
      <c r="A784" t="s">
        <v>183</v>
      </c>
      <c r="B784" t="s">
        <v>187</v>
      </c>
      <c r="C784" t="s">
        <v>184</v>
      </c>
      <c r="D784" t="s">
        <v>64</v>
      </c>
      <c r="E784" t="s">
        <v>75</v>
      </c>
      <c r="F784" t="s">
        <v>2188</v>
      </c>
      <c r="G784" t="s">
        <v>2189</v>
      </c>
      <c r="H784" t="s">
        <v>1544</v>
      </c>
      <c r="I784" t="s">
        <v>2177</v>
      </c>
      <c r="J784" t="s">
        <v>2086</v>
      </c>
    </row>
    <row r="785" spans="1:10" x14ac:dyDescent="0.35">
      <c r="A785" t="s">
        <v>183</v>
      </c>
      <c r="B785" t="s">
        <v>187</v>
      </c>
      <c r="C785" t="s">
        <v>184</v>
      </c>
      <c r="D785" t="s">
        <v>63</v>
      </c>
      <c r="E785" t="s">
        <v>75</v>
      </c>
      <c r="F785" t="s">
        <v>2190</v>
      </c>
      <c r="G785" t="s">
        <v>2191</v>
      </c>
      <c r="H785" t="s">
        <v>1532</v>
      </c>
      <c r="I785" t="s">
        <v>2177</v>
      </c>
      <c r="J785" t="s">
        <v>2089</v>
      </c>
    </row>
    <row r="786" spans="1:10" x14ac:dyDescent="0.35">
      <c r="A786" t="s">
        <v>183</v>
      </c>
      <c r="B786" t="s">
        <v>187</v>
      </c>
      <c r="C786" t="s">
        <v>184</v>
      </c>
      <c r="D786" t="s">
        <v>65</v>
      </c>
      <c r="E786" t="s">
        <v>76</v>
      </c>
      <c r="F786" t="s">
        <v>2192</v>
      </c>
      <c r="G786" t="s">
        <v>2193</v>
      </c>
      <c r="H786" t="s">
        <v>1547</v>
      </c>
      <c r="I786" t="s">
        <v>2194</v>
      </c>
      <c r="J786" t="s">
        <v>2068</v>
      </c>
    </row>
    <row r="787" spans="1:10" x14ac:dyDescent="0.35">
      <c r="A787" t="s">
        <v>183</v>
      </c>
      <c r="B787" t="s">
        <v>187</v>
      </c>
      <c r="C787" t="s">
        <v>184</v>
      </c>
      <c r="D787" t="s">
        <v>67</v>
      </c>
      <c r="E787" t="s">
        <v>76</v>
      </c>
      <c r="F787" t="s">
        <v>2195</v>
      </c>
      <c r="G787" t="s">
        <v>2196</v>
      </c>
      <c r="H787" t="s">
        <v>1550</v>
      </c>
      <c r="I787" t="s">
        <v>2194</v>
      </c>
      <c r="J787" t="s">
        <v>2071</v>
      </c>
    </row>
    <row r="788" spans="1:10" x14ac:dyDescent="0.35">
      <c r="A788" t="s">
        <v>183</v>
      </c>
      <c r="B788" t="s">
        <v>187</v>
      </c>
      <c r="C788" t="s">
        <v>184</v>
      </c>
      <c r="D788" t="s">
        <v>68</v>
      </c>
      <c r="E788" t="s">
        <v>76</v>
      </c>
      <c r="F788" t="s">
        <v>2197</v>
      </c>
      <c r="G788" t="s">
        <v>2198</v>
      </c>
      <c r="H788" t="s">
        <v>1552</v>
      </c>
      <c r="I788" t="s">
        <v>2194</v>
      </c>
      <c r="J788" t="s">
        <v>2074</v>
      </c>
    </row>
    <row r="789" spans="1:10" x14ac:dyDescent="0.35">
      <c r="A789" t="s">
        <v>183</v>
      </c>
      <c r="B789" t="s">
        <v>187</v>
      </c>
      <c r="C789" t="s">
        <v>184</v>
      </c>
      <c r="D789" t="s">
        <v>13</v>
      </c>
      <c r="E789" t="s">
        <v>76</v>
      </c>
      <c r="F789" t="s">
        <v>2199</v>
      </c>
      <c r="G789" t="s">
        <v>2200</v>
      </c>
      <c r="H789" t="s">
        <v>1554</v>
      </c>
      <c r="I789" t="s">
        <v>2194</v>
      </c>
      <c r="J789" t="s">
        <v>2077</v>
      </c>
    </row>
    <row r="790" spans="1:10" x14ac:dyDescent="0.35">
      <c r="A790" t="s">
        <v>183</v>
      </c>
      <c r="B790" t="s">
        <v>187</v>
      </c>
      <c r="C790" t="s">
        <v>184</v>
      </c>
      <c r="D790" t="s">
        <v>7</v>
      </c>
      <c r="E790" t="s">
        <v>76</v>
      </c>
      <c r="F790" t="s">
        <v>2201</v>
      </c>
      <c r="G790" t="s">
        <v>2202</v>
      </c>
      <c r="H790" t="s">
        <v>1556</v>
      </c>
      <c r="I790" t="s">
        <v>2194</v>
      </c>
      <c r="J790" t="s">
        <v>2080</v>
      </c>
    </row>
    <row r="791" spans="1:10" x14ac:dyDescent="0.35">
      <c r="A791" t="s">
        <v>183</v>
      </c>
      <c r="B791" t="s">
        <v>187</v>
      </c>
      <c r="C791" t="s">
        <v>184</v>
      </c>
      <c r="D791" t="s">
        <v>66</v>
      </c>
      <c r="E791" t="s">
        <v>76</v>
      </c>
      <c r="F791" t="s">
        <v>2203</v>
      </c>
      <c r="G791" t="s">
        <v>2204</v>
      </c>
      <c r="H791" t="s">
        <v>1558</v>
      </c>
      <c r="I791" t="s">
        <v>2194</v>
      </c>
      <c r="J791" t="s">
        <v>2083</v>
      </c>
    </row>
    <row r="792" spans="1:10" x14ac:dyDescent="0.35">
      <c r="A792" t="s">
        <v>183</v>
      </c>
      <c r="B792" t="s">
        <v>187</v>
      </c>
      <c r="C792" t="s">
        <v>184</v>
      </c>
      <c r="D792" t="s">
        <v>64</v>
      </c>
      <c r="E792" t="s">
        <v>76</v>
      </c>
      <c r="F792" t="s">
        <v>2205</v>
      </c>
      <c r="G792" t="s">
        <v>2206</v>
      </c>
      <c r="H792" t="s">
        <v>1560</v>
      </c>
      <c r="I792" t="s">
        <v>2194</v>
      </c>
      <c r="J792" t="s">
        <v>2086</v>
      </c>
    </row>
    <row r="793" spans="1:10" x14ac:dyDescent="0.35">
      <c r="A793" t="s">
        <v>183</v>
      </c>
      <c r="B793" t="s">
        <v>187</v>
      </c>
      <c r="C793" t="s">
        <v>184</v>
      </c>
      <c r="D793" t="s">
        <v>63</v>
      </c>
      <c r="E793" t="s">
        <v>76</v>
      </c>
      <c r="F793" t="s">
        <v>2207</v>
      </c>
      <c r="G793" t="s">
        <v>2208</v>
      </c>
      <c r="H793" t="s">
        <v>1548</v>
      </c>
      <c r="I793" t="s">
        <v>2194</v>
      </c>
      <c r="J793" t="s">
        <v>2089</v>
      </c>
    </row>
    <row r="794" spans="1:10" x14ac:dyDescent="0.35">
      <c r="A794" t="s">
        <v>183</v>
      </c>
      <c r="B794" t="s">
        <v>187</v>
      </c>
      <c r="C794" t="s">
        <v>184</v>
      </c>
      <c r="D794" t="s">
        <v>91</v>
      </c>
      <c r="E794" t="s">
        <v>90</v>
      </c>
      <c r="F794" t="s">
        <v>2209</v>
      </c>
      <c r="G794" t="s">
        <v>2210</v>
      </c>
      <c r="H794" t="s">
        <v>1563</v>
      </c>
      <c r="I794" t="s">
        <v>2211</v>
      </c>
      <c r="J794" t="s">
        <v>2212</v>
      </c>
    </row>
    <row r="795" spans="1:10" x14ac:dyDescent="0.35">
      <c r="A795" t="s">
        <v>183</v>
      </c>
      <c r="B795" t="s">
        <v>187</v>
      </c>
      <c r="C795" t="s">
        <v>184</v>
      </c>
      <c r="D795" t="s">
        <v>91</v>
      </c>
      <c r="E795" t="s">
        <v>92</v>
      </c>
      <c r="F795" t="s">
        <v>2213</v>
      </c>
      <c r="G795" t="s">
        <v>2214</v>
      </c>
      <c r="H795" t="s">
        <v>1566</v>
      </c>
      <c r="I795" t="s">
        <v>2215</v>
      </c>
      <c r="J795" t="s">
        <v>2212</v>
      </c>
    </row>
    <row r="796" spans="1:10" x14ac:dyDescent="0.35">
      <c r="A796" t="s">
        <v>183</v>
      </c>
      <c r="B796" t="s">
        <v>187</v>
      </c>
      <c r="C796" t="s">
        <v>184</v>
      </c>
      <c r="D796" t="s">
        <v>96</v>
      </c>
      <c r="E796" t="s">
        <v>93</v>
      </c>
      <c r="F796" t="s">
        <v>2216</v>
      </c>
      <c r="G796" t="s">
        <v>2217</v>
      </c>
      <c r="H796" t="s">
        <v>1568</v>
      </c>
      <c r="I796" t="s">
        <v>2218</v>
      </c>
      <c r="J796" t="s">
        <v>2219</v>
      </c>
    </row>
    <row r="797" spans="1:10" x14ac:dyDescent="0.35">
      <c r="A797" t="s">
        <v>183</v>
      </c>
      <c r="B797" t="s">
        <v>187</v>
      </c>
      <c r="C797" t="s">
        <v>184</v>
      </c>
      <c r="D797" t="s">
        <v>94</v>
      </c>
      <c r="E797" t="s">
        <v>93</v>
      </c>
      <c r="F797" t="s">
        <v>2220</v>
      </c>
      <c r="G797" t="s">
        <v>2221</v>
      </c>
      <c r="H797" t="s">
        <v>1572</v>
      </c>
      <c r="I797" t="s">
        <v>2218</v>
      </c>
      <c r="J797" t="s">
        <v>2222</v>
      </c>
    </row>
    <row r="798" spans="1:10" x14ac:dyDescent="0.35">
      <c r="A798" t="s">
        <v>183</v>
      </c>
      <c r="B798" t="s">
        <v>187</v>
      </c>
      <c r="C798" t="s">
        <v>184</v>
      </c>
      <c r="D798" t="s">
        <v>66</v>
      </c>
      <c r="E798" t="s">
        <v>93</v>
      </c>
      <c r="F798" t="s">
        <v>2223</v>
      </c>
      <c r="G798" t="s">
        <v>2224</v>
      </c>
      <c r="H798" t="s">
        <v>1575</v>
      </c>
      <c r="I798" t="s">
        <v>2218</v>
      </c>
      <c r="J798" t="s">
        <v>2083</v>
      </c>
    </row>
    <row r="799" spans="1:10" x14ac:dyDescent="0.35">
      <c r="A799" t="s">
        <v>183</v>
      </c>
      <c r="B799" t="s">
        <v>187</v>
      </c>
      <c r="C799" t="s">
        <v>184</v>
      </c>
      <c r="D799" t="s">
        <v>64</v>
      </c>
      <c r="E799" t="s">
        <v>93</v>
      </c>
      <c r="F799" t="s">
        <v>2225</v>
      </c>
      <c r="G799" t="s">
        <v>2226</v>
      </c>
      <c r="H799" t="s">
        <v>1578</v>
      </c>
      <c r="I799" t="s">
        <v>2218</v>
      </c>
      <c r="J799" t="s">
        <v>2086</v>
      </c>
    </row>
    <row r="800" spans="1:10" x14ac:dyDescent="0.35">
      <c r="A800" t="s">
        <v>183</v>
      </c>
      <c r="B800" t="s">
        <v>187</v>
      </c>
      <c r="C800" t="s">
        <v>184</v>
      </c>
      <c r="D800" t="s">
        <v>95</v>
      </c>
      <c r="E800" t="s">
        <v>93</v>
      </c>
      <c r="F800" t="s">
        <v>2227</v>
      </c>
      <c r="G800" t="s">
        <v>2228</v>
      </c>
      <c r="H800" t="s">
        <v>1581</v>
      </c>
      <c r="I800" t="s">
        <v>2218</v>
      </c>
      <c r="J800" t="s">
        <v>2229</v>
      </c>
    </row>
    <row r="801" spans="1:10" x14ac:dyDescent="0.35">
      <c r="A801" t="s">
        <v>183</v>
      </c>
      <c r="B801" t="s">
        <v>187</v>
      </c>
      <c r="C801" t="s">
        <v>184</v>
      </c>
      <c r="D801" t="s">
        <v>91</v>
      </c>
      <c r="E801" t="s">
        <v>93</v>
      </c>
      <c r="F801" t="s">
        <v>2230</v>
      </c>
      <c r="G801" t="s">
        <v>2231</v>
      </c>
      <c r="H801" t="s">
        <v>1569</v>
      </c>
      <c r="I801" t="s">
        <v>2218</v>
      </c>
      <c r="J801" t="s">
        <v>2212</v>
      </c>
    </row>
    <row r="802" spans="1:10" x14ac:dyDescent="0.35">
      <c r="A802" t="s">
        <v>183</v>
      </c>
      <c r="B802" t="s">
        <v>187</v>
      </c>
      <c r="C802" t="s">
        <v>184</v>
      </c>
      <c r="D802" t="s">
        <v>96</v>
      </c>
      <c r="E802" t="s">
        <v>98</v>
      </c>
      <c r="F802" t="s">
        <v>2232</v>
      </c>
      <c r="G802" t="s">
        <v>2233</v>
      </c>
      <c r="H802" t="s">
        <v>1585</v>
      </c>
      <c r="I802" t="s">
        <v>2234</v>
      </c>
      <c r="J802" t="s">
        <v>2219</v>
      </c>
    </row>
    <row r="803" spans="1:10" x14ac:dyDescent="0.35">
      <c r="A803" t="s">
        <v>183</v>
      </c>
      <c r="B803" t="s">
        <v>187</v>
      </c>
      <c r="C803" t="s">
        <v>184</v>
      </c>
      <c r="D803" t="s">
        <v>94</v>
      </c>
      <c r="E803" t="s">
        <v>98</v>
      </c>
      <c r="F803" t="s">
        <v>2235</v>
      </c>
      <c r="G803" t="s">
        <v>2236</v>
      </c>
      <c r="H803" t="s">
        <v>1588</v>
      </c>
      <c r="I803" t="s">
        <v>2234</v>
      </c>
      <c r="J803" t="s">
        <v>2222</v>
      </c>
    </row>
    <row r="804" spans="1:10" x14ac:dyDescent="0.35">
      <c r="A804" t="s">
        <v>183</v>
      </c>
      <c r="B804" t="s">
        <v>187</v>
      </c>
      <c r="C804" t="s">
        <v>184</v>
      </c>
      <c r="D804" t="s">
        <v>66</v>
      </c>
      <c r="E804" t="s">
        <v>98</v>
      </c>
      <c r="F804" t="s">
        <v>2237</v>
      </c>
      <c r="G804" t="s">
        <v>2238</v>
      </c>
      <c r="H804" t="s">
        <v>1590</v>
      </c>
      <c r="I804" t="s">
        <v>2234</v>
      </c>
      <c r="J804" t="s">
        <v>2083</v>
      </c>
    </row>
    <row r="805" spans="1:10" x14ac:dyDescent="0.35">
      <c r="A805" t="s">
        <v>183</v>
      </c>
      <c r="B805" t="s">
        <v>187</v>
      </c>
      <c r="C805" t="s">
        <v>184</v>
      </c>
      <c r="D805" t="s">
        <v>64</v>
      </c>
      <c r="E805" t="s">
        <v>98</v>
      </c>
      <c r="F805" t="s">
        <v>2239</v>
      </c>
      <c r="G805" t="s">
        <v>2240</v>
      </c>
      <c r="H805" t="s">
        <v>1592</v>
      </c>
      <c r="I805" t="s">
        <v>2234</v>
      </c>
      <c r="J805" t="s">
        <v>2086</v>
      </c>
    </row>
    <row r="806" spans="1:10" x14ac:dyDescent="0.35">
      <c r="A806" t="s">
        <v>183</v>
      </c>
      <c r="B806" t="s">
        <v>187</v>
      </c>
      <c r="C806" t="s">
        <v>184</v>
      </c>
      <c r="D806" t="s">
        <v>95</v>
      </c>
      <c r="E806" t="s">
        <v>98</v>
      </c>
      <c r="F806" t="s">
        <v>2241</v>
      </c>
      <c r="G806" t="s">
        <v>2242</v>
      </c>
      <c r="H806" t="s">
        <v>1594</v>
      </c>
      <c r="I806" t="s">
        <v>2234</v>
      </c>
      <c r="J806" t="s">
        <v>2229</v>
      </c>
    </row>
    <row r="807" spans="1:10" x14ac:dyDescent="0.35">
      <c r="A807" t="s">
        <v>183</v>
      </c>
      <c r="B807" t="s">
        <v>187</v>
      </c>
      <c r="C807" t="s">
        <v>184</v>
      </c>
      <c r="D807" t="s">
        <v>91</v>
      </c>
      <c r="E807" t="s">
        <v>98</v>
      </c>
      <c r="F807" t="s">
        <v>2243</v>
      </c>
      <c r="G807" t="s">
        <v>2244</v>
      </c>
      <c r="H807" t="s">
        <v>1586</v>
      </c>
      <c r="I807" t="s">
        <v>2234</v>
      </c>
      <c r="J807" t="s">
        <v>2212</v>
      </c>
    </row>
    <row r="808" spans="1:10" x14ac:dyDescent="0.35">
      <c r="A808" t="s">
        <v>183</v>
      </c>
      <c r="B808" t="s">
        <v>187</v>
      </c>
      <c r="C808" t="s">
        <v>184</v>
      </c>
      <c r="D808" t="s">
        <v>96</v>
      </c>
      <c r="E808" t="s">
        <v>99</v>
      </c>
      <c r="F808" t="s">
        <v>2245</v>
      </c>
      <c r="G808" t="s">
        <v>2246</v>
      </c>
      <c r="H808" t="s">
        <v>1597</v>
      </c>
      <c r="I808" t="s">
        <v>2247</v>
      </c>
      <c r="J808" t="s">
        <v>2219</v>
      </c>
    </row>
    <row r="809" spans="1:10" x14ac:dyDescent="0.35">
      <c r="A809" t="s">
        <v>183</v>
      </c>
      <c r="B809" t="s">
        <v>187</v>
      </c>
      <c r="C809" t="s">
        <v>184</v>
      </c>
      <c r="D809" t="s">
        <v>94</v>
      </c>
      <c r="E809" t="s">
        <v>99</v>
      </c>
      <c r="F809" t="s">
        <v>2248</v>
      </c>
      <c r="G809" t="s">
        <v>2249</v>
      </c>
      <c r="H809" t="s">
        <v>1600</v>
      </c>
      <c r="I809" t="s">
        <v>2247</v>
      </c>
      <c r="J809" t="s">
        <v>2222</v>
      </c>
    </row>
    <row r="810" spans="1:10" x14ac:dyDescent="0.35">
      <c r="A810" t="s">
        <v>183</v>
      </c>
      <c r="B810" t="s">
        <v>187</v>
      </c>
      <c r="C810" t="s">
        <v>184</v>
      </c>
      <c r="D810" t="s">
        <v>66</v>
      </c>
      <c r="E810" t="s">
        <v>99</v>
      </c>
      <c r="F810" t="s">
        <v>2250</v>
      </c>
      <c r="G810" t="s">
        <v>2251</v>
      </c>
      <c r="H810" t="s">
        <v>1602</v>
      </c>
      <c r="I810" t="s">
        <v>2247</v>
      </c>
      <c r="J810" t="s">
        <v>2083</v>
      </c>
    </row>
    <row r="811" spans="1:10" x14ac:dyDescent="0.35">
      <c r="A811" t="s">
        <v>183</v>
      </c>
      <c r="B811" t="s">
        <v>187</v>
      </c>
      <c r="C811" t="s">
        <v>184</v>
      </c>
      <c r="D811" t="s">
        <v>64</v>
      </c>
      <c r="E811" t="s">
        <v>99</v>
      </c>
      <c r="F811" t="s">
        <v>2252</v>
      </c>
      <c r="G811" t="s">
        <v>2253</v>
      </c>
      <c r="H811" t="s">
        <v>1604</v>
      </c>
      <c r="I811" t="s">
        <v>2247</v>
      </c>
      <c r="J811" t="s">
        <v>2086</v>
      </c>
    </row>
    <row r="812" spans="1:10" x14ac:dyDescent="0.35">
      <c r="A812" t="s">
        <v>183</v>
      </c>
      <c r="B812" t="s">
        <v>187</v>
      </c>
      <c r="C812" t="s">
        <v>184</v>
      </c>
      <c r="D812" t="s">
        <v>95</v>
      </c>
      <c r="E812" t="s">
        <v>99</v>
      </c>
      <c r="F812" t="s">
        <v>2254</v>
      </c>
      <c r="G812" t="s">
        <v>2255</v>
      </c>
      <c r="H812" t="s">
        <v>1606</v>
      </c>
      <c r="I812" t="s">
        <v>2247</v>
      </c>
      <c r="J812" t="s">
        <v>2229</v>
      </c>
    </row>
    <row r="813" spans="1:10" x14ac:dyDescent="0.35">
      <c r="A813" t="s">
        <v>183</v>
      </c>
      <c r="B813" t="s">
        <v>187</v>
      </c>
      <c r="C813" t="s">
        <v>184</v>
      </c>
      <c r="D813" t="s">
        <v>91</v>
      </c>
      <c r="E813" t="s">
        <v>99</v>
      </c>
      <c r="F813" t="s">
        <v>2256</v>
      </c>
      <c r="G813" t="s">
        <v>2257</v>
      </c>
      <c r="H813" t="s">
        <v>1598</v>
      </c>
      <c r="I813" t="s">
        <v>2247</v>
      </c>
      <c r="J813" t="s">
        <v>2212</v>
      </c>
    </row>
    <row r="814" spans="1:10" x14ac:dyDescent="0.35">
      <c r="A814" t="s">
        <v>183</v>
      </c>
      <c r="B814" t="s">
        <v>187</v>
      </c>
      <c r="C814" t="s">
        <v>184</v>
      </c>
      <c r="D814" t="s">
        <v>96</v>
      </c>
      <c r="E814" t="s">
        <v>100</v>
      </c>
      <c r="F814" t="s">
        <v>2258</v>
      </c>
      <c r="G814" t="s">
        <v>2259</v>
      </c>
      <c r="H814" t="s">
        <v>1609</v>
      </c>
      <c r="I814" t="s">
        <v>2260</v>
      </c>
      <c r="J814" t="s">
        <v>2219</v>
      </c>
    </row>
    <row r="815" spans="1:10" x14ac:dyDescent="0.35">
      <c r="A815" t="s">
        <v>183</v>
      </c>
      <c r="B815" t="s">
        <v>187</v>
      </c>
      <c r="C815" t="s">
        <v>184</v>
      </c>
      <c r="D815" t="s">
        <v>94</v>
      </c>
      <c r="E815" t="s">
        <v>100</v>
      </c>
      <c r="F815" t="s">
        <v>2261</v>
      </c>
      <c r="G815" t="s">
        <v>2262</v>
      </c>
      <c r="H815" t="s">
        <v>1612</v>
      </c>
      <c r="I815" t="s">
        <v>2260</v>
      </c>
      <c r="J815" t="s">
        <v>2222</v>
      </c>
    </row>
    <row r="816" spans="1:10" x14ac:dyDescent="0.35">
      <c r="A816" t="s">
        <v>183</v>
      </c>
      <c r="B816" t="s">
        <v>187</v>
      </c>
      <c r="C816" t="s">
        <v>184</v>
      </c>
      <c r="D816" t="s">
        <v>66</v>
      </c>
      <c r="E816" t="s">
        <v>100</v>
      </c>
      <c r="F816" t="s">
        <v>2263</v>
      </c>
      <c r="G816" t="s">
        <v>2264</v>
      </c>
      <c r="H816" t="s">
        <v>1614</v>
      </c>
      <c r="I816" t="s">
        <v>2260</v>
      </c>
      <c r="J816" t="s">
        <v>2083</v>
      </c>
    </row>
    <row r="817" spans="1:10" x14ac:dyDescent="0.35">
      <c r="A817" t="s">
        <v>183</v>
      </c>
      <c r="B817" t="s">
        <v>187</v>
      </c>
      <c r="C817" t="s">
        <v>184</v>
      </c>
      <c r="D817" t="s">
        <v>64</v>
      </c>
      <c r="E817" t="s">
        <v>100</v>
      </c>
      <c r="F817" t="s">
        <v>2265</v>
      </c>
      <c r="G817" t="s">
        <v>2266</v>
      </c>
      <c r="H817" t="s">
        <v>1616</v>
      </c>
      <c r="I817" t="s">
        <v>2260</v>
      </c>
      <c r="J817" t="s">
        <v>2086</v>
      </c>
    </row>
    <row r="818" spans="1:10" x14ac:dyDescent="0.35">
      <c r="A818" t="s">
        <v>183</v>
      </c>
      <c r="B818" t="s">
        <v>187</v>
      </c>
      <c r="C818" t="s">
        <v>184</v>
      </c>
      <c r="D818" t="s">
        <v>95</v>
      </c>
      <c r="E818" t="s">
        <v>100</v>
      </c>
      <c r="F818" t="s">
        <v>2267</v>
      </c>
      <c r="G818" t="s">
        <v>2268</v>
      </c>
      <c r="H818" t="s">
        <v>1618</v>
      </c>
      <c r="I818" t="s">
        <v>2260</v>
      </c>
      <c r="J818" t="s">
        <v>2229</v>
      </c>
    </row>
    <row r="819" spans="1:10" x14ac:dyDescent="0.35">
      <c r="A819" t="s">
        <v>183</v>
      </c>
      <c r="B819" t="s">
        <v>187</v>
      </c>
      <c r="C819" t="s">
        <v>184</v>
      </c>
      <c r="D819" t="s">
        <v>91</v>
      </c>
      <c r="E819" t="s">
        <v>100</v>
      </c>
      <c r="F819" t="s">
        <v>2269</v>
      </c>
      <c r="G819" t="s">
        <v>2270</v>
      </c>
      <c r="H819" t="s">
        <v>1610</v>
      </c>
      <c r="I819" t="s">
        <v>2260</v>
      </c>
      <c r="J819" t="s">
        <v>2212</v>
      </c>
    </row>
    <row r="820" spans="1:10" x14ac:dyDescent="0.35">
      <c r="A820" t="s">
        <v>183</v>
      </c>
      <c r="B820" t="s">
        <v>187</v>
      </c>
      <c r="C820" t="s">
        <v>184</v>
      </c>
      <c r="D820" t="s">
        <v>96</v>
      </c>
      <c r="E820" t="s">
        <v>101</v>
      </c>
      <c r="F820" t="s">
        <v>2271</v>
      </c>
      <c r="G820" t="s">
        <v>2272</v>
      </c>
      <c r="H820" t="s">
        <v>1621</v>
      </c>
      <c r="I820" t="s">
        <v>2273</v>
      </c>
      <c r="J820" t="s">
        <v>2219</v>
      </c>
    </row>
    <row r="821" spans="1:10" x14ac:dyDescent="0.35">
      <c r="A821" t="s">
        <v>183</v>
      </c>
      <c r="B821" t="s">
        <v>187</v>
      </c>
      <c r="C821" t="s">
        <v>184</v>
      </c>
      <c r="D821" t="s">
        <v>94</v>
      </c>
      <c r="E821" t="s">
        <v>101</v>
      </c>
      <c r="F821" t="s">
        <v>2274</v>
      </c>
      <c r="G821" t="s">
        <v>2275</v>
      </c>
      <c r="H821" t="s">
        <v>1624</v>
      </c>
      <c r="I821" t="s">
        <v>2273</v>
      </c>
      <c r="J821" t="s">
        <v>2222</v>
      </c>
    </row>
    <row r="822" spans="1:10" x14ac:dyDescent="0.35">
      <c r="A822" t="s">
        <v>183</v>
      </c>
      <c r="B822" t="s">
        <v>187</v>
      </c>
      <c r="C822" t="s">
        <v>184</v>
      </c>
      <c r="D822" t="s">
        <v>66</v>
      </c>
      <c r="E822" t="s">
        <v>101</v>
      </c>
      <c r="F822" t="s">
        <v>2276</v>
      </c>
      <c r="G822" t="s">
        <v>2277</v>
      </c>
      <c r="H822" t="s">
        <v>1626</v>
      </c>
      <c r="I822" t="s">
        <v>2273</v>
      </c>
      <c r="J822" t="s">
        <v>2083</v>
      </c>
    </row>
    <row r="823" spans="1:10" x14ac:dyDescent="0.35">
      <c r="A823" t="s">
        <v>183</v>
      </c>
      <c r="B823" t="s">
        <v>187</v>
      </c>
      <c r="C823" t="s">
        <v>184</v>
      </c>
      <c r="D823" t="s">
        <v>64</v>
      </c>
      <c r="E823" t="s">
        <v>101</v>
      </c>
      <c r="F823" t="s">
        <v>2278</v>
      </c>
      <c r="G823" t="s">
        <v>2279</v>
      </c>
      <c r="H823" t="s">
        <v>1628</v>
      </c>
      <c r="I823" t="s">
        <v>2273</v>
      </c>
      <c r="J823" t="s">
        <v>2086</v>
      </c>
    </row>
    <row r="824" spans="1:10" x14ac:dyDescent="0.35">
      <c r="A824" t="s">
        <v>183</v>
      </c>
      <c r="B824" t="s">
        <v>187</v>
      </c>
      <c r="C824" t="s">
        <v>184</v>
      </c>
      <c r="D824" t="s">
        <v>95</v>
      </c>
      <c r="E824" t="s">
        <v>101</v>
      </c>
      <c r="F824" t="s">
        <v>2280</v>
      </c>
      <c r="G824" t="s">
        <v>2281</v>
      </c>
      <c r="H824" t="s">
        <v>1630</v>
      </c>
      <c r="I824" t="s">
        <v>2273</v>
      </c>
      <c r="J824" t="s">
        <v>2229</v>
      </c>
    </row>
    <row r="825" spans="1:10" x14ac:dyDescent="0.35">
      <c r="A825" t="s">
        <v>183</v>
      </c>
      <c r="B825" t="s">
        <v>187</v>
      </c>
      <c r="C825" t="s">
        <v>184</v>
      </c>
      <c r="D825" t="s">
        <v>91</v>
      </c>
      <c r="E825" t="s">
        <v>101</v>
      </c>
      <c r="F825" t="s">
        <v>2282</v>
      </c>
      <c r="G825" t="s">
        <v>2283</v>
      </c>
      <c r="H825" t="s">
        <v>1622</v>
      </c>
      <c r="I825" t="s">
        <v>2273</v>
      </c>
      <c r="J825" t="s">
        <v>2212</v>
      </c>
    </row>
    <row r="826" spans="1:10" x14ac:dyDescent="0.35">
      <c r="A826" t="s">
        <v>183</v>
      </c>
      <c r="B826" t="s">
        <v>187</v>
      </c>
      <c r="C826" t="s">
        <v>184</v>
      </c>
      <c r="D826" t="s">
        <v>96</v>
      </c>
      <c r="E826" t="s">
        <v>102</v>
      </c>
      <c r="F826" t="s">
        <v>2284</v>
      </c>
      <c r="G826" t="s">
        <v>2285</v>
      </c>
      <c r="H826" t="s">
        <v>1633</v>
      </c>
      <c r="I826" t="s">
        <v>2286</v>
      </c>
      <c r="J826" t="s">
        <v>2219</v>
      </c>
    </row>
    <row r="827" spans="1:10" x14ac:dyDescent="0.35">
      <c r="A827" t="s">
        <v>183</v>
      </c>
      <c r="B827" t="s">
        <v>187</v>
      </c>
      <c r="C827" t="s">
        <v>184</v>
      </c>
      <c r="D827" t="s">
        <v>94</v>
      </c>
      <c r="E827" t="s">
        <v>102</v>
      </c>
      <c r="F827" t="s">
        <v>2287</v>
      </c>
      <c r="G827" t="s">
        <v>2288</v>
      </c>
      <c r="H827" t="s">
        <v>1636</v>
      </c>
      <c r="I827" t="s">
        <v>2286</v>
      </c>
      <c r="J827" t="s">
        <v>2222</v>
      </c>
    </row>
    <row r="828" spans="1:10" x14ac:dyDescent="0.35">
      <c r="A828" t="s">
        <v>183</v>
      </c>
      <c r="B828" t="s">
        <v>187</v>
      </c>
      <c r="C828" t="s">
        <v>184</v>
      </c>
      <c r="D828" t="s">
        <v>66</v>
      </c>
      <c r="E828" t="s">
        <v>102</v>
      </c>
      <c r="F828" t="s">
        <v>2289</v>
      </c>
      <c r="G828" t="s">
        <v>2290</v>
      </c>
      <c r="H828" t="s">
        <v>1638</v>
      </c>
      <c r="I828" t="s">
        <v>2286</v>
      </c>
      <c r="J828" t="s">
        <v>2083</v>
      </c>
    </row>
    <row r="829" spans="1:10" x14ac:dyDescent="0.35">
      <c r="A829" t="s">
        <v>183</v>
      </c>
      <c r="B829" t="s">
        <v>187</v>
      </c>
      <c r="C829" t="s">
        <v>184</v>
      </c>
      <c r="D829" t="s">
        <v>64</v>
      </c>
      <c r="E829" t="s">
        <v>102</v>
      </c>
      <c r="F829" t="s">
        <v>2291</v>
      </c>
      <c r="G829" t="s">
        <v>2292</v>
      </c>
      <c r="H829" t="s">
        <v>1640</v>
      </c>
      <c r="I829" t="s">
        <v>2286</v>
      </c>
      <c r="J829" t="s">
        <v>2086</v>
      </c>
    </row>
    <row r="830" spans="1:10" x14ac:dyDescent="0.35">
      <c r="A830" t="s">
        <v>183</v>
      </c>
      <c r="B830" t="s">
        <v>187</v>
      </c>
      <c r="C830" t="s">
        <v>184</v>
      </c>
      <c r="D830" t="s">
        <v>95</v>
      </c>
      <c r="E830" t="s">
        <v>102</v>
      </c>
      <c r="F830" t="s">
        <v>2293</v>
      </c>
      <c r="G830" t="s">
        <v>2294</v>
      </c>
      <c r="H830" t="s">
        <v>1642</v>
      </c>
      <c r="I830" t="s">
        <v>2286</v>
      </c>
      <c r="J830" t="s">
        <v>2229</v>
      </c>
    </row>
    <row r="831" spans="1:10" x14ac:dyDescent="0.35">
      <c r="A831" t="s">
        <v>183</v>
      </c>
      <c r="B831" t="s">
        <v>187</v>
      </c>
      <c r="C831" t="s">
        <v>184</v>
      </c>
      <c r="D831" t="s">
        <v>91</v>
      </c>
      <c r="E831" t="s">
        <v>102</v>
      </c>
      <c r="F831" t="s">
        <v>2295</v>
      </c>
      <c r="G831" t="s">
        <v>2296</v>
      </c>
      <c r="H831" t="s">
        <v>1634</v>
      </c>
      <c r="I831" t="s">
        <v>2286</v>
      </c>
      <c r="J831" t="s">
        <v>2212</v>
      </c>
    </row>
    <row r="832" spans="1:10" x14ac:dyDescent="0.35">
      <c r="A832" t="s">
        <v>183</v>
      </c>
      <c r="B832" t="s">
        <v>187</v>
      </c>
      <c r="C832" t="s">
        <v>184</v>
      </c>
      <c r="D832" t="s">
        <v>96</v>
      </c>
      <c r="E832" t="s">
        <v>103</v>
      </c>
      <c r="F832" t="s">
        <v>2297</v>
      </c>
      <c r="G832" t="s">
        <v>2298</v>
      </c>
      <c r="H832" t="s">
        <v>1645</v>
      </c>
      <c r="I832" t="s">
        <v>2299</v>
      </c>
      <c r="J832" t="s">
        <v>2219</v>
      </c>
    </row>
    <row r="833" spans="1:10" x14ac:dyDescent="0.35">
      <c r="A833" t="s">
        <v>183</v>
      </c>
      <c r="B833" t="s">
        <v>187</v>
      </c>
      <c r="C833" t="s">
        <v>184</v>
      </c>
      <c r="D833" t="s">
        <v>94</v>
      </c>
      <c r="E833" t="s">
        <v>103</v>
      </c>
      <c r="F833" t="s">
        <v>2300</v>
      </c>
      <c r="G833" t="s">
        <v>2301</v>
      </c>
      <c r="H833" t="s">
        <v>1648</v>
      </c>
      <c r="I833" t="s">
        <v>2299</v>
      </c>
      <c r="J833" t="s">
        <v>2222</v>
      </c>
    </row>
    <row r="834" spans="1:10" x14ac:dyDescent="0.35">
      <c r="A834" t="s">
        <v>183</v>
      </c>
      <c r="B834" t="s">
        <v>187</v>
      </c>
      <c r="C834" t="s">
        <v>184</v>
      </c>
      <c r="D834" t="s">
        <v>66</v>
      </c>
      <c r="E834" t="s">
        <v>103</v>
      </c>
      <c r="F834" t="s">
        <v>2302</v>
      </c>
      <c r="G834" t="s">
        <v>2303</v>
      </c>
      <c r="H834" t="s">
        <v>1650</v>
      </c>
      <c r="I834" t="s">
        <v>2299</v>
      </c>
      <c r="J834" t="s">
        <v>2083</v>
      </c>
    </row>
    <row r="835" spans="1:10" x14ac:dyDescent="0.35">
      <c r="A835" t="s">
        <v>183</v>
      </c>
      <c r="B835" t="s">
        <v>187</v>
      </c>
      <c r="C835" t="s">
        <v>184</v>
      </c>
      <c r="D835" t="s">
        <v>64</v>
      </c>
      <c r="E835" t="s">
        <v>103</v>
      </c>
      <c r="F835" t="s">
        <v>2304</v>
      </c>
      <c r="G835" t="s">
        <v>2305</v>
      </c>
      <c r="H835" t="s">
        <v>1652</v>
      </c>
      <c r="I835" t="s">
        <v>2299</v>
      </c>
      <c r="J835" t="s">
        <v>2086</v>
      </c>
    </row>
    <row r="836" spans="1:10" x14ac:dyDescent="0.35">
      <c r="A836" t="s">
        <v>183</v>
      </c>
      <c r="B836" t="s">
        <v>187</v>
      </c>
      <c r="C836" t="s">
        <v>184</v>
      </c>
      <c r="D836" t="s">
        <v>95</v>
      </c>
      <c r="E836" t="s">
        <v>103</v>
      </c>
      <c r="F836" t="s">
        <v>2306</v>
      </c>
      <c r="G836" t="s">
        <v>2307</v>
      </c>
      <c r="H836" t="s">
        <v>1654</v>
      </c>
      <c r="I836" t="s">
        <v>2299</v>
      </c>
      <c r="J836" t="s">
        <v>2229</v>
      </c>
    </row>
    <row r="837" spans="1:10" x14ac:dyDescent="0.35">
      <c r="A837" t="s">
        <v>183</v>
      </c>
      <c r="B837" t="s">
        <v>187</v>
      </c>
      <c r="C837" t="s">
        <v>184</v>
      </c>
      <c r="D837" t="s">
        <v>91</v>
      </c>
      <c r="E837" t="s">
        <v>103</v>
      </c>
      <c r="F837" t="s">
        <v>2308</v>
      </c>
      <c r="G837" t="s">
        <v>2309</v>
      </c>
      <c r="H837" t="s">
        <v>1646</v>
      </c>
      <c r="I837" t="s">
        <v>2299</v>
      </c>
      <c r="J837" t="s">
        <v>2212</v>
      </c>
    </row>
    <row r="838" spans="1:10" x14ac:dyDescent="0.35">
      <c r="A838" t="s">
        <v>183</v>
      </c>
      <c r="B838" t="s">
        <v>187</v>
      </c>
      <c r="C838" t="s">
        <v>184</v>
      </c>
      <c r="D838" t="s">
        <v>96</v>
      </c>
      <c r="E838" t="s">
        <v>104</v>
      </c>
      <c r="F838" t="s">
        <v>2310</v>
      </c>
      <c r="G838" t="s">
        <v>2311</v>
      </c>
      <c r="H838" t="s">
        <v>1657</v>
      </c>
      <c r="I838" t="s">
        <v>2312</v>
      </c>
      <c r="J838" t="s">
        <v>2219</v>
      </c>
    </row>
    <row r="839" spans="1:10" x14ac:dyDescent="0.35">
      <c r="A839" t="s">
        <v>183</v>
      </c>
      <c r="B839" t="s">
        <v>187</v>
      </c>
      <c r="C839" t="s">
        <v>184</v>
      </c>
      <c r="D839" t="s">
        <v>94</v>
      </c>
      <c r="E839" t="s">
        <v>104</v>
      </c>
      <c r="F839" t="s">
        <v>2313</v>
      </c>
      <c r="G839" t="s">
        <v>2314</v>
      </c>
      <c r="H839" t="s">
        <v>1660</v>
      </c>
      <c r="I839" t="s">
        <v>2312</v>
      </c>
      <c r="J839" t="s">
        <v>2222</v>
      </c>
    </row>
    <row r="840" spans="1:10" x14ac:dyDescent="0.35">
      <c r="A840" t="s">
        <v>183</v>
      </c>
      <c r="B840" t="s">
        <v>187</v>
      </c>
      <c r="C840" t="s">
        <v>184</v>
      </c>
      <c r="D840" t="s">
        <v>66</v>
      </c>
      <c r="E840" t="s">
        <v>104</v>
      </c>
      <c r="F840" t="s">
        <v>2315</v>
      </c>
      <c r="G840" t="s">
        <v>2316</v>
      </c>
      <c r="H840" t="s">
        <v>1662</v>
      </c>
      <c r="I840" t="s">
        <v>2312</v>
      </c>
      <c r="J840" t="s">
        <v>2083</v>
      </c>
    </row>
    <row r="841" spans="1:10" x14ac:dyDescent="0.35">
      <c r="A841" t="s">
        <v>183</v>
      </c>
      <c r="B841" t="s">
        <v>187</v>
      </c>
      <c r="C841" t="s">
        <v>184</v>
      </c>
      <c r="D841" t="s">
        <v>64</v>
      </c>
      <c r="E841" t="s">
        <v>104</v>
      </c>
      <c r="F841" t="s">
        <v>2317</v>
      </c>
      <c r="G841" t="s">
        <v>2318</v>
      </c>
      <c r="H841" t="s">
        <v>1664</v>
      </c>
      <c r="I841" t="s">
        <v>2312</v>
      </c>
      <c r="J841" t="s">
        <v>2086</v>
      </c>
    </row>
    <row r="842" spans="1:10" x14ac:dyDescent="0.35">
      <c r="A842" t="s">
        <v>183</v>
      </c>
      <c r="B842" t="s">
        <v>187</v>
      </c>
      <c r="C842" t="s">
        <v>184</v>
      </c>
      <c r="D842" t="s">
        <v>95</v>
      </c>
      <c r="E842" t="s">
        <v>104</v>
      </c>
      <c r="F842" t="s">
        <v>2319</v>
      </c>
      <c r="G842" t="s">
        <v>2320</v>
      </c>
      <c r="H842" t="s">
        <v>1666</v>
      </c>
      <c r="I842" t="s">
        <v>2312</v>
      </c>
      <c r="J842" t="s">
        <v>2229</v>
      </c>
    </row>
    <row r="843" spans="1:10" x14ac:dyDescent="0.35">
      <c r="A843" t="s">
        <v>183</v>
      </c>
      <c r="B843" t="s">
        <v>187</v>
      </c>
      <c r="C843" t="s">
        <v>184</v>
      </c>
      <c r="D843" t="s">
        <v>91</v>
      </c>
      <c r="E843" t="s">
        <v>104</v>
      </c>
      <c r="F843" t="s">
        <v>2321</v>
      </c>
      <c r="G843" t="s">
        <v>2322</v>
      </c>
      <c r="H843" t="s">
        <v>1658</v>
      </c>
      <c r="I843" t="s">
        <v>2312</v>
      </c>
      <c r="J843" t="s">
        <v>2212</v>
      </c>
    </row>
    <row r="844" spans="1:10" x14ac:dyDescent="0.35">
      <c r="A844" t="s">
        <v>183</v>
      </c>
      <c r="B844" t="s">
        <v>187</v>
      </c>
      <c r="C844" t="s">
        <v>184</v>
      </c>
      <c r="D844" t="s">
        <v>5</v>
      </c>
      <c r="E844" t="s">
        <v>148</v>
      </c>
      <c r="F844" t="s">
        <v>2323</v>
      </c>
      <c r="G844" t="s">
        <v>2324</v>
      </c>
      <c r="H844" t="s">
        <v>1669</v>
      </c>
      <c r="I844" t="s">
        <v>2325</v>
      </c>
      <c r="J844" t="s">
        <v>2326</v>
      </c>
    </row>
    <row r="845" spans="1:10" x14ac:dyDescent="0.35">
      <c r="A845" t="s">
        <v>183</v>
      </c>
      <c r="B845" t="s">
        <v>187</v>
      </c>
      <c r="C845" t="s">
        <v>184</v>
      </c>
      <c r="D845" t="s">
        <v>5</v>
      </c>
      <c r="E845" t="s">
        <v>151</v>
      </c>
      <c r="F845" t="s">
        <v>2327</v>
      </c>
      <c r="G845" t="s">
        <v>2328</v>
      </c>
      <c r="H845" t="s">
        <v>1672</v>
      </c>
      <c r="I845" t="s">
        <v>2329</v>
      </c>
      <c r="J845" t="s">
        <v>2326</v>
      </c>
    </row>
    <row r="846" spans="1:10" x14ac:dyDescent="0.35">
      <c r="A846" t="s">
        <v>183</v>
      </c>
      <c r="B846" t="s">
        <v>187</v>
      </c>
      <c r="C846" t="s">
        <v>184</v>
      </c>
      <c r="D846" t="s">
        <v>15</v>
      </c>
      <c r="E846" t="s">
        <v>2</v>
      </c>
      <c r="F846" t="s">
        <v>2330</v>
      </c>
      <c r="G846" t="s">
        <v>2331</v>
      </c>
      <c r="H846" t="s">
        <v>1674</v>
      </c>
      <c r="I846" t="s">
        <v>2332</v>
      </c>
      <c r="J846" t="s">
        <v>2333</v>
      </c>
    </row>
    <row r="847" spans="1:10" x14ac:dyDescent="0.35">
      <c r="A847" t="s">
        <v>183</v>
      </c>
      <c r="B847" t="s">
        <v>187</v>
      </c>
      <c r="C847" t="s">
        <v>184</v>
      </c>
      <c r="D847" t="s">
        <v>10</v>
      </c>
      <c r="E847" t="s">
        <v>2</v>
      </c>
      <c r="F847" t="s">
        <v>2334</v>
      </c>
      <c r="G847" t="s">
        <v>2335</v>
      </c>
      <c r="H847" t="s">
        <v>1678</v>
      </c>
      <c r="I847" t="s">
        <v>2332</v>
      </c>
      <c r="J847" t="s">
        <v>2336</v>
      </c>
    </row>
    <row r="848" spans="1:10" x14ac:dyDescent="0.35">
      <c r="A848" t="s">
        <v>183</v>
      </c>
      <c r="B848" t="s">
        <v>187</v>
      </c>
      <c r="C848" t="s">
        <v>184</v>
      </c>
      <c r="D848" t="s">
        <v>14</v>
      </c>
      <c r="E848" t="s">
        <v>2</v>
      </c>
      <c r="F848" t="s">
        <v>2337</v>
      </c>
      <c r="G848" t="s">
        <v>2338</v>
      </c>
      <c r="H848" t="s">
        <v>1681</v>
      </c>
      <c r="I848" t="s">
        <v>2332</v>
      </c>
      <c r="J848" t="s">
        <v>2339</v>
      </c>
    </row>
    <row r="849" spans="1:10" x14ac:dyDescent="0.35">
      <c r="A849" t="s">
        <v>183</v>
      </c>
      <c r="B849" t="s">
        <v>187</v>
      </c>
      <c r="C849" t="s">
        <v>184</v>
      </c>
      <c r="D849" t="s">
        <v>13</v>
      </c>
      <c r="E849" t="s">
        <v>2</v>
      </c>
      <c r="F849" t="s">
        <v>2340</v>
      </c>
      <c r="G849" t="s">
        <v>2341</v>
      </c>
      <c r="H849" t="s">
        <v>1684</v>
      </c>
      <c r="I849" t="s">
        <v>2332</v>
      </c>
      <c r="J849" t="s">
        <v>2077</v>
      </c>
    </row>
    <row r="850" spans="1:10" x14ac:dyDescent="0.35">
      <c r="A850" t="s">
        <v>183</v>
      </c>
      <c r="B850" t="s">
        <v>187</v>
      </c>
      <c r="C850" t="s">
        <v>184</v>
      </c>
      <c r="D850" t="s">
        <v>7</v>
      </c>
      <c r="E850" t="s">
        <v>2</v>
      </c>
      <c r="F850" t="s">
        <v>2342</v>
      </c>
      <c r="G850" t="s">
        <v>2343</v>
      </c>
      <c r="H850" t="s">
        <v>1687</v>
      </c>
      <c r="I850" t="s">
        <v>2332</v>
      </c>
      <c r="J850" t="s">
        <v>2080</v>
      </c>
    </row>
    <row r="851" spans="1:10" x14ac:dyDescent="0.35">
      <c r="A851" t="s">
        <v>183</v>
      </c>
      <c r="B851" t="s">
        <v>187</v>
      </c>
      <c r="C851" t="s">
        <v>184</v>
      </c>
      <c r="D851" t="s">
        <v>5</v>
      </c>
      <c r="E851" t="s">
        <v>2</v>
      </c>
      <c r="F851" t="s">
        <v>2344</v>
      </c>
      <c r="G851" t="s">
        <v>2345</v>
      </c>
      <c r="H851" t="s">
        <v>1675</v>
      </c>
      <c r="I851" t="s">
        <v>2332</v>
      </c>
      <c r="J851" t="s">
        <v>2326</v>
      </c>
    </row>
    <row r="852" spans="1:10" x14ac:dyDescent="0.35">
      <c r="A852" t="s">
        <v>183</v>
      </c>
      <c r="B852" t="s">
        <v>187</v>
      </c>
      <c r="C852" t="s">
        <v>184</v>
      </c>
      <c r="D852" t="s">
        <v>15</v>
      </c>
      <c r="E852" t="s">
        <v>32</v>
      </c>
      <c r="F852" t="s">
        <v>2346</v>
      </c>
      <c r="G852" t="s">
        <v>2347</v>
      </c>
      <c r="H852" t="s">
        <v>1691</v>
      </c>
      <c r="I852" t="s">
        <v>2348</v>
      </c>
      <c r="J852" t="s">
        <v>2333</v>
      </c>
    </row>
    <row r="853" spans="1:10" x14ac:dyDescent="0.35">
      <c r="A853" t="s">
        <v>183</v>
      </c>
      <c r="B853" t="s">
        <v>187</v>
      </c>
      <c r="C853" t="s">
        <v>184</v>
      </c>
      <c r="D853" t="s">
        <v>10</v>
      </c>
      <c r="E853" t="s">
        <v>32</v>
      </c>
      <c r="F853" t="s">
        <v>2349</v>
      </c>
      <c r="G853" t="s">
        <v>2350</v>
      </c>
      <c r="H853" t="s">
        <v>1694</v>
      </c>
      <c r="I853" t="s">
        <v>2348</v>
      </c>
      <c r="J853" t="s">
        <v>2336</v>
      </c>
    </row>
    <row r="854" spans="1:10" x14ac:dyDescent="0.35">
      <c r="A854" t="s">
        <v>183</v>
      </c>
      <c r="B854" t="s">
        <v>187</v>
      </c>
      <c r="C854" t="s">
        <v>184</v>
      </c>
      <c r="D854" t="s">
        <v>14</v>
      </c>
      <c r="E854" t="s">
        <v>32</v>
      </c>
      <c r="F854" t="s">
        <v>2351</v>
      </c>
      <c r="G854" t="s">
        <v>2352</v>
      </c>
      <c r="H854" t="s">
        <v>1696</v>
      </c>
      <c r="I854" t="s">
        <v>2348</v>
      </c>
      <c r="J854" t="s">
        <v>2339</v>
      </c>
    </row>
    <row r="855" spans="1:10" x14ac:dyDescent="0.35">
      <c r="A855" t="s">
        <v>183</v>
      </c>
      <c r="B855" t="s">
        <v>187</v>
      </c>
      <c r="C855" t="s">
        <v>184</v>
      </c>
      <c r="D855" t="s">
        <v>13</v>
      </c>
      <c r="E855" t="s">
        <v>32</v>
      </c>
      <c r="F855" t="s">
        <v>2353</v>
      </c>
      <c r="G855" t="s">
        <v>2354</v>
      </c>
      <c r="H855" t="s">
        <v>1698</v>
      </c>
      <c r="I855" t="s">
        <v>2348</v>
      </c>
      <c r="J855" t="s">
        <v>2077</v>
      </c>
    </row>
    <row r="856" spans="1:10" x14ac:dyDescent="0.35">
      <c r="A856" t="s">
        <v>183</v>
      </c>
      <c r="B856" t="s">
        <v>187</v>
      </c>
      <c r="C856" t="s">
        <v>184</v>
      </c>
      <c r="D856" t="s">
        <v>7</v>
      </c>
      <c r="E856" t="s">
        <v>32</v>
      </c>
      <c r="F856" t="s">
        <v>2355</v>
      </c>
      <c r="G856" t="s">
        <v>2356</v>
      </c>
      <c r="H856" t="s">
        <v>1700</v>
      </c>
      <c r="I856" t="s">
        <v>2348</v>
      </c>
      <c r="J856" t="s">
        <v>2080</v>
      </c>
    </row>
    <row r="857" spans="1:10" x14ac:dyDescent="0.35">
      <c r="A857" t="s">
        <v>183</v>
      </c>
      <c r="B857" t="s">
        <v>187</v>
      </c>
      <c r="C857" t="s">
        <v>184</v>
      </c>
      <c r="D857" t="s">
        <v>5</v>
      </c>
      <c r="E857" t="s">
        <v>32</v>
      </c>
      <c r="F857" t="s">
        <v>2357</v>
      </c>
      <c r="G857" t="s">
        <v>2358</v>
      </c>
      <c r="H857" t="s">
        <v>1692</v>
      </c>
      <c r="I857" t="s">
        <v>2348</v>
      </c>
      <c r="J857" t="s">
        <v>2326</v>
      </c>
    </row>
    <row r="858" spans="1:10" x14ac:dyDescent="0.35">
      <c r="A858" t="s">
        <v>183</v>
      </c>
      <c r="B858" t="s">
        <v>187</v>
      </c>
      <c r="C858" t="s">
        <v>184</v>
      </c>
      <c r="D858" t="s">
        <v>15</v>
      </c>
      <c r="E858" t="s">
        <v>33</v>
      </c>
      <c r="F858" t="s">
        <v>2359</v>
      </c>
      <c r="G858" t="s">
        <v>2360</v>
      </c>
      <c r="H858" t="s">
        <v>1703</v>
      </c>
      <c r="I858" t="s">
        <v>2361</v>
      </c>
      <c r="J858" t="s">
        <v>2333</v>
      </c>
    </row>
    <row r="859" spans="1:10" x14ac:dyDescent="0.35">
      <c r="A859" t="s">
        <v>183</v>
      </c>
      <c r="B859" t="s">
        <v>187</v>
      </c>
      <c r="C859" t="s">
        <v>184</v>
      </c>
      <c r="D859" t="s">
        <v>10</v>
      </c>
      <c r="E859" t="s">
        <v>33</v>
      </c>
      <c r="F859" t="s">
        <v>2362</v>
      </c>
      <c r="G859" t="s">
        <v>2363</v>
      </c>
      <c r="H859" t="s">
        <v>1706</v>
      </c>
      <c r="I859" t="s">
        <v>2361</v>
      </c>
      <c r="J859" t="s">
        <v>2336</v>
      </c>
    </row>
    <row r="860" spans="1:10" x14ac:dyDescent="0.35">
      <c r="A860" t="s">
        <v>183</v>
      </c>
      <c r="B860" t="s">
        <v>187</v>
      </c>
      <c r="C860" t="s">
        <v>184</v>
      </c>
      <c r="D860" t="s">
        <v>14</v>
      </c>
      <c r="E860" t="s">
        <v>33</v>
      </c>
      <c r="F860" t="s">
        <v>2364</v>
      </c>
      <c r="G860" t="s">
        <v>2365</v>
      </c>
      <c r="H860" t="s">
        <v>1708</v>
      </c>
      <c r="I860" t="s">
        <v>2361</v>
      </c>
      <c r="J860" t="s">
        <v>2339</v>
      </c>
    </row>
    <row r="861" spans="1:10" x14ac:dyDescent="0.35">
      <c r="A861" t="s">
        <v>183</v>
      </c>
      <c r="B861" t="s">
        <v>187</v>
      </c>
      <c r="C861" t="s">
        <v>184</v>
      </c>
      <c r="D861" t="s">
        <v>13</v>
      </c>
      <c r="E861" t="s">
        <v>33</v>
      </c>
      <c r="F861" t="s">
        <v>2366</v>
      </c>
      <c r="G861" t="s">
        <v>2367</v>
      </c>
      <c r="H861" t="s">
        <v>1710</v>
      </c>
      <c r="I861" t="s">
        <v>2361</v>
      </c>
      <c r="J861" t="s">
        <v>2077</v>
      </c>
    </row>
    <row r="862" spans="1:10" x14ac:dyDescent="0.35">
      <c r="A862" t="s">
        <v>183</v>
      </c>
      <c r="B862" t="s">
        <v>187</v>
      </c>
      <c r="C862" t="s">
        <v>184</v>
      </c>
      <c r="D862" t="s">
        <v>7</v>
      </c>
      <c r="E862" t="s">
        <v>33</v>
      </c>
      <c r="F862" t="s">
        <v>2368</v>
      </c>
      <c r="G862" t="s">
        <v>2369</v>
      </c>
      <c r="H862" t="s">
        <v>1712</v>
      </c>
      <c r="I862" t="s">
        <v>2361</v>
      </c>
      <c r="J862" t="s">
        <v>2080</v>
      </c>
    </row>
    <row r="863" spans="1:10" x14ac:dyDescent="0.35">
      <c r="A863" t="s">
        <v>183</v>
      </c>
      <c r="B863" t="s">
        <v>187</v>
      </c>
      <c r="C863" t="s">
        <v>184</v>
      </c>
      <c r="D863" t="s">
        <v>5</v>
      </c>
      <c r="E863" t="s">
        <v>33</v>
      </c>
      <c r="F863" t="s">
        <v>2370</v>
      </c>
      <c r="G863" t="s">
        <v>2371</v>
      </c>
      <c r="H863" t="s">
        <v>1704</v>
      </c>
      <c r="I863" t="s">
        <v>2361</v>
      </c>
      <c r="J863" t="s">
        <v>2326</v>
      </c>
    </row>
    <row r="864" spans="1:10" x14ac:dyDescent="0.35">
      <c r="A864" t="s">
        <v>183</v>
      </c>
      <c r="B864" t="s">
        <v>187</v>
      </c>
      <c r="C864" t="s">
        <v>184</v>
      </c>
      <c r="D864" t="s">
        <v>15</v>
      </c>
      <c r="E864" t="s">
        <v>34</v>
      </c>
      <c r="F864" t="s">
        <v>2372</v>
      </c>
      <c r="G864" t="s">
        <v>2373</v>
      </c>
      <c r="H864" t="s">
        <v>1715</v>
      </c>
      <c r="I864" t="s">
        <v>2374</v>
      </c>
      <c r="J864" t="s">
        <v>2333</v>
      </c>
    </row>
    <row r="865" spans="1:10" x14ac:dyDescent="0.35">
      <c r="A865" t="s">
        <v>183</v>
      </c>
      <c r="B865" t="s">
        <v>187</v>
      </c>
      <c r="C865" t="s">
        <v>184</v>
      </c>
      <c r="D865" t="s">
        <v>10</v>
      </c>
      <c r="E865" t="s">
        <v>34</v>
      </c>
      <c r="F865" t="s">
        <v>2375</v>
      </c>
      <c r="G865" t="s">
        <v>2376</v>
      </c>
      <c r="H865" t="s">
        <v>1718</v>
      </c>
      <c r="I865" t="s">
        <v>2374</v>
      </c>
      <c r="J865" t="s">
        <v>2336</v>
      </c>
    </row>
    <row r="866" spans="1:10" x14ac:dyDescent="0.35">
      <c r="A866" t="s">
        <v>183</v>
      </c>
      <c r="B866" t="s">
        <v>187</v>
      </c>
      <c r="C866" t="s">
        <v>184</v>
      </c>
      <c r="D866" t="s">
        <v>14</v>
      </c>
      <c r="E866" t="s">
        <v>34</v>
      </c>
      <c r="F866" t="s">
        <v>2377</v>
      </c>
      <c r="G866" t="s">
        <v>2378</v>
      </c>
      <c r="H866" t="s">
        <v>1720</v>
      </c>
      <c r="I866" t="s">
        <v>2374</v>
      </c>
      <c r="J866" t="s">
        <v>2339</v>
      </c>
    </row>
    <row r="867" spans="1:10" x14ac:dyDescent="0.35">
      <c r="A867" t="s">
        <v>183</v>
      </c>
      <c r="B867" t="s">
        <v>187</v>
      </c>
      <c r="C867" t="s">
        <v>184</v>
      </c>
      <c r="D867" t="s">
        <v>13</v>
      </c>
      <c r="E867" t="s">
        <v>34</v>
      </c>
      <c r="F867" t="s">
        <v>2379</v>
      </c>
      <c r="G867" t="s">
        <v>2380</v>
      </c>
      <c r="H867" t="s">
        <v>1722</v>
      </c>
      <c r="I867" t="s">
        <v>2374</v>
      </c>
      <c r="J867" t="s">
        <v>2077</v>
      </c>
    </row>
    <row r="868" spans="1:10" x14ac:dyDescent="0.35">
      <c r="A868" t="s">
        <v>183</v>
      </c>
      <c r="B868" t="s">
        <v>187</v>
      </c>
      <c r="C868" t="s">
        <v>184</v>
      </c>
      <c r="D868" t="s">
        <v>7</v>
      </c>
      <c r="E868" t="s">
        <v>34</v>
      </c>
      <c r="F868" t="s">
        <v>2381</v>
      </c>
      <c r="G868" t="s">
        <v>2382</v>
      </c>
      <c r="H868" t="s">
        <v>1724</v>
      </c>
      <c r="I868" t="s">
        <v>2374</v>
      </c>
      <c r="J868" t="s">
        <v>2080</v>
      </c>
    </row>
    <row r="869" spans="1:10" x14ac:dyDescent="0.35">
      <c r="A869" t="s">
        <v>183</v>
      </c>
      <c r="B869" t="s">
        <v>187</v>
      </c>
      <c r="C869" t="s">
        <v>184</v>
      </c>
      <c r="D869" t="s">
        <v>5</v>
      </c>
      <c r="E869" t="s">
        <v>34</v>
      </c>
      <c r="F869" t="s">
        <v>2383</v>
      </c>
      <c r="G869" t="s">
        <v>2384</v>
      </c>
      <c r="H869" t="s">
        <v>1716</v>
      </c>
      <c r="I869" t="s">
        <v>2374</v>
      </c>
      <c r="J869" t="s">
        <v>2326</v>
      </c>
    </row>
    <row r="870" spans="1:10" x14ac:dyDescent="0.35">
      <c r="A870" t="s">
        <v>183</v>
      </c>
      <c r="B870" t="s">
        <v>187</v>
      </c>
      <c r="C870" t="s">
        <v>184</v>
      </c>
      <c r="D870" t="s">
        <v>15</v>
      </c>
      <c r="E870" t="s">
        <v>35</v>
      </c>
      <c r="F870" t="s">
        <v>2385</v>
      </c>
      <c r="G870" t="s">
        <v>2386</v>
      </c>
      <c r="H870" t="s">
        <v>1727</v>
      </c>
      <c r="I870" t="s">
        <v>2387</v>
      </c>
      <c r="J870" t="s">
        <v>2333</v>
      </c>
    </row>
    <row r="871" spans="1:10" x14ac:dyDescent="0.35">
      <c r="A871" t="s">
        <v>183</v>
      </c>
      <c r="B871" t="s">
        <v>187</v>
      </c>
      <c r="C871" t="s">
        <v>184</v>
      </c>
      <c r="D871" t="s">
        <v>10</v>
      </c>
      <c r="E871" t="s">
        <v>35</v>
      </c>
      <c r="F871" t="s">
        <v>2388</v>
      </c>
      <c r="G871" t="s">
        <v>2389</v>
      </c>
      <c r="H871" t="s">
        <v>1730</v>
      </c>
      <c r="I871" t="s">
        <v>2387</v>
      </c>
      <c r="J871" t="s">
        <v>2336</v>
      </c>
    </row>
    <row r="872" spans="1:10" x14ac:dyDescent="0.35">
      <c r="A872" t="s">
        <v>183</v>
      </c>
      <c r="B872" t="s">
        <v>187</v>
      </c>
      <c r="C872" t="s">
        <v>184</v>
      </c>
      <c r="D872" t="s">
        <v>14</v>
      </c>
      <c r="E872" t="s">
        <v>35</v>
      </c>
      <c r="F872" t="s">
        <v>2390</v>
      </c>
      <c r="G872" t="s">
        <v>2391</v>
      </c>
      <c r="H872" t="s">
        <v>1732</v>
      </c>
      <c r="I872" t="s">
        <v>2387</v>
      </c>
      <c r="J872" t="s">
        <v>2339</v>
      </c>
    </row>
    <row r="873" spans="1:10" x14ac:dyDescent="0.35">
      <c r="A873" t="s">
        <v>183</v>
      </c>
      <c r="B873" t="s">
        <v>187</v>
      </c>
      <c r="C873" t="s">
        <v>184</v>
      </c>
      <c r="D873" t="s">
        <v>13</v>
      </c>
      <c r="E873" t="s">
        <v>35</v>
      </c>
      <c r="F873" t="s">
        <v>2392</v>
      </c>
      <c r="G873" t="s">
        <v>2393</v>
      </c>
      <c r="H873" t="s">
        <v>1734</v>
      </c>
      <c r="I873" t="s">
        <v>2387</v>
      </c>
      <c r="J873" t="s">
        <v>2077</v>
      </c>
    </row>
    <row r="874" spans="1:10" x14ac:dyDescent="0.35">
      <c r="A874" t="s">
        <v>183</v>
      </c>
      <c r="B874" t="s">
        <v>187</v>
      </c>
      <c r="C874" t="s">
        <v>184</v>
      </c>
      <c r="D874" t="s">
        <v>7</v>
      </c>
      <c r="E874" t="s">
        <v>35</v>
      </c>
      <c r="F874" t="s">
        <v>2394</v>
      </c>
      <c r="G874" t="s">
        <v>2395</v>
      </c>
      <c r="H874" t="s">
        <v>1736</v>
      </c>
      <c r="I874" t="s">
        <v>2387</v>
      </c>
      <c r="J874" t="s">
        <v>2080</v>
      </c>
    </row>
    <row r="875" spans="1:10" x14ac:dyDescent="0.35">
      <c r="A875" t="s">
        <v>183</v>
      </c>
      <c r="B875" t="s">
        <v>187</v>
      </c>
      <c r="C875" t="s">
        <v>184</v>
      </c>
      <c r="D875" t="s">
        <v>5</v>
      </c>
      <c r="E875" t="s">
        <v>35</v>
      </c>
      <c r="F875" t="s">
        <v>2396</v>
      </c>
      <c r="G875" t="s">
        <v>2397</v>
      </c>
      <c r="H875" t="s">
        <v>1728</v>
      </c>
      <c r="I875" t="s">
        <v>2387</v>
      </c>
      <c r="J875" t="s">
        <v>2326</v>
      </c>
    </row>
    <row r="876" spans="1:10" x14ac:dyDescent="0.35">
      <c r="A876" t="s">
        <v>183</v>
      </c>
      <c r="B876" t="s">
        <v>187</v>
      </c>
      <c r="C876" t="s">
        <v>184</v>
      </c>
      <c r="D876" t="s">
        <v>186</v>
      </c>
      <c r="E876" t="s">
        <v>148</v>
      </c>
      <c r="F876" t="s">
        <v>2398</v>
      </c>
      <c r="G876" t="s">
        <v>2399</v>
      </c>
      <c r="H876" t="s">
        <v>2400</v>
      </c>
      <c r="I876" t="s">
        <v>2325</v>
      </c>
      <c r="J876" t="s">
        <v>198</v>
      </c>
    </row>
    <row r="877" spans="1:10" x14ac:dyDescent="0.35">
      <c r="A877" t="s">
        <v>183</v>
      </c>
      <c r="B877" t="s">
        <v>187</v>
      </c>
      <c r="C877" t="s">
        <v>184</v>
      </c>
      <c r="D877" t="s">
        <v>186</v>
      </c>
      <c r="E877" t="s">
        <v>151</v>
      </c>
      <c r="F877" t="s">
        <v>2401</v>
      </c>
      <c r="G877" t="s">
        <v>2402</v>
      </c>
      <c r="H877" t="s">
        <v>2403</v>
      </c>
      <c r="I877" t="s">
        <v>2329</v>
      </c>
      <c r="J877" t="s">
        <v>198</v>
      </c>
    </row>
    <row r="878" spans="1:10" x14ac:dyDescent="0.35">
      <c r="A878" t="s">
        <v>183</v>
      </c>
      <c r="B878" t="s">
        <v>187</v>
      </c>
      <c r="C878" t="s">
        <v>184</v>
      </c>
      <c r="D878" t="s">
        <v>186</v>
      </c>
      <c r="E878" t="s">
        <v>2</v>
      </c>
      <c r="F878" t="s">
        <v>2404</v>
      </c>
      <c r="G878" t="s">
        <v>2405</v>
      </c>
      <c r="H878" t="s">
        <v>2406</v>
      </c>
      <c r="I878" t="s">
        <v>2332</v>
      </c>
      <c r="J878" t="s">
        <v>198</v>
      </c>
    </row>
    <row r="879" spans="1:10" x14ac:dyDescent="0.35">
      <c r="A879" t="s">
        <v>183</v>
      </c>
      <c r="B879" t="s">
        <v>187</v>
      </c>
      <c r="C879" t="s">
        <v>184</v>
      </c>
      <c r="D879" t="s">
        <v>186</v>
      </c>
      <c r="E879" t="s">
        <v>32</v>
      </c>
      <c r="F879" t="s">
        <v>2407</v>
      </c>
      <c r="G879" t="s">
        <v>2408</v>
      </c>
      <c r="H879" t="s">
        <v>2409</v>
      </c>
      <c r="I879" t="s">
        <v>2348</v>
      </c>
      <c r="J879" t="s">
        <v>198</v>
      </c>
    </row>
    <row r="880" spans="1:10" x14ac:dyDescent="0.35">
      <c r="A880" t="s">
        <v>183</v>
      </c>
      <c r="B880" t="s">
        <v>187</v>
      </c>
      <c r="C880" t="s">
        <v>184</v>
      </c>
      <c r="D880" t="s">
        <v>186</v>
      </c>
      <c r="E880" t="s">
        <v>33</v>
      </c>
      <c r="F880" t="s">
        <v>2410</v>
      </c>
      <c r="G880" t="s">
        <v>2411</v>
      </c>
      <c r="H880" t="s">
        <v>2412</v>
      </c>
      <c r="I880" t="s">
        <v>2361</v>
      </c>
      <c r="J880" t="s">
        <v>198</v>
      </c>
    </row>
    <row r="881" spans="1:10" x14ac:dyDescent="0.35">
      <c r="A881" t="s">
        <v>183</v>
      </c>
      <c r="B881" t="s">
        <v>187</v>
      </c>
      <c r="C881" t="s">
        <v>184</v>
      </c>
      <c r="D881" t="s">
        <v>186</v>
      </c>
      <c r="E881" t="s">
        <v>34</v>
      </c>
      <c r="F881" t="s">
        <v>2413</v>
      </c>
      <c r="G881" t="s">
        <v>2414</v>
      </c>
      <c r="H881" t="s">
        <v>2415</v>
      </c>
      <c r="I881" t="s">
        <v>2374</v>
      </c>
      <c r="J881" t="s">
        <v>198</v>
      </c>
    </row>
    <row r="882" spans="1:10" x14ac:dyDescent="0.35">
      <c r="A882" t="s">
        <v>183</v>
      </c>
      <c r="B882" t="s">
        <v>187</v>
      </c>
      <c r="C882" t="s">
        <v>184</v>
      </c>
      <c r="D882" t="s">
        <v>186</v>
      </c>
      <c r="E882" t="s">
        <v>35</v>
      </c>
      <c r="F882" t="s">
        <v>2416</v>
      </c>
      <c r="G882" t="s">
        <v>2417</v>
      </c>
      <c r="H882" t="s">
        <v>2418</v>
      </c>
      <c r="I882" t="s">
        <v>2387</v>
      </c>
      <c r="J882" t="s">
        <v>198</v>
      </c>
    </row>
    <row r="883" spans="1:10" x14ac:dyDescent="0.35">
      <c r="A883" t="s">
        <v>183</v>
      </c>
      <c r="B883" t="s">
        <v>187</v>
      </c>
      <c r="C883" t="s">
        <v>184</v>
      </c>
      <c r="D883" t="s">
        <v>186</v>
      </c>
      <c r="E883" t="s">
        <v>36</v>
      </c>
      <c r="F883" t="s">
        <v>2419</v>
      </c>
      <c r="G883" t="s">
        <v>2420</v>
      </c>
      <c r="H883" t="s">
        <v>2421</v>
      </c>
      <c r="I883" t="s">
        <v>1740</v>
      </c>
      <c r="J883" t="s">
        <v>198</v>
      </c>
    </row>
    <row r="884" spans="1:10" x14ac:dyDescent="0.35">
      <c r="A884" t="s">
        <v>183</v>
      </c>
      <c r="B884" t="s">
        <v>187</v>
      </c>
      <c r="C884" t="s">
        <v>184</v>
      </c>
      <c r="D884" t="s">
        <v>186</v>
      </c>
      <c r="E884" t="s">
        <v>166</v>
      </c>
      <c r="F884" t="s">
        <v>2422</v>
      </c>
      <c r="G884" t="s">
        <v>2423</v>
      </c>
      <c r="H884" t="s">
        <v>2424</v>
      </c>
      <c r="I884" t="s">
        <v>1765</v>
      </c>
      <c r="J884" t="s">
        <v>198</v>
      </c>
    </row>
    <row r="885" spans="1:10" x14ac:dyDescent="0.35">
      <c r="A885" t="s">
        <v>183</v>
      </c>
      <c r="B885" t="s">
        <v>187</v>
      </c>
      <c r="C885" t="s">
        <v>184</v>
      </c>
      <c r="D885" t="s">
        <v>186</v>
      </c>
      <c r="E885" t="s">
        <v>47</v>
      </c>
      <c r="F885" t="s">
        <v>2425</v>
      </c>
      <c r="G885" t="s">
        <v>2426</v>
      </c>
      <c r="H885" t="s">
        <v>2427</v>
      </c>
      <c r="I885" t="s">
        <v>1768</v>
      </c>
      <c r="J885" t="s">
        <v>198</v>
      </c>
    </row>
    <row r="886" spans="1:10" x14ac:dyDescent="0.35">
      <c r="A886" t="s">
        <v>183</v>
      </c>
      <c r="B886" t="s">
        <v>187</v>
      </c>
      <c r="C886" t="s">
        <v>184</v>
      </c>
      <c r="D886" t="s">
        <v>186</v>
      </c>
      <c r="E886" t="s">
        <v>49</v>
      </c>
      <c r="F886" t="s">
        <v>2428</v>
      </c>
      <c r="G886" t="s">
        <v>2429</v>
      </c>
      <c r="H886" t="s">
        <v>2430</v>
      </c>
      <c r="I886" t="s">
        <v>1785</v>
      </c>
      <c r="J886" t="s">
        <v>198</v>
      </c>
    </row>
    <row r="887" spans="1:10" x14ac:dyDescent="0.35">
      <c r="A887" t="s">
        <v>183</v>
      </c>
      <c r="B887" t="s">
        <v>187</v>
      </c>
      <c r="C887" t="s">
        <v>184</v>
      </c>
      <c r="D887" t="s">
        <v>186</v>
      </c>
      <c r="E887" t="s">
        <v>50</v>
      </c>
      <c r="F887" t="s">
        <v>2431</v>
      </c>
      <c r="G887" t="s">
        <v>2432</v>
      </c>
      <c r="H887" t="s">
        <v>2433</v>
      </c>
      <c r="I887" t="s">
        <v>1802</v>
      </c>
      <c r="J887" t="s">
        <v>198</v>
      </c>
    </row>
    <row r="888" spans="1:10" x14ac:dyDescent="0.35">
      <c r="A888" t="s">
        <v>183</v>
      </c>
      <c r="B888" t="s">
        <v>187</v>
      </c>
      <c r="C888" t="s">
        <v>184</v>
      </c>
      <c r="D888" t="s">
        <v>186</v>
      </c>
      <c r="E888" t="s">
        <v>51</v>
      </c>
      <c r="F888" t="s">
        <v>2434</v>
      </c>
      <c r="G888" t="s">
        <v>2435</v>
      </c>
      <c r="H888" t="s">
        <v>2436</v>
      </c>
      <c r="I888" t="s">
        <v>1819</v>
      </c>
      <c r="J888" t="s">
        <v>198</v>
      </c>
    </row>
    <row r="889" spans="1:10" x14ac:dyDescent="0.35">
      <c r="A889" t="s">
        <v>183</v>
      </c>
      <c r="B889" t="s">
        <v>187</v>
      </c>
      <c r="C889" t="s">
        <v>184</v>
      </c>
      <c r="D889" t="s">
        <v>186</v>
      </c>
      <c r="E889" t="s">
        <v>52</v>
      </c>
      <c r="F889" t="s">
        <v>2437</v>
      </c>
      <c r="G889" t="s">
        <v>2438</v>
      </c>
      <c r="H889" t="s">
        <v>2439</v>
      </c>
      <c r="I889" t="s">
        <v>1863</v>
      </c>
      <c r="J889" t="s">
        <v>198</v>
      </c>
    </row>
    <row r="890" spans="1:10" x14ac:dyDescent="0.35">
      <c r="A890" t="s">
        <v>183</v>
      </c>
      <c r="B890" t="s">
        <v>187</v>
      </c>
      <c r="C890" t="s">
        <v>184</v>
      </c>
      <c r="D890" t="s">
        <v>186</v>
      </c>
      <c r="E890" t="s">
        <v>167</v>
      </c>
      <c r="F890" t="s">
        <v>2440</v>
      </c>
      <c r="G890" t="s">
        <v>2441</v>
      </c>
      <c r="H890" t="s">
        <v>2442</v>
      </c>
      <c r="I890" t="s">
        <v>1884</v>
      </c>
      <c r="J890" t="s">
        <v>198</v>
      </c>
    </row>
    <row r="891" spans="1:10" x14ac:dyDescent="0.35">
      <c r="A891" t="s">
        <v>183</v>
      </c>
      <c r="B891" t="s">
        <v>187</v>
      </c>
      <c r="C891" t="s">
        <v>184</v>
      </c>
      <c r="D891" t="s">
        <v>186</v>
      </c>
      <c r="E891" t="s">
        <v>57</v>
      </c>
      <c r="F891" t="s">
        <v>2443</v>
      </c>
      <c r="G891" t="s">
        <v>2444</v>
      </c>
      <c r="H891" t="s">
        <v>2445</v>
      </c>
      <c r="I891" t="s">
        <v>1887</v>
      </c>
      <c r="J891" t="s">
        <v>198</v>
      </c>
    </row>
    <row r="892" spans="1:10" x14ac:dyDescent="0.35">
      <c r="A892" t="s">
        <v>183</v>
      </c>
      <c r="B892" t="s">
        <v>187</v>
      </c>
      <c r="C892" t="s">
        <v>184</v>
      </c>
      <c r="D892" t="s">
        <v>186</v>
      </c>
      <c r="E892" t="s">
        <v>58</v>
      </c>
      <c r="F892" t="s">
        <v>2446</v>
      </c>
      <c r="G892" t="s">
        <v>2447</v>
      </c>
      <c r="H892" t="s">
        <v>2448</v>
      </c>
      <c r="I892" t="s">
        <v>1904</v>
      </c>
      <c r="J892" t="s">
        <v>198</v>
      </c>
    </row>
    <row r="893" spans="1:10" x14ac:dyDescent="0.35">
      <c r="A893" t="s">
        <v>183</v>
      </c>
      <c r="B893" t="s">
        <v>187</v>
      </c>
      <c r="C893" t="s">
        <v>184</v>
      </c>
      <c r="D893" t="s">
        <v>186</v>
      </c>
      <c r="E893" t="s">
        <v>59</v>
      </c>
      <c r="F893" t="s">
        <v>2449</v>
      </c>
      <c r="G893" t="s">
        <v>2450</v>
      </c>
      <c r="H893" t="s">
        <v>2451</v>
      </c>
      <c r="I893" t="s">
        <v>1921</v>
      </c>
      <c r="J893" t="s">
        <v>198</v>
      </c>
    </row>
    <row r="894" spans="1:10" x14ac:dyDescent="0.35">
      <c r="A894" t="s">
        <v>183</v>
      </c>
      <c r="B894" t="s">
        <v>187</v>
      </c>
      <c r="C894" t="s">
        <v>184</v>
      </c>
      <c r="D894" t="s">
        <v>186</v>
      </c>
      <c r="E894" t="s">
        <v>60</v>
      </c>
      <c r="F894" t="s">
        <v>2452</v>
      </c>
      <c r="G894" t="s">
        <v>2453</v>
      </c>
      <c r="H894" t="s">
        <v>2454</v>
      </c>
      <c r="I894" t="s">
        <v>1938</v>
      </c>
      <c r="J894" t="s">
        <v>198</v>
      </c>
    </row>
    <row r="895" spans="1:10" x14ac:dyDescent="0.35">
      <c r="A895" t="s">
        <v>183</v>
      </c>
      <c r="B895" t="s">
        <v>187</v>
      </c>
      <c r="C895" t="s">
        <v>184</v>
      </c>
      <c r="D895" t="s">
        <v>186</v>
      </c>
      <c r="E895" t="s">
        <v>61</v>
      </c>
      <c r="F895" t="s">
        <v>2455</v>
      </c>
      <c r="G895" t="s">
        <v>2456</v>
      </c>
      <c r="H895" t="s">
        <v>2457</v>
      </c>
      <c r="I895" t="s">
        <v>2067</v>
      </c>
      <c r="J895" t="s">
        <v>198</v>
      </c>
    </row>
    <row r="896" spans="1:10" x14ac:dyDescent="0.35">
      <c r="A896" t="s">
        <v>183</v>
      </c>
      <c r="B896" t="s">
        <v>187</v>
      </c>
      <c r="C896" t="s">
        <v>184</v>
      </c>
      <c r="D896" t="s">
        <v>186</v>
      </c>
      <c r="E896" t="s">
        <v>70</v>
      </c>
      <c r="F896" t="s">
        <v>2458</v>
      </c>
      <c r="G896" t="s">
        <v>2459</v>
      </c>
      <c r="H896" t="s">
        <v>2460</v>
      </c>
      <c r="I896" t="s">
        <v>2092</v>
      </c>
      <c r="J896" t="s">
        <v>198</v>
      </c>
    </row>
    <row r="897" spans="1:10" x14ac:dyDescent="0.35">
      <c r="A897" t="s">
        <v>183</v>
      </c>
      <c r="B897" t="s">
        <v>187</v>
      </c>
      <c r="C897" t="s">
        <v>184</v>
      </c>
      <c r="D897" t="s">
        <v>186</v>
      </c>
      <c r="E897" t="s">
        <v>71</v>
      </c>
      <c r="F897" t="s">
        <v>2461</v>
      </c>
      <c r="G897" t="s">
        <v>2462</v>
      </c>
      <c r="H897" t="s">
        <v>2463</v>
      </c>
      <c r="I897" t="s">
        <v>2109</v>
      </c>
      <c r="J897" t="s">
        <v>198</v>
      </c>
    </row>
    <row r="898" spans="1:10" x14ac:dyDescent="0.35">
      <c r="A898" t="s">
        <v>183</v>
      </c>
      <c r="B898" t="s">
        <v>187</v>
      </c>
      <c r="C898" t="s">
        <v>184</v>
      </c>
      <c r="D898" t="s">
        <v>186</v>
      </c>
      <c r="E898" t="s">
        <v>72</v>
      </c>
      <c r="F898" t="s">
        <v>2464</v>
      </c>
      <c r="G898" t="s">
        <v>2465</v>
      </c>
      <c r="H898" t="s">
        <v>2466</v>
      </c>
      <c r="I898" t="s">
        <v>2126</v>
      </c>
      <c r="J898" t="s">
        <v>198</v>
      </c>
    </row>
    <row r="899" spans="1:10" x14ac:dyDescent="0.35">
      <c r="A899" t="s">
        <v>183</v>
      </c>
      <c r="B899" t="s">
        <v>187</v>
      </c>
      <c r="C899" t="s">
        <v>184</v>
      </c>
      <c r="D899" t="s">
        <v>186</v>
      </c>
      <c r="E899" t="s">
        <v>73</v>
      </c>
      <c r="F899" t="s">
        <v>2467</v>
      </c>
      <c r="G899" t="s">
        <v>2468</v>
      </c>
      <c r="H899" t="s">
        <v>2469</v>
      </c>
      <c r="I899" t="s">
        <v>2143</v>
      </c>
      <c r="J899" t="s">
        <v>198</v>
      </c>
    </row>
    <row r="900" spans="1:10" x14ac:dyDescent="0.35">
      <c r="A900" t="s">
        <v>183</v>
      </c>
      <c r="B900" t="s">
        <v>187</v>
      </c>
      <c r="C900" t="s">
        <v>184</v>
      </c>
      <c r="D900" t="s">
        <v>186</v>
      </c>
      <c r="E900" t="s">
        <v>74</v>
      </c>
      <c r="F900" t="s">
        <v>2470</v>
      </c>
      <c r="G900" t="s">
        <v>2471</v>
      </c>
      <c r="H900" t="s">
        <v>2472</v>
      </c>
      <c r="I900" t="s">
        <v>2160</v>
      </c>
      <c r="J900" t="s">
        <v>198</v>
      </c>
    </row>
    <row r="901" spans="1:10" x14ac:dyDescent="0.35">
      <c r="A901" t="s">
        <v>183</v>
      </c>
      <c r="B901" t="s">
        <v>187</v>
      </c>
      <c r="C901" t="s">
        <v>184</v>
      </c>
      <c r="D901" t="s">
        <v>186</v>
      </c>
      <c r="E901" t="s">
        <v>75</v>
      </c>
      <c r="F901" t="s">
        <v>2473</v>
      </c>
      <c r="G901" t="s">
        <v>2474</v>
      </c>
      <c r="H901" t="s">
        <v>2475</v>
      </c>
      <c r="I901" t="s">
        <v>2177</v>
      </c>
      <c r="J901" t="s">
        <v>198</v>
      </c>
    </row>
    <row r="902" spans="1:10" x14ac:dyDescent="0.35">
      <c r="A902" t="s">
        <v>183</v>
      </c>
      <c r="B902" t="s">
        <v>187</v>
      </c>
      <c r="C902" t="s">
        <v>184</v>
      </c>
      <c r="D902" t="s">
        <v>186</v>
      </c>
      <c r="E902" t="s">
        <v>76</v>
      </c>
      <c r="F902" t="s">
        <v>2476</v>
      </c>
      <c r="G902" t="s">
        <v>2477</v>
      </c>
      <c r="H902" t="s">
        <v>2478</v>
      </c>
      <c r="I902" t="s">
        <v>2194</v>
      </c>
      <c r="J902" t="s">
        <v>198</v>
      </c>
    </row>
    <row r="903" spans="1:10" x14ac:dyDescent="0.35">
      <c r="A903" t="s">
        <v>183</v>
      </c>
      <c r="B903" t="s">
        <v>187</v>
      </c>
      <c r="C903" t="s">
        <v>184</v>
      </c>
      <c r="D903" t="s">
        <v>186</v>
      </c>
      <c r="E903" t="s">
        <v>77</v>
      </c>
      <c r="F903" t="s">
        <v>2479</v>
      </c>
      <c r="G903" t="s">
        <v>2480</v>
      </c>
      <c r="H903" t="s">
        <v>2481</v>
      </c>
      <c r="I903" t="s">
        <v>1836</v>
      </c>
      <c r="J903" t="s">
        <v>198</v>
      </c>
    </row>
    <row r="904" spans="1:10" x14ac:dyDescent="0.35">
      <c r="A904" t="s">
        <v>183</v>
      </c>
      <c r="B904" t="s">
        <v>187</v>
      </c>
      <c r="C904" t="s">
        <v>184</v>
      </c>
      <c r="D904" t="s">
        <v>186</v>
      </c>
      <c r="E904" t="s">
        <v>82</v>
      </c>
      <c r="F904" t="s">
        <v>2482</v>
      </c>
      <c r="G904" t="s">
        <v>2483</v>
      </c>
      <c r="H904" t="s">
        <v>2484</v>
      </c>
      <c r="I904" t="s">
        <v>1839</v>
      </c>
      <c r="J904" t="s">
        <v>198</v>
      </c>
    </row>
    <row r="905" spans="1:10" x14ac:dyDescent="0.35">
      <c r="A905" t="s">
        <v>183</v>
      </c>
      <c r="B905" t="s">
        <v>187</v>
      </c>
      <c r="C905" t="s">
        <v>184</v>
      </c>
      <c r="D905" t="s">
        <v>186</v>
      </c>
      <c r="E905" t="s">
        <v>83</v>
      </c>
      <c r="F905" t="s">
        <v>2485</v>
      </c>
      <c r="G905" t="s">
        <v>2486</v>
      </c>
      <c r="H905" t="s">
        <v>2487</v>
      </c>
      <c r="I905" t="s">
        <v>1842</v>
      </c>
      <c r="J905" t="s">
        <v>198</v>
      </c>
    </row>
    <row r="906" spans="1:10" x14ac:dyDescent="0.35">
      <c r="A906" t="s">
        <v>183</v>
      </c>
      <c r="B906" t="s">
        <v>187</v>
      </c>
      <c r="C906" t="s">
        <v>184</v>
      </c>
      <c r="D906" t="s">
        <v>186</v>
      </c>
      <c r="E906" t="s">
        <v>84</v>
      </c>
      <c r="F906" t="s">
        <v>2488</v>
      </c>
      <c r="G906" t="s">
        <v>2489</v>
      </c>
      <c r="H906" t="s">
        <v>2490</v>
      </c>
      <c r="I906" t="s">
        <v>1845</v>
      </c>
      <c r="J906" t="s">
        <v>198</v>
      </c>
    </row>
    <row r="907" spans="1:10" x14ac:dyDescent="0.35">
      <c r="A907" t="s">
        <v>183</v>
      </c>
      <c r="B907" t="s">
        <v>187</v>
      </c>
      <c r="C907" t="s">
        <v>184</v>
      </c>
      <c r="D907" t="s">
        <v>186</v>
      </c>
      <c r="E907" t="s">
        <v>85</v>
      </c>
      <c r="F907" t="s">
        <v>2491</v>
      </c>
      <c r="G907" t="s">
        <v>2492</v>
      </c>
      <c r="H907" t="s">
        <v>2493</v>
      </c>
      <c r="I907" t="s">
        <v>1848</v>
      </c>
      <c r="J907" t="s">
        <v>198</v>
      </c>
    </row>
    <row r="908" spans="1:10" x14ac:dyDescent="0.35">
      <c r="A908" t="s">
        <v>183</v>
      </c>
      <c r="B908" t="s">
        <v>187</v>
      </c>
      <c r="C908" t="s">
        <v>184</v>
      </c>
      <c r="D908" t="s">
        <v>186</v>
      </c>
      <c r="E908" t="s">
        <v>86</v>
      </c>
      <c r="F908" t="s">
        <v>2494</v>
      </c>
      <c r="G908" t="s">
        <v>2495</v>
      </c>
      <c r="H908" t="s">
        <v>2496</v>
      </c>
      <c r="I908" t="s">
        <v>1851</v>
      </c>
      <c r="J908" t="s">
        <v>198</v>
      </c>
    </row>
    <row r="909" spans="1:10" x14ac:dyDescent="0.35">
      <c r="A909" t="s">
        <v>183</v>
      </c>
      <c r="B909" t="s">
        <v>187</v>
      </c>
      <c r="C909" t="s">
        <v>184</v>
      </c>
      <c r="D909" t="s">
        <v>186</v>
      </c>
      <c r="E909" t="s">
        <v>87</v>
      </c>
      <c r="F909" t="s">
        <v>2497</v>
      </c>
      <c r="G909" t="s">
        <v>2498</v>
      </c>
      <c r="H909" t="s">
        <v>2499</v>
      </c>
      <c r="I909" t="s">
        <v>1854</v>
      </c>
      <c r="J909" t="s">
        <v>198</v>
      </c>
    </row>
    <row r="910" spans="1:10" x14ac:dyDescent="0.35">
      <c r="A910" t="s">
        <v>183</v>
      </c>
      <c r="B910" t="s">
        <v>187</v>
      </c>
      <c r="C910" t="s">
        <v>184</v>
      </c>
      <c r="D910" t="s">
        <v>186</v>
      </c>
      <c r="E910" t="s">
        <v>88</v>
      </c>
      <c r="F910" t="s">
        <v>2500</v>
      </c>
      <c r="G910" t="s">
        <v>2501</v>
      </c>
      <c r="H910" t="s">
        <v>2502</v>
      </c>
      <c r="I910" t="s">
        <v>1857</v>
      </c>
      <c r="J910" t="s">
        <v>198</v>
      </c>
    </row>
    <row r="911" spans="1:10" x14ac:dyDescent="0.35">
      <c r="A911" t="s">
        <v>183</v>
      </c>
      <c r="B911" t="s">
        <v>187</v>
      </c>
      <c r="C911" t="s">
        <v>184</v>
      </c>
      <c r="D911" t="s">
        <v>186</v>
      </c>
      <c r="E911" t="s">
        <v>89</v>
      </c>
      <c r="F911" t="s">
        <v>2503</v>
      </c>
      <c r="G911" t="s">
        <v>2504</v>
      </c>
      <c r="H911" t="s">
        <v>2505</v>
      </c>
      <c r="I911" t="s">
        <v>1860</v>
      </c>
      <c r="J911" t="s">
        <v>198</v>
      </c>
    </row>
    <row r="912" spans="1:10" x14ac:dyDescent="0.35">
      <c r="A912" t="s">
        <v>183</v>
      </c>
      <c r="B912" t="s">
        <v>187</v>
      </c>
      <c r="C912" t="s">
        <v>184</v>
      </c>
      <c r="D912" t="s">
        <v>186</v>
      </c>
      <c r="E912" t="s">
        <v>90</v>
      </c>
      <c r="F912" t="s">
        <v>2506</v>
      </c>
      <c r="G912" t="s">
        <v>2507</v>
      </c>
      <c r="H912" t="s">
        <v>2508</v>
      </c>
      <c r="I912" t="s">
        <v>2211</v>
      </c>
      <c r="J912" t="s">
        <v>198</v>
      </c>
    </row>
    <row r="913" spans="1:10" x14ac:dyDescent="0.35">
      <c r="A913" t="s">
        <v>183</v>
      </c>
      <c r="B913" t="s">
        <v>187</v>
      </c>
      <c r="C913" t="s">
        <v>184</v>
      </c>
      <c r="D913" t="s">
        <v>186</v>
      </c>
      <c r="E913" t="s">
        <v>92</v>
      </c>
      <c r="F913" t="s">
        <v>2509</v>
      </c>
      <c r="G913" t="s">
        <v>2510</v>
      </c>
      <c r="H913" t="s">
        <v>2511</v>
      </c>
      <c r="I913" t="s">
        <v>2215</v>
      </c>
      <c r="J913" t="s">
        <v>198</v>
      </c>
    </row>
    <row r="914" spans="1:10" x14ac:dyDescent="0.35">
      <c r="A914" t="s">
        <v>183</v>
      </c>
      <c r="B914" t="s">
        <v>187</v>
      </c>
      <c r="C914" t="s">
        <v>184</v>
      </c>
      <c r="D914" t="s">
        <v>186</v>
      </c>
      <c r="E914" t="s">
        <v>93</v>
      </c>
      <c r="F914" t="s">
        <v>2512</v>
      </c>
      <c r="G914" t="s">
        <v>2513</v>
      </c>
      <c r="H914" t="s">
        <v>2514</v>
      </c>
      <c r="I914" t="s">
        <v>2218</v>
      </c>
      <c r="J914" t="s">
        <v>198</v>
      </c>
    </row>
    <row r="915" spans="1:10" x14ac:dyDescent="0.35">
      <c r="A915" t="s">
        <v>183</v>
      </c>
      <c r="B915" t="s">
        <v>187</v>
      </c>
      <c r="C915" t="s">
        <v>184</v>
      </c>
      <c r="D915" t="s">
        <v>186</v>
      </c>
      <c r="E915" t="s">
        <v>98</v>
      </c>
      <c r="F915" t="s">
        <v>2515</v>
      </c>
      <c r="G915" t="s">
        <v>2516</v>
      </c>
      <c r="H915" t="s">
        <v>2517</v>
      </c>
      <c r="I915" t="s">
        <v>2234</v>
      </c>
      <c r="J915" t="s">
        <v>198</v>
      </c>
    </row>
    <row r="916" spans="1:10" x14ac:dyDescent="0.35">
      <c r="A916" t="s">
        <v>183</v>
      </c>
      <c r="B916" t="s">
        <v>187</v>
      </c>
      <c r="C916" t="s">
        <v>184</v>
      </c>
      <c r="D916" t="s">
        <v>186</v>
      </c>
      <c r="E916" t="s">
        <v>99</v>
      </c>
      <c r="F916" t="s">
        <v>2518</v>
      </c>
      <c r="G916" t="s">
        <v>2519</v>
      </c>
      <c r="H916" t="s">
        <v>2520</v>
      </c>
      <c r="I916" t="s">
        <v>2247</v>
      </c>
      <c r="J916" t="s">
        <v>198</v>
      </c>
    </row>
    <row r="917" spans="1:10" x14ac:dyDescent="0.35">
      <c r="A917" t="s">
        <v>183</v>
      </c>
      <c r="B917" t="s">
        <v>187</v>
      </c>
      <c r="C917" t="s">
        <v>184</v>
      </c>
      <c r="D917" t="s">
        <v>186</v>
      </c>
      <c r="E917" t="s">
        <v>100</v>
      </c>
      <c r="F917" t="s">
        <v>2521</v>
      </c>
      <c r="G917" t="s">
        <v>2522</v>
      </c>
      <c r="H917" t="s">
        <v>2523</v>
      </c>
      <c r="I917" t="s">
        <v>2260</v>
      </c>
      <c r="J917" t="s">
        <v>198</v>
      </c>
    </row>
    <row r="918" spans="1:10" x14ac:dyDescent="0.35">
      <c r="A918" t="s">
        <v>183</v>
      </c>
      <c r="B918" t="s">
        <v>187</v>
      </c>
      <c r="C918" t="s">
        <v>184</v>
      </c>
      <c r="D918" t="s">
        <v>186</v>
      </c>
      <c r="E918" t="s">
        <v>101</v>
      </c>
      <c r="F918" t="s">
        <v>2524</v>
      </c>
      <c r="G918" t="s">
        <v>2525</v>
      </c>
      <c r="H918" t="s">
        <v>2526</v>
      </c>
      <c r="I918" t="s">
        <v>2273</v>
      </c>
      <c r="J918" t="s">
        <v>198</v>
      </c>
    </row>
    <row r="919" spans="1:10" x14ac:dyDescent="0.35">
      <c r="A919" t="s">
        <v>183</v>
      </c>
      <c r="B919" t="s">
        <v>187</v>
      </c>
      <c r="C919" t="s">
        <v>184</v>
      </c>
      <c r="D919" t="s">
        <v>186</v>
      </c>
      <c r="E919" t="s">
        <v>102</v>
      </c>
      <c r="F919" t="s">
        <v>2527</v>
      </c>
      <c r="G919" t="s">
        <v>2528</v>
      </c>
      <c r="H919" t="s">
        <v>2529</v>
      </c>
      <c r="I919" t="s">
        <v>2286</v>
      </c>
      <c r="J919" t="s">
        <v>198</v>
      </c>
    </row>
    <row r="920" spans="1:10" x14ac:dyDescent="0.35">
      <c r="A920" t="s">
        <v>183</v>
      </c>
      <c r="B920" t="s">
        <v>187</v>
      </c>
      <c r="C920" t="s">
        <v>184</v>
      </c>
      <c r="D920" t="s">
        <v>186</v>
      </c>
      <c r="E920" t="s">
        <v>103</v>
      </c>
      <c r="F920" t="s">
        <v>2530</v>
      </c>
      <c r="G920" t="s">
        <v>2531</v>
      </c>
      <c r="H920" t="s">
        <v>2532</v>
      </c>
      <c r="I920" t="s">
        <v>2299</v>
      </c>
      <c r="J920" t="s">
        <v>198</v>
      </c>
    </row>
    <row r="921" spans="1:10" x14ac:dyDescent="0.35">
      <c r="A921" t="s">
        <v>183</v>
      </c>
      <c r="B921" t="s">
        <v>187</v>
      </c>
      <c r="C921" t="s">
        <v>184</v>
      </c>
      <c r="D921" t="s">
        <v>186</v>
      </c>
      <c r="E921" t="s">
        <v>104</v>
      </c>
      <c r="F921" t="s">
        <v>2533</v>
      </c>
      <c r="G921" t="s">
        <v>2534</v>
      </c>
      <c r="H921" t="s">
        <v>2535</v>
      </c>
      <c r="I921" t="s">
        <v>2312</v>
      </c>
      <c r="J921" t="s">
        <v>198</v>
      </c>
    </row>
    <row r="922" spans="1:10" x14ac:dyDescent="0.35">
      <c r="A922" t="s">
        <v>37</v>
      </c>
      <c r="B922" t="s">
        <v>38</v>
      </c>
      <c r="C922" t="s">
        <v>39</v>
      </c>
      <c r="D922" t="s">
        <v>46</v>
      </c>
      <c r="E922" t="s">
        <v>36</v>
      </c>
      <c r="F922" t="s">
        <v>199</v>
      </c>
      <c r="G922" t="s">
        <v>2536</v>
      </c>
      <c r="H922" t="s">
        <v>2537</v>
      </c>
      <c r="I922" t="s">
        <v>2538</v>
      </c>
      <c r="J922" t="s">
        <v>2539</v>
      </c>
    </row>
    <row r="923" spans="1:10" x14ac:dyDescent="0.35">
      <c r="A923" t="s">
        <v>37</v>
      </c>
      <c r="B923" t="s">
        <v>38</v>
      </c>
      <c r="C923" t="s">
        <v>39</v>
      </c>
      <c r="D923" t="s">
        <v>40</v>
      </c>
      <c r="E923" t="s">
        <v>36</v>
      </c>
      <c r="F923" t="s">
        <v>204</v>
      </c>
      <c r="G923" t="s">
        <v>2540</v>
      </c>
      <c r="H923" t="s">
        <v>2541</v>
      </c>
      <c r="I923" t="s">
        <v>2538</v>
      </c>
      <c r="J923" t="s">
        <v>2542</v>
      </c>
    </row>
    <row r="924" spans="1:10" x14ac:dyDescent="0.35">
      <c r="A924" t="s">
        <v>37</v>
      </c>
      <c r="B924" t="s">
        <v>38</v>
      </c>
      <c r="C924" t="s">
        <v>39</v>
      </c>
      <c r="D924" t="s">
        <v>45</v>
      </c>
      <c r="E924" t="s">
        <v>36</v>
      </c>
      <c r="F924" t="s">
        <v>208</v>
      </c>
      <c r="G924" t="s">
        <v>2543</v>
      </c>
      <c r="H924" t="s">
        <v>2544</v>
      </c>
      <c r="I924" t="s">
        <v>2538</v>
      </c>
      <c r="J924" t="s">
        <v>2545</v>
      </c>
    </row>
    <row r="925" spans="1:10" x14ac:dyDescent="0.35">
      <c r="A925" t="s">
        <v>37</v>
      </c>
      <c r="B925" t="s">
        <v>38</v>
      </c>
      <c r="C925" t="s">
        <v>39</v>
      </c>
      <c r="D925" t="s">
        <v>43</v>
      </c>
      <c r="E925" t="s">
        <v>36</v>
      </c>
      <c r="F925" t="s">
        <v>212</v>
      </c>
      <c r="G925" t="s">
        <v>2546</v>
      </c>
      <c r="H925" t="s">
        <v>2547</v>
      </c>
      <c r="I925" t="s">
        <v>2538</v>
      </c>
      <c r="J925" t="s">
        <v>2548</v>
      </c>
    </row>
    <row r="926" spans="1:10" x14ac:dyDescent="0.35">
      <c r="A926" t="s">
        <v>37</v>
      </c>
      <c r="B926" t="s">
        <v>38</v>
      </c>
      <c r="C926" t="s">
        <v>39</v>
      </c>
      <c r="D926" t="s">
        <v>42</v>
      </c>
      <c r="E926" t="s">
        <v>36</v>
      </c>
      <c r="F926" t="s">
        <v>216</v>
      </c>
      <c r="G926" t="s">
        <v>2549</v>
      </c>
      <c r="H926" t="s">
        <v>2550</v>
      </c>
      <c r="I926" t="s">
        <v>2538</v>
      </c>
      <c r="J926" t="s">
        <v>2551</v>
      </c>
    </row>
    <row r="927" spans="1:10" x14ac:dyDescent="0.35">
      <c r="A927" t="s">
        <v>37</v>
      </c>
      <c r="B927" t="s">
        <v>38</v>
      </c>
      <c r="C927" t="s">
        <v>39</v>
      </c>
      <c r="D927" t="s">
        <v>44</v>
      </c>
      <c r="E927" t="s">
        <v>36</v>
      </c>
      <c r="F927" t="s">
        <v>220</v>
      </c>
      <c r="G927" t="s">
        <v>2552</v>
      </c>
      <c r="H927" t="s">
        <v>2553</v>
      </c>
      <c r="I927" t="s">
        <v>2538</v>
      </c>
      <c r="J927" t="s">
        <v>2554</v>
      </c>
    </row>
    <row r="928" spans="1:10" x14ac:dyDescent="0.35">
      <c r="A928" t="s">
        <v>37</v>
      </c>
      <c r="B928" t="s">
        <v>38</v>
      </c>
      <c r="C928" t="s">
        <v>39</v>
      </c>
      <c r="D928" t="s">
        <v>41</v>
      </c>
      <c r="E928" t="s">
        <v>36</v>
      </c>
      <c r="F928" t="s">
        <v>224</v>
      </c>
      <c r="G928" t="s">
        <v>2555</v>
      </c>
      <c r="H928" t="s">
        <v>2556</v>
      </c>
      <c r="I928" t="s">
        <v>2538</v>
      </c>
      <c r="J928" t="s">
        <v>2557</v>
      </c>
    </row>
    <row r="929" spans="1:10" x14ac:dyDescent="0.35">
      <c r="A929" t="s">
        <v>37</v>
      </c>
      <c r="B929" t="s">
        <v>38</v>
      </c>
      <c r="C929" t="s">
        <v>39</v>
      </c>
      <c r="D929" t="s">
        <v>39</v>
      </c>
      <c r="E929" t="s">
        <v>36</v>
      </c>
      <c r="F929" t="s">
        <v>228</v>
      </c>
      <c r="G929" t="s">
        <v>2558</v>
      </c>
      <c r="H929" t="s">
        <v>2538</v>
      </c>
      <c r="I929" t="s">
        <v>2538</v>
      </c>
      <c r="J929" t="s">
        <v>2559</v>
      </c>
    </row>
    <row r="930" spans="1:10" x14ac:dyDescent="0.35">
      <c r="A930" t="s">
        <v>37</v>
      </c>
      <c r="B930" t="s">
        <v>38</v>
      </c>
      <c r="C930" t="s">
        <v>39</v>
      </c>
      <c r="D930" t="s">
        <v>39</v>
      </c>
      <c r="E930" t="s">
        <v>166</v>
      </c>
      <c r="F930" t="s">
        <v>231</v>
      </c>
      <c r="G930" t="s">
        <v>2560</v>
      </c>
      <c r="H930" t="s">
        <v>2561</v>
      </c>
      <c r="I930" t="s">
        <v>2561</v>
      </c>
      <c r="J930" t="s">
        <v>2559</v>
      </c>
    </row>
    <row r="931" spans="1:10" x14ac:dyDescent="0.35">
      <c r="A931" t="s">
        <v>37</v>
      </c>
      <c r="B931" t="s">
        <v>38</v>
      </c>
      <c r="C931" t="s">
        <v>39</v>
      </c>
      <c r="D931" t="s">
        <v>46</v>
      </c>
      <c r="E931" t="s">
        <v>47</v>
      </c>
      <c r="F931" t="s">
        <v>234</v>
      </c>
      <c r="G931" t="s">
        <v>2562</v>
      </c>
      <c r="H931" t="s">
        <v>2563</v>
      </c>
      <c r="I931" t="s">
        <v>2564</v>
      </c>
      <c r="J931" t="s">
        <v>2539</v>
      </c>
    </row>
    <row r="932" spans="1:10" x14ac:dyDescent="0.35">
      <c r="A932" t="s">
        <v>37</v>
      </c>
      <c r="B932" t="s">
        <v>38</v>
      </c>
      <c r="C932" t="s">
        <v>39</v>
      </c>
      <c r="D932" t="s">
        <v>40</v>
      </c>
      <c r="E932" t="s">
        <v>47</v>
      </c>
      <c r="F932" t="s">
        <v>238</v>
      </c>
      <c r="G932" t="s">
        <v>2565</v>
      </c>
      <c r="H932" t="s">
        <v>2566</v>
      </c>
      <c r="I932" t="s">
        <v>2564</v>
      </c>
      <c r="J932" t="s">
        <v>2542</v>
      </c>
    </row>
    <row r="933" spans="1:10" x14ac:dyDescent="0.35">
      <c r="A933" t="s">
        <v>37</v>
      </c>
      <c r="B933" t="s">
        <v>38</v>
      </c>
      <c r="C933" t="s">
        <v>39</v>
      </c>
      <c r="D933" t="s">
        <v>45</v>
      </c>
      <c r="E933" t="s">
        <v>47</v>
      </c>
      <c r="F933" t="s">
        <v>241</v>
      </c>
      <c r="G933" t="s">
        <v>2567</v>
      </c>
      <c r="H933" t="s">
        <v>2568</v>
      </c>
      <c r="I933" t="s">
        <v>2564</v>
      </c>
      <c r="J933" t="s">
        <v>2545</v>
      </c>
    </row>
    <row r="934" spans="1:10" x14ac:dyDescent="0.35">
      <c r="A934" t="s">
        <v>37</v>
      </c>
      <c r="B934" t="s">
        <v>38</v>
      </c>
      <c r="C934" t="s">
        <v>39</v>
      </c>
      <c r="D934" t="s">
        <v>43</v>
      </c>
      <c r="E934" t="s">
        <v>47</v>
      </c>
      <c r="F934" t="s">
        <v>244</v>
      </c>
      <c r="G934" t="s">
        <v>2569</v>
      </c>
      <c r="H934" t="s">
        <v>2570</v>
      </c>
      <c r="I934" t="s">
        <v>2564</v>
      </c>
      <c r="J934" t="s">
        <v>2548</v>
      </c>
    </row>
    <row r="935" spans="1:10" x14ac:dyDescent="0.35">
      <c r="A935" t="s">
        <v>37</v>
      </c>
      <c r="B935" t="s">
        <v>38</v>
      </c>
      <c r="C935" t="s">
        <v>39</v>
      </c>
      <c r="D935" t="s">
        <v>42</v>
      </c>
      <c r="E935" t="s">
        <v>47</v>
      </c>
      <c r="F935" t="s">
        <v>247</v>
      </c>
      <c r="G935" t="s">
        <v>2571</v>
      </c>
      <c r="H935" t="s">
        <v>2572</v>
      </c>
      <c r="I935" t="s">
        <v>2564</v>
      </c>
      <c r="J935" t="s">
        <v>2551</v>
      </c>
    </row>
    <row r="936" spans="1:10" x14ac:dyDescent="0.35">
      <c r="A936" t="s">
        <v>37</v>
      </c>
      <c r="B936" t="s">
        <v>38</v>
      </c>
      <c r="C936" t="s">
        <v>39</v>
      </c>
      <c r="D936" t="s">
        <v>44</v>
      </c>
      <c r="E936" t="s">
        <v>47</v>
      </c>
      <c r="F936" t="s">
        <v>250</v>
      </c>
      <c r="G936" t="s">
        <v>2573</v>
      </c>
      <c r="H936" t="s">
        <v>2574</v>
      </c>
      <c r="I936" t="s">
        <v>2564</v>
      </c>
      <c r="J936" t="s">
        <v>2554</v>
      </c>
    </row>
    <row r="937" spans="1:10" x14ac:dyDescent="0.35">
      <c r="A937" t="s">
        <v>37</v>
      </c>
      <c r="B937" t="s">
        <v>38</v>
      </c>
      <c r="C937" t="s">
        <v>39</v>
      </c>
      <c r="D937" t="s">
        <v>41</v>
      </c>
      <c r="E937" t="s">
        <v>47</v>
      </c>
      <c r="F937" t="s">
        <v>253</v>
      </c>
      <c r="G937" t="s">
        <v>2575</v>
      </c>
      <c r="H937" t="s">
        <v>2576</v>
      </c>
      <c r="I937" t="s">
        <v>2564</v>
      </c>
      <c r="J937" t="s">
        <v>2557</v>
      </c>
    </row>
    <row r="938" spans="1:10" x14ac:dyDescent="0.35">
      <c r="A938" t="s">
        <v>37</v>
      </c>
      <c r="B938" t="s">
        <v>38</v>
      </c>
      <c r="C938" t="s">
        <v>39</v>
      </c>
      <c r="D938" t="s">
        <v>39</v>
      </c>
      <c r="E938" t="s">
        <v>47</v>
      </c>
      <c r="F938" t="s">
        <v>256</v>
      </c>
      <c r="G938" t="s">
        <v>2577</v>
      </c>
      <c r="H938" t="s">
        <v>2564</v>
      </c>
      <c r="I938" t="s">
        <v>2564</v>
      </c>
      <c r="J938" t="s">
        <v>2559</v>
      </c>
    </row>
    <row r="939" spans="1:10" x14ac:dyDescent="0.35">
      <c r="A939" t="s">
        <v>37</v>
      </c>
      <c r="B939" t="s">
        <v>38</v>
      </c>
      <c r="C939" t="s">
        <v>39</v>
      </c>
      <c r="D939" t="s">
        <v>46</v>
      </c>
      <c r="E939" t="s">
        <v>49</v>
      </c>
      <c r="F939" t="s">
        <v>258</v>
      </c>
      <c r="G939" t="s">
        <v>2578</v>
      </c>
      <c r="H939" t="s">
        <v>2579</v>
      </c>
      <c r="I939" t="s">
        <v>2580</v>
      </c>
      <c r="J939" t="s">
        <v>2539</v>
      </c>
    </row>
    <row r="940" spans="1:10" x14ac:dyDescent="0.35">
      <c r="A940" t="s">
        <v>37</v>
      </c>
      <c r="B940" t="s">
        <v>38</v>
      </c>
      <c r="C940" t="s">
        <v>39</v>
      </c>
      <c r="D940" t="s">
        <v>40</v>
      </c>
      <c r="E940" t="s">
        <v>49</v>
      </c>
      <c r="F940" t="s">
        <v>262</v>
      </c>
      <c r="G940" t="s">
        <v>2581</v>
      </c>
      <c r="H940" t="s">
        <v>2582</v>
      </c>
      <c r="I940" t="s">
        <v>2580</v>
      </c>
      <c r="J940" t="s">
        <v>2542</v>
      </c>
    </row>
    <row r="941" spans="1:10" x14ac:dyDescent="0.35">
      <c r="A941" t="s">
        <v>37</v>
      </c>
      <c r="B941" t="s">
        <v>38</v>
      </c>
      <c r="C941" t="s">
        <v>39</v>
      </c>
      <c r="D941" t="s">
        <v>45</v>
      </c>
      <c r="E941" t="s">
        <v>49</v>
      </c>
      <c r="F941" t="s">
        <v>265</v>
      </c>
      <c r="G941" t="s">
        <v>2583</v>
      </c>
      <c r="H941" t="s">
        <v>2584</v>
      </c>
      <c r="I941" t="s">
        <v>2580</v>
      </c>
      <c r="J941" t="s">
        <v>2545</v>
      </c>
    </row>
    <row r="942" spans="1:10" x14ac:dyDescent="0.35">
      <c r="A942" t="s">
        <v>37</v>
      </c>
      <c r="B942" t="s">
        <v>38</v>
      </c>
      <c r="C942" t="s">
        <v>39</v>
      </c>
      <c r="D942" t="s">
        <v>43</v>
      </c>
      <c r="E942" t="s">
        <v>49</v>
      </c>
      <c r="F942" t="s">
        <v>268</v>
      </c>
      <c r="G942" t="s">
        <v>2585</v>
      </c>
      <c r="H942" t="s">
        <v>2586</v>
      </c>
      <c r="I942" t="s">
        <v>2580</v>
      </c>
      <c r="J942" t="s">
        <v>2548</v>
      </c>
    </row>
    <row r="943" spans="1:10" x14ac:dyDescent="0.35">
      <c r="A943" t="s">
        <v>37</v>
      </c>
      <c r="B943" t="s">
        <v>38</v>
      </c>
      <c r="C943" t="s">
        <v>39</v>
      </c>
      <c r="D943" t="s">
        <v>42</v>
      </c>
      <c r="E943" t="s">
        <v>49</v>
      </c>
      <c r="F943" t="s">
        <v>271</v>
      </c>
      <c r="G943" t="s">
        <v>2587</v>
      </c>
      <c r="H943" t="s">
        <v>2588</v>
      </c>
      <c r="I943" t="s">
        <v>2580</v>
      </c>
      <c r="J943" t="s">
        <v>2551</v>
      </c>
    </row>
    <row r="944" spans="1:10" x14ac:dyDescent="0.35">
      <c r="A944" t="s">
        <v>37</v>
      </c>
      <c r="B944" t="s">
        <v>38</v>
      </c>
      <c r="C944" t="s">
        <v>39</v>
      </c>
      <c r="D944" t="s">
        <v>44</v>
      </c>
      <c r="E944" t="s">
        <v>49</v>
      </c>
      <c r="F944" t="s">
        <v>274</v>
      </c>
      <c r="G944" t="s">
        <v>2589</v>
      </c>
      <c r="H944" t="s">
        <v>2590</v>
      </c>
      <c r="I944" t="s">
        <v>2580</v>
      </c>
      <c r="J944" t="s">
        <v>2554</v>
      </c>
    </row>
    <row r="945" spans="1:10" x14ac:dyDescent="0.35">
      <c r="A945" t="s">
        <v>37</v>
      </c>
      <c r="B945" t="s">
        <v>38</v>
      </c>
      <c r="C945" t="s">
        <v>39</v>
      </c>
      <c r="D945" t="s">
        <v>41</v>
      </c>
      <c r="E945" t="s">
        <v>49</v>
      </c>
      <c r="F945" t="s">
        <v>277</v>
      </c>
      <c r="G945" t="s">
        <v>2591</v>
      </c>
      <c r="H945" t="s">
        <v>2592</v>
      </c>
      <c r="I945" t="s">
        <v>2580</v>
      </c>
      <c r="J945" t="s">
        <v>2557</v>
      </c>
    </row>
    <row r="946" spans="1:10" x14ac:dyDescent="0.35">
      <c r="A946" t="s">
        <v>37</v>
      </c>
      <c r="B946" t="s">
        <v>38</v>
      </c>
      <c r="C946" t="s">
        <v>39</v>
      </c>
      <c r="D946" t="s">
        <v>39</v>
      </c>
      <c r="E946" t="s">
        <v>49</v>
      </c>
      <c r="F946" t="s">
        <v>280</v>
      </c>
      <c r="G946" t="s">
        <v>2593</v>
      </c>
      <c r="H946" t="s">
        <v>2580</v>
      </c>
      <c r="I946" t="s">
        <v>2580</v>
      </c>
      <c r="J946" t="s">
        <v>2559</v>
      </c>
    </row>
    <row r="947" spans="1:10" x14ac:dyDescent="0.35">
      <c r="A947" t="s">
        <v>37</v>
      </c>
      <c r="B947" t="s">
        <v>38</v>
      </c>
      <c r="C947" t="s">
        <v>39</v>
      </c>
      <c r="D947" t="s">
        <v>46</v>
      </c>
      <c r="E947" t="s">
        <v>50</v>
      </c>
      <c r="F947" t="s">
        <v>282</v>
      </c>
      <c r="G947" t="s">
        <v>2594</v>
      </c>
      <c r="H947" t="s">
        <v>2595</v>
      </c>
      <c r="I947" t="s">
        <v>2596</v>
      </c>
      <c r="J947" t="s">
        <v>2539</v>
      </c>
    </row>
    <row r="948" spans="1:10" x14ac:dyDescent="0.35">
      <c r="A948" t="s">
        <v>37</v>
      </c>
      <c r="B948" t="s">
        <v>38</v>
      </c>
      <c r="C948" t="s">
        <v>39</v>
      </c>
      <c r="D948" t="s">
        <v>40</v>
      </c>
      <c r="E948" t="s">
        <v>50</v>
      </c>
      <c r="F948" t="s">
        <v>286</v>
      </c>
      <c r="G948" t="s">
        <v>2597</v>
      </c>
      <c r="H948" t="s">
        <v>2598</v>
      </c>
      <c r="I948" t="s">
        <v>2596</v>
      </c>
      <c r="J948" t="s">
        <v>2542</v>
      </c>
    </row>
    <row r="949" spans="1:10" x14ac:dyDescent="0.35">
      <c r="A949" t="s">
        <v>37</v>
      </c>
      <c r="B949" t="s">
        <v>38</v>
      </c>
      <c r="C949" t="s">
        <v>39</v>
      </c>
      <c r="D949" t="s">
        <v>45</v>
      </c>
      <c r="E949" t="s">
        <v>50</v>
      </c>
      <c r="F949" t="s">
        <v>289</v>
      </c>
      <c r="G949" t="s">
        <v>2599</v>
      </c>
      <c r="H949" t="s">
        <v>2600</v>
      </c>
      <c r="I949" t="s">
        <v>2596</v>
      </c>
      <c r="J949" t="s">
        <v>2545</v>
      </c>
    </row>
    <row r="950" spans="1:10" x14ac:dyDescent="0.35">
      <c r="A950" t="s">
        <v>37</v>
      </c>
      <c r="B950" t="s">
        <v>38</v>
      </c>
      <c r="C950" t="s">
        <v>39</v>
      </c>
      <c r="D950" t="s">
        <v>43</v>
      </c>
      <c r="E950" t="s">
        <v>50</v>
      </c>
      <c r="F950" t="s">
        <v>292</v>
      </c>
      <c r="G950" t="s">
        <v>2601</v>
      </c>
      <c r="H950" t="s">
        <v>2602</v>
      </c>
      <c r="I950" t="s">
        <v>2596</v>
      </c>
      <c r="J950" t="s">
        <v>2548</v>
      </c>
    </row>
    <row r="951" spans="1:10" x14ac:dyDescent="0.35">
      <c r="A951" t="s">
        <v>37</v>
      </c>
      <c r="B951" t="s">
        <v>38</v>
      </c>
      <c r="C951" t="s">
        <v>39</v>
      </c>
      <c r="D951" t="s">
        <v>42</v>
      </c>
      <c r="E951" t="s">
        <v>50</v>
      </c>
      <c r="F951" t="s">
        <v>295</v>
      </c>
      <c r="G951" t="s">
        <v>2603</v>
      </c>
      <c r="H951" t="s">
        <v>2604</v>
      </c>
      <c r="I951" t="s">
        <v>2596</v>
      </c>
      <c r="J951" t="s">
        <v>2551</v>
      </c>
    </row>
    <row r="952" spans="1:10" x14ac:dyDescent="0.35">
      <c r="A952" t="s">
        <v>37</v>
      </c>
      <c r="B952" t="s">
        <v>38</v>
      </c>
      <c r="C952" t="s">
        <v>39</v>
      </c>
      <c r="D952" t="s">
        <v>44</v>
      </c>
      <c r="E952" t="s">
        <v>50</v>
      </c>
      <c r="F952" t="s">
        <v>298</v>
      </c>
      <c r="G952" t="s">
        <v>2605</v>
      </c>
      <c r="H952" t="s">
        <v>2606</v>
      </c>
      <c r="I952" t="s">
        <v>2596</v>
      </c>
      <c r="J952" t="s">
        <v>2554</v>
      </c>
    </row>
    <row r="953" spans="1:10" x14ac:dyDescent="0.35">
      <c r="A953" t="s">
        <v>37</v>
      </c>
      <c r="B953" t="s">
        <v>38</v>
      </c>
      <c r="C953" t="s">
        <v>39</v>
      </c>
      <c r="D953" t="s">
        <v>41</v>
      </c>
      <c r="E953" t="s">
        <v>50</v>
      </c>
      <c r="F953" t="s">
        <v>301</v>
      </c>
      <c r="G953" t="s">
        <v>2607</v>
      </c>
      <c r="H953" t="s">
        <v>2608</v>
      </c>
      <c r="I953" t="s">
        <v>2596</v>
      </c>
      <c r="J953" t="s">
        <v>2557</v>
      </c>
    </row>
    <row r="954" spans="1:10" x14ac:dyDescent="0.35">
      <c r="A954" t="s">
        <v>37</v>
      </c>
      <c r="B954" t="s">
        <v>38</v>
      </c>
      <c r="C954" t="s">
        <v>39</v>
      </c>
      <c r="D954" t="s">
        <v>39</v>
      </c>
      <c r="E954" t="s">
        <v>50</v>
      </c>
      <c r="F954" t="s">
        <v>304</v>
      </c>
      <c r="G954" t="s">
        <v>2609</v>
      </c>
      <c r="H954" t="s">
        <v>2596</v>
      </c>
      <c r="I954" t="s">
        <v>2596</v>
      </c>
      <c r="J954" t="s">
        <v>2559</v>
      </c>
    </row>
    <row r="955" spans="1:10" x14ac:dyDescent="0.35">
      <c r="A955" t="s">
        <v>37</v>
      </c>
      <c r="B955" t="s">
        <v>38</v>
      </c>
      <c r="C955" t="s">
        <v>39</v>
      </c>
      <c r="D955" t="s">
        <v>46</v>
      </c>
      <c r="E955" t="s">
        <v>51</v>
      </c>
      <c r="F955" t="s">
        <v>306</v>
      </c>
      <c r="G955" t="s">
        <v>2610</v>
      </c>
      <c r="H955" t="s">
        <v>2611</v>
      </c>
      <c r="I955" t="s">
        <v>2612</v>
      </c>
      <c r="J955" t="s">
        <v>2539</v>
      </c>
    </row>
    <row r="956" spans="1:10" x14ac:dyDescent="0.35">
      <c r="A956" t="s">
        <v>37</v>
      </c>
      <c r="B956" t="s">
        <v>38</v>
      </c>
      <c r="C956" t="s">
        <v>39</v>
      </c>
      <c r="D956" t="s">
        <v>40</v>
      </c>
      <c r="E956" t="s">
        <v>51</v>
      </c>
      <c r="F956" t="s">
        <v>310</v>
      </c>
      <c r="G956" t="s">
        <v>2613</v>
      </c>
      <c r="H956" t="s">
        <v>2614</v>
      </c>
      <c r="I956" t="s">
        <v>2612</v>
      </c>
      <c r="J956" t="s">
        <v>2542</v>
      </c>
    </row>
    <row r="957" spans="1:10" x14ac:dyDescent="0.35">
      <c r="A957" t="s">
        <v>37</v>
      </c>
      <c r="B957" t="s">
        <v>38</v>
      </c>
      <c r="C957" t="s">
        <v>39</v>
      </c>
      <c r="D957" t="s">
        <v>45</v>
      </c>
      <c r="E957" t="s">
        <v>51</v>
      </c>
      <c r="F957" t="s">
        <v>313</v>
      </c>
      <c r="G957" t="s">
        <v>2615</v>
      </c>
      <c r="H957" t="s">
        <v>2616</v>
      </c>
      <c r="I957" t="s">
        <v>2612</v>
      </c>
      <c r="J957" t="s">
        <v>2545</v>
      </c>
    </row>
    <row r="958" spans="1:10" x14ac:dyDescent="0.35">
      <c r="A958" t="s">
        <v>37</v>
      </c>
      <c r="B958" t="s">
        <v>38</v>
      </c>
      <c r="C958" t="s">
        <v>39</v>
      </c>
      <c r="D958" t="s">
        <v>43</v>
      </c>
      <c r="E958" t="s">
        <v>51</v>
      </c>
      <c r="F958" t="s">
        <v>316</v>
      </c>
      <c r="G958" t="s">
        <v>2617</v>
      </c>
      <c r="H958" t="s">
        <v>2618</v>
      </c>
      <c r="I958" t="s">
        <v>2612</v>
      </c>
      <c r="J958" t="s">
        <v>2548</v>
      </c>
    </row>
    <row r="959" spans="1:10" x14ac:dyDescent="0.35">
      <c r="A959" t="s">
        <v>37</v>
      </c>
      <c r="B959" t="s">
        <v>38</v>
      </c>
      <c r="C959" t="s">
        <v>39</v>
      </c>
      <c r="D959" t="s">
        <v>42</v>
      </c>
      <c r="E959" t="s">
        <v>51</v>
      </c>
      <c r="F959" t="s">
        <v>319</v>
      </c>
      <c r="G959" t="s">
        <v>2619</v>
      </c>
      <c r="H959" t="s">
        <v>2620</v>
      </c>
      <c r="I959" t="s">
        <v>2612</v>
      </c>
      <c r="J959" t="s">
        <v>2551</v>
      </c>
    </row>
    <row r="960" spans="1:10" x14ac:dyDescent="0.35">
      <c r="A960" t="s">
        <v>37</v>
      </c>
      <c r="B960" t="s">
        <v>38</v>
      </c>
      <c r="C960" t="s">
        <v>39</v>
      </c>
      <c r="D960" t="s">
        <v>44</v>
      </c>
      <c r="E960" t="s">
        <v>51</v>
      </c>
      <c r="F960" t="s">
        <v>322</v>
      </c>
      <c r="G960" t="s">
        <v>2621</v>
      </c>
      <c r="H960" t="s">
        <v>2622</v>
      </c>
      <c r="I960" t="s">
        <v>2612</v>
      </c>
      <c r="J960" t="s">
        <v>2554</v>
      </c>
    </row>
    <row r="961" spans="1:10" x14ac:dyDescent="0.35">
      <c r="A961" t="s">
        <v>37</v>
      </c>
      <c r="B961" t="s">
        <v>38</v>
      </c>
      <c r="C961" t="s">
        <v>39</v>
      </c>
      <c r="D961" t="s">
        <v>41</v>
      </c>
      <c r="E961" t="s">
        <v>51</v>
      </c>
      <c r="F961" t="s">
        <v>325</v>
      </c>
      <c r="G961" t="s">
        <v>2623</v>
      </c>
      <c r="H961" t="s">
        <v>2624</v>
      </c>
      <c r="I961" t="s">
        <v>2612</v>
      </c>
      <c r="J961" t="s">
        <v>2557</v>
      </c>
    </row>
    <row r="962" spans="1:10" x14ac:dyDescent="0.35">
      <c r="A962" t="s">
        <v>37</v>
      </c>
      <c r="B962" t="s">
        <v>38</v>
      </c>
      <c r="C962" t="s">
        <v>39</v>
      </c>
      <c r="D962" t="s">
        <v>39</v>
      </c>
      <c r="E962" t="s">
        <v>51</v>
      </c>
      <c r="F962" t="s">
        <v>328</v>
      </c>
      <c r="G962" t="s">
        <v>2625</v>
      </c>
      <c r="H962" t="s">
        <v>2612</v>
      </c>
      <c r="I962" t="s">
        <v>2612</v>
      </c>
      <c r="J962" t="s">
        <v>2559</v>
      </c>
    </row>
    <row r="963" spans="1:10" x14ac:dyDescent="0.35">
      <c r="A963" t="s">
        <v>37</v>
      </c>
      <c r="B963" t="s">
        <v>38</v>
      </c>
      <c r="C963" t="s">
        <v>39</v>
      </c>
      <c r="D963" t="s">
        <v>39</v>
      </c>
      <c r="E963" t="s">
        <v>77</v>
      </c>
      <c r="F963" t="s">
        <v>330</v>
      </c>
      <c r="G963" t="s">
        <v>2626</v>
      </c>
      <c r="H963" t="s">
        <v>2627</v>
      </c>
      <c r="I963" t="s">
        <v>2627</v>
      </c>
      <c r="J963" t="s">
        <v>2559</v>
      </c>
    </row>
    <row r="964" spans="1:10" x14ac:dyDescent="0.35">
      <c r="A964" t="s">
        <v>37</v>
      </c>
      <c r="B964" t="s">
        <v>38</v>
      </c>
      <c r="C964" t="s">
        <v>39</v>
      </c>
      <c r="D964" t="s">
        <v>39</v>
      </c>
      <c r="E964" t="s">
        <v>82</v>
      </c>
      <c r="F964" t="s">
        <v>333</v>
      </c>
      <c r="G964" t="s">
        <v>2628</v>
      </c>
      <c r="H964" t="s">
        <v>2629</v>
      </c>
      <c r="I964" t="s">
        <v>2629</v>
      </c>
      <c r="J964" t="s">
        <v>2559</v>
      </c>
    </row>
    <row r="965" spans="1:10" x14ac:dyDescent="0.35">
      <c r="A965" t="s">
        <v>37</v>
      </c>
      <c r="B965" t="s">
        <v>38</v>
      </c>
      <c r="C965" t="s">
        <v>39</v>
      </c>
      <c r="D965" t="s">
        <v>39</v>
      </c>
      <c r="E965" t="s">
        <v>83</v>
      </c>
      <c r="F965" t="s">
        <v>336</v>
      </c>
      <c r="G965" t="s">
        <v>2630</v>
      </c>
      <c r="H965" t="s">
        <v>2631</v>
      </c>
      <c r="I965" t="s">
        <v>2631</v>
      </c>
      <c r="J965" t="s">
        <v>2559</v>
      </c>
    </row>
    <row r="966" spans="1:10" x14ac:dyDescent="0.35">
      <c r="A966" t="s">
        <v>37</v>
      </c>
      <c r="B966" t="s">
        <v>38</v>
      </c>
      <c r="C966" t="s">
        <v>39</v>
      </c>
      <c r="D966" t="s">
        <v>39</v>
      </c>
      <c r="E966" t="s">
        <v>84</v>
      </c>
      <c r="F966" t="s">
        <v>339</v>
      </c>
      <c r="G966" t="s">
        <v>2632</v>
      </c>
      <c r="H966" t="s">
        <v>2633</v>
      </c>
      <c r="I966" t="s">
        <v>2633</v>
      </c>
      <c r="J966" t="s">
        <v>2559</v>
      </c>
    </row>
    <row r="967" spans="1:10" x14ac:dyDescent="0.35">
      <c r="A967" t="s">
        <v>37</v>
      </c>
      <c r="B967" t="s">
        <v>38</v>
      </c>
      <c r="C967" t="s">
        <v>39</v>
      </c>
      <c r="D967" t="s">
        <v>39</v>
      </c>
      <c r="E967" t="s">
        <v>85</v>
      </c>
      <c r="F967" t="s">
        <v>342</v>
      </c>
      <c r="G967" t="s">
        <v>2634</v>
      </c>
      <c r="H967" t="s">
        <v>2635</v>
      </c>
      <c r="I967" t="s">
        <v>2635</v>
      </c>
      <c r="J967" t="s">
        <v>2559</v>
      </c>
    </row>
    <row r="968" spans="1:10" x14ac:dyDescent="0.35">
      <c r="A968" t="s">
        <v>37</v>
      </c>
      <c r="B968" t="s">
        <v>38</v>
      </c>
      <c r="C968" t="s">
        <v>39</v>
      </c>
      <c r="D968" t="s">
        <v>39</v>
      </c>
      <c r="E968" t="s">
        <v>86</v>
      </c>
      <c r="F968" t="s">
        <v>345</v>
      </c>
      <c r="G968" t="s">
        <v>2636</v>
      </c>
      <c r="H968" t="s">
        <v>2637</v>
      </c>
      <c r="I968" t="s">
        <v>2637</v>
      </c>
      <c r="J968" t="s">
        <v>2559</v>
      </c>
    </row>
    <row r="969" spans="1:10" x14ac:dyDescent="0.35">
      <c r="A969" t="s">
        <v>37</v>
      </c>
      <c r="B969" t="s">
        <v>38</v>
      </c>
      <c r="C969" t="s">
        <v>39</v>
      </c>
      <c r="D969" t="s">
        <v>39</v>
      </c>
      <c r="E969" t="s">
        <v>87</v>
      </c>
      <c r="F969" t="s">
        <v>348</v>
      </c>
      <c r="G969" t="s">
        <v>2638</v>
      </c>
      <c r="H969" t="s">
        <v>2639</v>
      </c>
      <c r="I969" t="s">
        <v>2639</v>
      </c>
      <c r="J969" t="s">
        <v>2559</v>
      </c>
    </row>
    <row r="970" spans="1:10" x14ac:dyDescent="0.35">
      <c r="A970" t="s">
        <v>37</v>
      </c>
      <c r="B970" t="s">
        <v>38</v>
      </c>
      <c r="C970" t="s">
        <v>39</v>
      </c>
      <c r="D970" t="s">
        <v>39</v>
      </c>
      <c r="E970" t="s">
        <v>88</v>
      </c>
      <c r="F970" t="s">
        <v>351</v>
      </c>
      <c r="G970" t="s">
        <v>2640</v>
      </c>
      <c r="H970" t="s">
        <v>2641</v>
      </c>
      <c r="I970" t="s">
        <v>2641</v>
      </c>
      <c r="J970" t="s">
        <v>2559</v>
      </c>
    </row>
    <row r="971" spans="1:10" x14ac:dyDescent="0.35">
      <c r="A971" t="s">
        <v>37</v>
      </c>
      <c r="B971" t="s">
        <v>38</v>
      </c>
      <c r="C971" t="s">
        <v>39</v>
      </c>
      <c r="D971" t="s">
        <v>39</v>
      </c>
      <c r="E971" t="s">
        <v>89</v>
      </c>
      <c r="F971" t="s">
        <v>354</v>
      </c>
      <c r="G971" t="s">
        <v>2642</v>
      </c>
      <c r="H971" t="s">
        <v>2643</v>
      </c>
      <c r="I971" t="s">
        <v>2643</v>
      </c>
      <c r="J971" t="s">
        <v>2559</v>
      </c>
    </row>
    <row r="972" spans="1:10" x14ac:dyDescent="0.35">
      <c r="A972" t="s">
        <v>37</v>
      </c>
      <c r="B972" t="s">
        <v>38</v>
      </c>
      <c r="C972" t="s">
        <v>53</v>
      </c>
      <c r="D972" t="s">
        <v>55</v>
      </c>
      <c r="E972" t="s">
        <v>52</v>
      </c>
      <c r="F972" t="s">
        <v>357</v>
      </c>
      <c r="G972" t="s">
        <v>2644</v>
      </c>
      <c r="H972" t="s">
        <v>2645</v>
      </c>
      <c r="I972" t="s">
        <v>2646</v>
      </c>
      <c r="J972" t="s">
        <v>2647</v>
      </c>
    </row>
    <row r="973" spans="1:10" x14ac:dyDescent="0.35">
      <c r="A973" t="s">
        <v>37</v>
      </c>
      <c r="B973" t="s">
        <v>38</v>
      </c>
      <c r="C973" t="s">
        <v>53</v>
      </c>
      <c r="D973" t="s">
        <v>54</v>
      </c>
      <c r="E973" t="s">
        <v>52</v>
      </c>
      <c r="F973" t="s">
        <v>362</v>
      </c>
      <c r="G973" t="s">
        <v>2648</v>
      </c>
      <c r="H973" t="s">
        <v>2649</v>
      </c>
      <c r="I973" t="s">
        <v>2646</v>
      </c>
      <c r="J973" t="s">
        <v>2650</v>
      </c>
    </row>
    <row r="974" spans="1:10" x14ac:dyDescent="0.35">
      <c r="A974" t="s">
        <v>37</v>
      </c>
      <c r="B974" t="s">
        <v>38</v>
      </c>
      <c r="C974" t="s">
        <v>53</v>
      </c>
      <c r="D974" t="s">
        <v>56</v>
      </c>
      <c r="E974" t="s">
        <v>52</v>
      </c>
      <c r="F974" t="s">
        <v>366</v>
      </c>
      <c r="G974" t="s">
        <v>2651</v>
      </c>
      <c r="H974" t="s">
        <v>2652</v>
      </c>
      <c r="I974" t="s">
        <v>2646</v>
      </c>
      <c r="J974" t="s">
        <v>2653</v>
      </c>
    </row>
    <row r="975" spans="1:10" x14ac:dyDescent="0.35">
      <c r="A975" t="s">
        <v>37</v>
      </c>
      <c r="B975" t="s">
        <v>38</v>
      </c>
      <c r="C975" t="s">
        <v>53</v>
      </c>
      <c r="D975" t="s">
        <v>43</v>
      </c>
      <c r="E975" t="s">
        <v>52</v>
      </c>
      <c r="F975" t="s">
        <v>370</v>
      </c>
      <c r="G975" t="s">
        <v>2654</v>
      </c>
      <c r="H975" t="s">
        <v>2655</v>
      </c>
      <c r="I975" t="s">
        <v>2646</v>
      </c>
      <c r="J975" t="s">
        <v>2656</v>
      </c>
    </row>
    <row r="976" spans="1:10" x14ac:dyDescent="0.35">
      <c r="A976" t="s">
        <v>37</v>
      </c>
      <c r="B976" t="s">
        <v>38</v>
      </c>
      <c r="C976" t="s">
        <v>53</v>
      </c>
      <c r="D976" t="s">
        <v>42</v>
      </c>
      <c r="E976" t="s">
        <v>52</v>
      </c>
      <c r="F976" t="s">
        <v>374</v>
      </c>
      <c r="G976" t="s">
        <v>2657</v>
      </c>
      <c r="H976" t="s">
        <v>2658</v>
      </c>
      <c r="I976" t="s">
        <v>2646</v>
      </c>
      <c r="J976" t="s">
        <v>2659</v>
      </c>
    </row>
    <row r="977" spans="1:10" x14ac:dyDescent="0.35">
      <c r="A977" t="s">
        <v>37</v>
      </c>
      <c r="B977" t="s">
        <v>38</v>
      </c>
      <c r="C977" t="s">
        <v>53</v>
      </c>
      <c r="D977" t="s">
        <v>44</v>
      </c>
      <c r="E977" t="s">
        <v>52</v>
      </c>
      <c r="F977" t="s">
        <v>378</v>
      </c>
      <c r="G977" t="s">
        <v>2660</v>
      </c>
      <c r="H977" t="s">
        <v>2661</v>
      </c>
      <c r="I977" t="s">
        <v>2646</v>
      </c>
      <c r="J977" t="s">
        <v>2662</v>
      </c>
    </row>
    <row r="978" spans="1:10" x14ac:dyDescent="0.35">
      <c r="A978" t="s">
        <v>37</v>
      </c>
      <c r="B978" t="s">
        <v>38</v>
      </c>
      <c r="C978" t="s">
        <v>53</v>
      </c>
      <c r="D978" t="s">
        <v>41</v>
      </c>
      <c r="E978" t="s">
        <v>52</v>
      </c>
      <c r="F978" t="s">
        <v>382</v>
      </c>
      <c r="G978" t="s">
        <v>2663</v>
      </c>
      <c r="H978" t="s">
        <v>2664</v>
      </c>
      <c r="I978" t="s">
        <v>2646</v>
      </c>
      <c r="J978" t="s">
        <v>2665</v>
      </c>
    </row>
    <row r="979" spans="1:10" x14ac:dyDescent="0.35">
      <c r="A979" t="s">
        <v>37</v>
      </c>
      <c r="B979" t="s">
        <v>38</v>
      </c>
      <c r="C979" t="s">
        <v>53</v>
      </c>
      <c r="D979" t="s">
        <v>53</v>
      </c>
      <c r="E979" t="s">
        <v>52</v>
      </c>
      <c r="F979" t="s">
        <v>386</v>
      </c>
      <c r="G979" t="s">
        <v>2666</v>
      </c>
      <c r="H979" t="s">
        <v>2646</v>
      </c>
      <c r="I979" t="s">
        <v>2646</v>
      </c>
      <c r="J979" t="s">
        <v>2667</v>
      </c>
    </row>
    <row r="980" spans="1:10" x14ac:dyDescent="0.35">
      <c r="A980" t="s">
        <v>37</v>
      </c>
      <c r="B980" t="s">
        <v>38</v>
      </c>
      <c r="C980" t="s">
        <v>53</v>
      </c>
      <c r="D980" t="s">
        <v>53</v>
      </c>
      <c r="E980" t="s">
        <v>167</v>
      </c>
      <c r="F980" t="s">
        <v>389</v>
      </c>
      <c r="G980" t="s">
        <v>2668</v>
      </c>
      <c r="H980" t="s">
        <v>2669</v>
      </c>
      <c r="I980" t="s">
        <v>2669</v>
      </c>
      <c r="J980" t="s">
        <v>2667</v>
      </c>
    </row>
    <row r="981" spans="1:10" x14ac:dyDescent="0.35">
      <c r="A981" t="s">
        <v>37</v>
      </c>
      <c r="B981" t="s">
        <v>38</v>
      </c>
      <c r="C981" t="s">
        <v>53</v>
      </c>
      <c r="D981" t="s">
        <v>55</v>
      </c>
      <c r="E981" t="s">
        <v>57</v>
      </c>
      <c r="F981" t="s">
        <v>392</v>
      </c>
      <c r="G981" t="s">
        <v>2670</v>
      </c>
      <c r="H981" t="s">
        <v>2671</v>
      </c>
      <c r="I981" t="s">
        <v>2672</v>
      </c>
      <c r="J981" t="s">
        <v>2647</v>
      </c>
    </row>
    <row r="982" spans="1:10" x14ac:dyDescent="0.35">
      <c r="A982" t="s">
        <v>37</v>
      </c>
      <c r="B982" t="s">
        <v>38</v>
      </c>
      <c r="C982" t="s">
        <v>53</v>
      </c>
      <c r="D982" t="s">
        <v>54</v>
      </c>
      <c r="E982" t="s">
        <v>57</v>
      </c>
      <c r="F982" t="s">
        <v>396</v>
      </c>
      <c r="G982" t="s">
        <v>2673</v>
      </c>
      <c r="H982" t="s">
        <v>2674</v>
      </c>
      <c r="I982" t="s">
        <v>2672</v>
      </c>
      <c r="J982" t="s">
        <v>2650</v>
      </c>
    </row>
    <row r="983" spans="1:10" x14ac:dyDescent="0.35">
      <c r="A983" t="s">
        <v>37</v>
      </c>
      <c r="B983" t="s">
        <v>38</v>
      </c>
      <c r="C983" t="s">
        <v>53</v>
      </c>
      <c r="D983" t="s">
        <v>56</v>
      </c>
      <c r="E983" t="s">
        <v>57</v>
      </c>
      <c r="F983" t="s">
        <v>399</v>
      </c>
      <c r="G983" t="s">
        <v>2675</v>
      </c>
      <c r="H983" t="s">
        <v>2676</v>
      </c>
      <c r="I983" t="s">
        <v>2672</v>
      </c>
      <c r="J983" t="s">
        <v>2653</v>
      </c>
    </row>
    <row r="984" spans="1:10" x14ac:dyDescent="0.35">
      <c r="A984" t="s">
        <v>37</v>
      </c>
      <c r="B984" t="s">
        <v>38</v>
      </c>
      <c r="C984" t="s">
        <v>53</v>
      </c>
      <c r="D984" t="s">
        <v>43</v>
      </c>
      <c r="E984" t="s">
        <v>57</v>
      </c>
      <c r="F984" t="s">
        <v>402</v>
      </c>
      <c r="G984" t="s">
        <v>2677</v>
      </c>
      <c r="H984" t="s">
        <v>2678</v>
      </c>
      <c r="I984" t="s">
        <v>2672</v>
      </c>
      <c r="J984" t="s">
        <v>2656</v>
      </c>
    </row>
    <row r="985" spans="1:10" x14ac:dyDescent="0.35">
      <c r="A985" t="s">
        <v>37</v>
      </c>
      <c r="B985" t="s">
        <v>38</v>
      </c>
      <c r="C985" t="s">
        <v>53</v>
      </c>
      <c r="D985" t="s">
        <v>42</v>
      </c>
      <c r="E985" t="s">
        <v>57</v>
      </c>
      <c r="F985" t="s">
        <v>405</v>
      </c>
      <c r="G985" t="s">
        <v>2679</v>
      </c>
      <c r="H985" t="s">
        <v>2680</v>
      </c>
      <c r="I985" t="s">
        <v>2672</v>
      </c>
      <c r="J985" t="s">
        <v>2659</v>
      </c>
    </row>
    <row r="986" spans="1:10" x14ac:dyDescent="0.35">
      <c r="A986" t="s">
        <v>37</v>
      </c>
      <c r="B986" t="s">
        <v>38</v>
      </c>
      <c r="C986" t="s">
        <v>53</v>
      </c>
      <c r="D986" t="s">
        <v>44</v>
      </c>
      <c r="E986" t="s">
        <v>57</v>
      </c>
      <c r="F986" t="s">
        <v>408</v>
      </c>
      <c r="G986" t="s">
        <v>2681</v>
      </c>
      <c r="H986" t="s">
        <v>2682</v>
      </c>
      <c r="I986" t="s">
        <v>2672</v>
      </c>
      <c r="J986" t="s">
        <v>2662</v>
      </c>
    </row>
    <row r="987" spans="1:10" x14ac:dyDescent="0.35">
      <c r="A987" t="s">
        <v>37</v>
      </c>
      <c r="B987" t="s">
        <v>38</v>
      </c>
      <c r="C987" t="s">
        <v>53</v>
      </c>
      <c r="D987" t="s">
        <v>41</v>
      </c>
      <c r="E987" t="s">
        <v>57</v>
      </c>
      <c r="F987" t="s">
        <v>411</v>
      </c>
      <c r="G987" t="s">
        <v>2683</v>
      </c>
      <c r="H987" t="s">
        <v>2684</v>
      </c>
      <c r="I987" t="s">
        <v>2672</v>
      </c>
      <c r="J987" t="s">
        <v>2665</v>
      </c>
    </row>
    <row r="988" spans="1:10" x14ac:dyDescent="0.35">
      <c r="A988" t="s">
        <v>37</v>
      </c>
      <c r="B988" t="s">
        <v>38</v>
      </c>
      <c r="C988" t="s">
        <v>53</v>
      </c>
      <c r="D988" t="s">
        <v>53</v>
      </c>
      <c r="E988" t="s">
        <v>57</v>
      </c>
      <c r="F988" t="s">
        <v>414</v>
      </c>
      <c r="G988" t="s">
        <v>2685</v>
      </c>
      <c r="H988" t="s">
        <v>2672</v>
      </c>
      <c r="I988" t="s">
        <v>2672</v>
      </c>
      <c r="J988" t="s">
        <v>2667</v>
      </c>
    </row>
    <row r="989" spans="1:10" x14ac:dyDescent="0.35">
      <c r="A989" t="s">
        <v>37</v>
      </c>
      <c r="B989" t="s">
        <v>38</v>
      </c>
      <c r="C989" t="s">
        <v>53</v>
      </c>
      <c r="D989" t="s">
        <v>55</v>
      </c>
      <c r="E989" t="s">
        <v>58</v>
      </c>
      <c r="F989" t="s">
        <v>416</v>
      </c>
      <c r="G989" t="s">
        <v>2686</v>
      </c>
      <c r="H989" t="s">
        <v>2687</v>
      </c>
      <c r="I989" t="s">
        <v>2688</v>
      </c>
      <c r="J989" t="s">
        <v>2647</v>
      </c>
    </row>
    <row r="990" spans="1:10" x14ac:dyDescent="0.35">
      <c r="A990" t="s">
        <v>37</v>
      </c>
      <c r="B990" t="s">
        <v>38</v>
      </c>
      <c r="C990" t="s">
        <v>53</v>
      </c>
      <c r="D990" t="s">
        <v>54</v>
      </c>
      <c r="E990" t="s">
        <v>58</v>
      </c>
      <c r="F990" t="s">
        <v>420</v>
      </c>
      <c r="G990" t="s">
        <v>2689</v>
      </c>
      <c r="H990" t="s">
        <v>2690</v>
      </c>
      <c r="I990" t="s">
        <v>2688</v>
      </c>
      <c r="J990" t="s">
        <v>2650</v>
      </c>
    </row>
    <row r="991" spans="1:10" x14ac:dyDescent="0.35">
      <c r="A991" t="s">
        <v>37</v>
      </c>
      <c r="B991" t="s">
        <v>38</v>
      </c>
      <c r="C991" t="s">
        <v>53</v>
      </c>
      <c r="D991" t="s">
        <v>56</v>
      </c>
      <c r="E991" t="s">
        <v>58</v>
      </c>
      <c r="F991" t="s">
        <v>423</v>
      </c>
      <c r="G991" t="s">
        <v>2691</v>
      </c>
      <c r="H991" t="s">
        <v>2692</v>
      </c>
      <c r="I991" t="s">
        <v>2688</v>
      </c>
      <c r="J991" t="s">
        <v>2653</v>
      </c>
    </row>
    <row r="992" spans="1:10" x14ac:dyDescent="0.35">
      <c r="A992" t="s">
        <v>37</v>
      </c>
      <c r="B992" t="s">
        <v>38</v>
      </c>
      <c r="C992" t="s">
        <v>53</v>
      </c>
      <c r="D992" t="s">
        <v>43</v>
      </c>
      <c r="E992" t="s">
        <v>58</v>
      </c>
      <c r="F992" t="s">
        <v>426</v>
      </c>
      <c r="G992" t="s">
        <v>2693</v>
      </c>
      <c r="H992" t="s">
        <v>2694</v>
      </c>
      <c r="I992" t="s">
        <v>2688</v>
      </c>
      <c r="J992" t="s">
        <v>2656</v>
      </c>
    </row>
    <row r="993" spans="1:10" x14ac:dyDescent="0.35">
      <c r="A993" t="s">
        <v>37</v>
      </c>
      <c r="B993" t="s">
        <v>38</v>
      </c>
      <c r="C993" t="s">
        <v>53</v>
      </c>
      <c r="D993" t="s">
        <v>42</v>
      </c>
      <c r="E993" t="s">
        <v>58</v>
      </c>
      <c r="F993" t="s">
        <v>429</v>
      </c>
      <c r="G993" t="s">
        <v>2695</v>
      </c>
      <c r="H993" t="s">
        <v>2696</v>
      </c>
      <c r="I993" t="s">
        <v>2688</v>
      </c>
      <c r="J993" t="s">
        <v>2659</v>
      </c>
    </row>
    <row r="994" spans="1:10" x14ac:dyDescent="0.35">
      <c r="A994" t="s">
        <v>37</v>
      </c>
      <c r="B994" t="s">
        <v>38</v>
      </c>
      <c r="C994" t="s">
        <v>53</v>
      </c>
      <c r="D994" t="s">
        <v>44</v>
      </c>
      <c r="E994" t="s">
        <v>58</v>
      </c>
      <c r="F994" t="s">
        <v>432</v>
      </c>
      <c r="G994" t="s">
        <v>2697</v>
      </c>
      <c r="H994" t="s">
        <v>2698</v>
      </c>
      <c r="I994" t="s">
        <v>2688</v>
      </c>
      <c r="J994" t="s">
        <v>2662</v>
      </c>
    </row>
    <row r="995" spans="1:10" x14ac:dyDescent="0.35">
      <c r="A995" t="s">
        <v>37</v>
      </c>
      <c r="B995" t="s">
        <v>38</v>
      </c>
      <c r="C995" t="s">
        <v>53</v>
      </c>
      <c r="D995" t="s">
        <v>41</v>
      </c>
      <c r="E995" t="s">
        <v>58</v>
      </c>
      <c r="F995" t="s">
        <v>435</v>
      </c>
      <c r="G995" t="s">
        <v>2699</v>
      </c>
      <c r="H995" t="s">
        <v>2700</v>
      </c>
      <c r="I995" t="s">
        <v>2688</v>
      </c>
      <c r="J995" t="s">
        <v>2665</v>
      </c>
    </row>
    <row r="996" spans="1:10" x14ac:dyDescent="0.35">
      <c r="A996" t="s">
        <v>37</v>
      </c>
      <c r="B996" t="s">
        <v>38</v>
      </c>
      <c r="C996" t="s">
        <v>53</v>
      </c>
      <c r="D996" t="s">
        <v>53</v>
      </c>
      <c r="E996" t="s">
        <v>58</v>
      </c>
      <c r="F996" t="s">
        <v>438</v>
      </c>
      <c r="G996" t="s">
        <v>2701</v>
      </c>
      <c r="H996" t="s">
        <v>2688</v>
      </c>
      <c r="I996" t="s">
        <v>2688</v>
      </c>
      <c r="J996" t="s">
        <v>2667</v>
      </c>
    </row>
    <row r="997" spans="1:10" x14ac:dyDescent="0.35">
      <c r="A997" t="s">
        <v>37</v>
      </c>
      <c r="B997" t="s">
        <v>38</v>
      </c>
      <c r="C997" t="s">
        <v>53</v>
      </c>
      <c r="D997" t="s">
        <v>55</v>
      </c>
      <c r="E997" t="s">
        <v>59</v>
      </c>
      <c r="F997" t="s">
        <v>440</v>
      </c>
      <c r="G997" t="s">
        <v>2702</v>
      </c>
      <c r="H997" t="s">
        <v>2703</v>
      </c>
      <c r="I997" t="s">
        <v>2704</v>
      </c>
      <c r="J997" t="s">
        <v>2647</v>
      </c>
    </row>
    <row r="998" spans="1:10" x14ac:dyDescent="0.35">
      <c r="A998" t="s">
        <v>37</v>
      </c>
      <c r="B998" t="s">
        <v>38</v>
      </c>
      <c r="C998" t="s">
        <v>53</v>
      </c>
      <c r="D998" t="s">
        <v>54</v>
      </c>
      <c r="E998" t="s">
        <v>59</v>
      </c>
      <c r="F998" t="s">
        <v>444</v>
      </c>
      <c r="G998" t="s">
        <v>2705</v>
      </c>
      <c r="H998" t="s">
        <v>2706</v>
      </c>
      <c r="I998" t="s">
        <v>2704</v>
      </c>
      <c r="J998" t="s">
        <v>2650</v>
      </c>
    </row>
    <row r="999" spans="1:10" x14ac:dyDescent="0.35">
      <c r="A999" t="s">
        <v>37</v>
      </c>
      <c r="B999" t="s">
        <v>38</v>
      </c>
      <c r="C999" t="s">
        <v>53</v>
      </c>
      <c r="D999" t="s">
        <v>56</v>
      </c>
      <c r="E999" t="s">
        <v>59</v>
      </c>
      <c r="F999" t="s">
        <v>447</v>
      </c>
      <c r="G999" t="s">
        <v>2707</v>
      </c>
      <c r="H999" t="s">
        <v>2708</v>
      </c>
      <c r="I999" t="s">
        <v>2704</v>
      </c>
      <c r="J999" t="s">
        <v>2653</v>
      </c>
    </row>
    <row r="1000" spans="1:10" x14ac:dyDescent="0.35">
      <c r="A1000" t="s">
        <v>37</v>
      </c>
      <c r="B1000" t="s">
        <v>38</v>
      </c>
      <c r="C1000" t="s">
        <v>53</v>
      </c>
      <c r="D1000" t="s">
        <v>43</v>
      </c>
      <c r="E1000" t="s">
        <v>59</v>
      </c>
      <c r="F1000" t="s">
        <v>450</v>
      </c>
      <c r="G1000" t="s">
        <v>2709</v>
      </c>
      <c r="H1000" t="s">
        <v>2710</v>
      </c>
      <c r="I1000" t="s">
        <v>2704</v>
      </c>
      <c r="J1000" t="s">
        <v>2656</v>
      </c>
    </row>
    <row r="1001" spans="1:10" x14ac:dyDescent="0.35">
      <c r="A1001" t="s">
        <v>37</v>
      </c>
      <c r="B1001" t="s">
        <v>38</v>
      </c>
      <c r="C1001" t="s">
        <v>53</v>
      </c>
      <c r="D1001" t="s">
        <v>42</v>
      </c>
      <c r="E1001" t="s">
        <v>59</v>
      </c>
      <c r="F1001" t="s">
        <v>453</v>
      </c>
      <c r="G1001" t="s">
        <v>2711</v>
      </c>
      <c r="H1001" t="s">
        <v>2712</v>
      </c>
      <c r="I1001" t="s">
        <v>2704</v>
      </c>
      <c r="J1001" t="s">
        <v>2659</v>
      </c>
    </row>
    <row r="1002" spans="1:10" x14ac:dyDescent="0.35">
      <c r="A1002" t="s">
        <v>37</v>
      </c>
      <c r="B1002" t="s">
        <v>38</v>
      </c>
      <c r="C1002" t="s">
        <v>53</v>
      </c>
      <c r="D1002" t="s">
        <v>44</v>
      </c>
      <c r="E1002" t="s">
        <v>59</v>
      </c>
      <c r="F1002" t="s">
        <v>456</v>
      </c>
      <c r="G1002" t="s">
        <v>2713</v>
      </c>
      <c r="H1002" t="s">
        <v>2714</v>
      </c>
      <c r="I1002" t="s">
        <v>2704</v>
      </c>
      <c r="J1002" t="s">
        <v>2662</v>
      </c>
    </row>
    <row r="1003" spans="1:10" x14ac:dyDescent="0.35">
      <c r="A1003" t="s">
        <v>37</v>
      </c>
      <c r="B1003" t="s">
        <v>38</v>
      </c>
      <c r="C1003" t="s">
        <v>53</v>
      </c>
      <c r="D1003" t="s">
        <v>41</v>
      </c>
      <c r="E1003" t="s">
        <v>59</v>
      </c>
      <c r="F1003" t="s">
        <v>459</v>
      </c>
      <c r="G1003" t="s">
        <v>2715</v>
      </c>
      <c r="H1003" t="s">
        <v>2716</v>
      </c>
      <c r="I1003" t="s">
        <v>2704</v>
      </c>
      <c r="J1003" t="s">
        <v>2665</v>
      </c>
    </row>
    <row r="1004" spans="1:10" x14ac:dyDescent="0.35">
      <c r="A1004" t="s">
        <v>37</v>
      </c>
      <c r="B1004" t="s">
        <v>38</v>
      </c>
      <c r="C1004" t="s">
        <v>53</v>
      </c>
      <c r="D1004" t="s">
        <v>53</v>
      </c>
      <c r="E1004" t="s">
        <v>59</v>
      </c>
      <c r="F1004" t="s">
        <v>462</v>
      </c>
      <c r="G1004" t="s">
        <v>2717</v>
      </c>
      <c r="H1004" t="s">
        <v>2704</v>
      </c>
      <c r="I1004" t="s">
        <v>2704</v>
      </c>
      <c r="J1004" t="s">
        <v>2667</v>
      </c>
    </row>
    <row r="1005" spans="1:10" x14ac:dyDescent="0.35">
      <c r="A1005" t="s">
        <v>37</v>
      </c>
      <c r="B1005" t="s">
        <v>38</v>
      </c>
      <c r="C1005" t="s">
        <v>53</v>
      </c>
      <c r="D1005" t="s">
        <v>55</v>
      </c>
      <c r="E1005" t="s">
        <v>60</v>
      </c>
      <c r="F1005" t="s">
        <v>464</v>
      </c>
      <c r="G1005" t="s">
        <v>2718</v>
      </c>
      <c r="H1005" t="s">
        <v>2719</v>
      </c>
      <c r="I1005" t="s">
        <v>2720</v>
      </c>
      <c r="J1005" t="s">
        <v>2647</v>
      </c>
    </row>
    <row r="1006" spans="1:10" x14ac:dyDescent="0.35">
      <c r="A1006" t="s">
        <v>37</v>
      </c>
      <c r="B1006" t="s">
        <v>38</v>
      </c>
      <c r="C1006" t="s">
        <v>53</v>
      </c>
      <c r="D1006" t="s">
        <v>54</v>
      </c>
      <c r="E1006" t="s">
        <v>60</v>
      </c>
      <c r="F1006" t="s">
        <v>468</v>
      </c>
      <c r="G1006" t="s">
        <v>2721</v>
      </c>
      <c r="H1006" t="s">
        <v>2722</v>
      </c>
      <c r="I1006" t="s">
        <v>2720</v>
      </c>
      <c r="J1006" t="s">
        <v>2650</v>
      </c>
    </row>
    <row r="1007" spans="1:10" x14ac:dyDescent="0.35">
      <c r="A1007" t="s">
        <v>37</v>
      </c>
      <c r="B1007" t="s">
        <v>38</v>
      </c>
      <c r="C1007" t="s">
        <v>53</v>
      </c>
      <c r="D1007" t="s">
        <v>56</v>
      </c>
      <c r="E1007" t="s">
        <v>60</v>
      </c>
      <c r="F1007" t="s">
        <v>471</v>
      </c>
      <c r="G1007" t="s">
        <v>2723</v>
      </c>
      <c r="H1007" t="s">
        <v>2724</v>
      </c>
      <c r="I1007" t="s">
        <v>2720</v>
      </c>
      <c r="J1007" t="s">
        <v>2653</v>
      </c>
    </row>
    <row r="1008" spans="1:10" x14ac:dyDescent="0.35">
      <c r="A1008" t="s">
        <v>37</v>
      </c>
      <c r="B1008" t="s">
        <v>38</v>
      </c>
      <c r="C1008" t="s">
        <v>53</v>
      </c>
      <c r="D1008" t="s">
        <v>43</v>
      </c>
      <c r="E1008" t="s">
        <v>60</v>
      </c>
      <c r="F1008" t="s">
        <v>474</v>
      </c>
      <c r="G1008" t="s">
        <v>2725</v>
      </c>
      <c r="H1008" t="s">
        <v>2726</v>
      </c>
      <c r="I1008" t="s">
        <v>2720</v>
      </c>
      <c r="J1008" t="s">
        <v>2656</v>
      </c>
    </row>
    <row r="1009" spans="1:10" x14ac:dyDescent="0.35">
      <c r="A1009" t="s">
        <v>37</v>
      </c>
      <c r="B1009" t="s">
        <v>38</v>
      </c>
      <c r="C1009" t="s">
        <v>53</v>
      </c>
      <c r="D1009" t="s">
        <v>42</v>
      </c>
      <c r="E1009" t="s">
        <v>60</v>
      </c>
      <c r="F1009" t="s">
        <v>477</v>
      </c>
      <c r="G1009" t="s">
        <v>2727</v>
      </c>
      <c r="H1009" t="s">
        <v>2728</v>
      </c>
      <c r="I1009" t="s">
        <v>2720</v>
      </c>
      <c r="J1009" t="s">
        <v>2659</v>
      </c>
    </row>
    <row r="1010" spans="1:10" x14ac:dyDescent="0.35">
      <c r="A1010" t="s">
        <v>37</v>
      </c>
      <c r="B1010" t="s">
        <v>38</v>
      </c>
      <c r="C1010" t="s">
        <v>53</v>
      </c>
      <c r="D1010" t="s">
        <v>44</v>
      </c>
      <c r="E1010" t="s">
        <v>60</v>
      </c>
      <c r="F1010" t="s">
        <v>480</v>
      </c>
      <c r="G1010" t="s">
        <v>2729</v>
      </c>
      <c r="H1010" t="s">
        <v>2730</v>
      </c>
      <c r="I1010" t="s">
        <v>2720</v>
      </c>
      <c r="J1010" t="s">
        <v>2662</v>
      </c>
    </row>
    <row r="1011" spans="1:10" x14ac:dyDescent="0.35">
      <c r="A1011" t="s">
        <v>37</v>
      </c>
      <c r="B1011" t="s">
        <v>38</v>
      </c>
      <c r="C1011" t="s">
        <v>53</v>
      </c>
      <c r="D1011" t="s">
        <v>41</v>
      </c>
      <c r="E1011" t="s">
        <v>60</v>
      </c>
      <c r="F1011" t="s">
        <v>483</v>
      </c>
      <c r="G1011" t="s">
        <v>2731</v>
      </c>
      <c r="H1011" t="s">
        <v>2732</v>
      </c>
      <c r="I1011" t="s">
        <v>2720</v>
      </c>
      <c r="J1011" t="s">
        <v>2665</v>
      </c>
    </row>
    <row r="1012" spans="1:10" x14ac:dyDescent="0.35">
      <c r="A1012" t="s">
        <v>37</v>
      </c>
      <c r="B1012" t="s">
        <v>38</v>
      </c>
      <c r="C1012" t="s">
        <v>53</v>
      </c>
      <c r="D1012" t="s">
        <v>53</v>
      </c>
      <c r="E1012" t="s">
        <v>60</v>
      </c>
      <c r="F1012" t="s">
        <v>486</v>
      </c>
      <c r="G1012" t="s">
        <v>2733</v>
      </c>
      <c r="H1012" t="s">
        <v>2720</v>
      </c>
      <c r="I1012" t="s">
        <v>2720</v>
      </c>
      <c r="J1012" t="s">
        <v>2667</v>
      </c>
    </row>
    <row r="1013" spans="1:10" x14ac:dyDescent="0.35">
      <c r="A1013" t="s">
        <v>37</v>
      </c>
      <c r="B1013" t="s">
        <v>4</v>
      </c>
      <c r="C1013" t="s">
        <v>78</v>
      </c>
      <c r="D1013" t="s">
        <v>79</v>
      </c>
      <c r="E1013" t="s">
        <v>77</v>
      </c>
      <c r="F1013" t="s">
        <v>488</v>
      </c>
      <c r="G1013" t="s">
        <v>2734</v>
      </c>
      <c r="H1013" t="s">
        <v>2735</v>
      </c>
      <c r="I1013" t="s">
        <v>2736</v>
      </c>
      <c r="J1013" t="s">
        <v>2737</v>
      </c>
    </row>
    <row r="1014" spans="1:10" x14ac:dyDescent="0.35">
      <c r="A1014" t="s">
        <v>37</v>
      </c>
      <c r="B1014" t="s">
        <v>4</v>
      </c>
      <c r="C1014" t="s">
        <v>78</v>
      </c>
      <c r="D1014" t="s">
        <v>80</v>
      </c>
      <c r="E1014" t="s">
        <v>77</v>
      </c>
      <c r="F1014" t="s">
        <v>493</v>
      </c>
      <c r="G1014" t="s">
        <v>2738</v>
      </c>
      <c r="H1014" t="s">
        <v>2739</v>
      </c>
      <c r="I1014" t="s">
        <v>2736</v>
      </c>
      <c r="J1014" t="s">
        <v>2740</v>
      </c>
    </row>
    <row r="1015" spans="1:10" x14ac:dyDescent="0.35">
      <c r="A1015" t="s">
        <v>37</v>
      </c>
      <c r="B1015" t="s">
        <v>4</v>
      </c>
      <c r="C1015" t="s">
        <v>78</v>
      </c>
      <c r="D1015" t="s">
        <v>81</v>
      </c>
      <c r="E1015" t="s">
        <v>77</v>
      </c>
      <c r="F1015" t="s">
        <v>497</v>
      </c>
      <c r="G1015" t="s">
        <v>2741</v>
      </c>
      <c r="H1015" t="s">
        <v>2742</v>
      </c>
      <c r="I1015" t="s">
        <v>2736</v>
      </c>
      <c r="J1015" t="s">
        <v>2743</v>
      </c>
    </row>
    <row r="1016" spans="1:10" x14ac:dyDescent="0.35">
      <c r="A1016" t="s">
        <v>37</v>
      </c>
      <c r="B1016" t="s">
        <v>4</v>
      </c>
      <c r="C1016" t="s">
        <v>78</v>
      </c>
      <c r="D1016" t="s">
        <v>44</v>
      </c>
      <c r="E1016" t="s">
        <v>77</v>
      </c>
      <c r="F1016" t="s">
        <v>501</v>
      </c>
      <c r="G1016" t="s">
        <v>2744</v>
      </c>
      <c r="H1016" t="s">
        <v>2745</v>
      </c>
      <c r="I1016" t="s">
        <v>2736</v>
      </c>
      <c r="J1016" t="s">
        <v>2746</v>
      </c>
    </row>
    <row r="1017" spans="1:10" x14ac:dyDescent="0.35">
      <c r="A1017" t="s">
        <v>37</v>
      </c>
      <c r="B1017" t="s">
        <v>4</v>
      </c>
      <c r="C1017" t="s">
        <v>78</v>
      </c>
      <c r="D1017" t="s">
        <v>41</v>
      </c>
      <c r="E1017" t="s">
        <v>77</v>
      </c>
      <c r="F1017" t="s">
        <v>505</v>
      </c>
      <c r="G1017" t="s">
        <v>2747</v>
      </c>
      <c r="H1017" t="s">
        <v>2748</v>
      </c>
      <c r="I1017" t="s">
        <v>2736</v>
      </c>
      <c r="J1017" t="s">
        <v>2749</v>
      </c>
    </row>
    <row r="1018" spans="1:10" x14ac:dyDescent="0.35">
      <c r="A1018" t="s">
        <v>37</v>
      </c>
      <c r="B1018" t="s">
        <v>4</v>
      </c>
      <c r="C1018" t="s">
        <v>78</v>
      </c>
      <c r="D1018" t="s">
        <v>78</v>
      </c>
      <c r="E1018" t="s">
        <v>77</v>
      </c>
      <c r="F1018" t="s">
        <v>509</v>
      </c>
      <c r="G1018" t="s">
        <v>2750</v>
      </c>
      <c r="H1018" t="s">
        <v>2736</v>
      </c>
      <c r="I1018" t="s">
        <v>2736</v>
      </c>
      <c r="J1018" t="s">
        <v>2751</v>
      </c>
    </row>
    <row r="1019" spans="1:10" x14ac:dyDescent="0.35">
      <c r="A1019" t="s">
        <v>37</v>
      </c>
      <c r="B1019" t="s">
        <v>4</v>
      </c>
      <c r="C1019" t="s">
        <v>78</v>
      </c>
      <c r="D1019" t="s">
        <v>79</v>
      </c>
      <c r="E1019" t="s">
        <v>82</v>
      </c>
      <c r="F1019" t="s">
        <v>512</v>
      </c>
      <c r="G1019" t="s">
        <v>2752</v>
      </c>
      <c r="H1019" t="s">
        <v>2753</v>
      </c>
      <c r="I1019" t="s">
        <v>2754</v>
      </c>
      <c r="J1019" t="s">
        <v>2737</v>
      </c>
    </row>
    <row r="1020" spans="1:10" x14ac:dyDescent="0.35">
      <c r="A1020" t="s">
        <v>37</v>
      </c>
      <c r="B1020" t="s">
        <v>4</v>
      </c>
      <c r="C1020" t="s">
        <v>78</v>
      </c>
      <c r="D1020" t="s">
        <v>80</v>
      </c>
      <c r="E1020" t="s">
        <v>82</v>
      </c>
      <c r="F1020" t="s">
        <v>516</v>
      </c>
      <c r="G1020" t="s">
        <v>2755</v>
      </c>
      <c r="H1020" t="s">
        <v>2756</v>
      </c>
      <c r="I1020" t="s">
        <v>2754</v>
      </c>
      <c r="J1020" t="s">
        <v>2740</v>
      </c>
    </row>
    <row r="1021" spans="1:10" x14ac:dyDescent="0.35">
      <c r="A1021" t="s">
        <v>37</v>
      </c>
      <c r="B1021" t="s">
        <v>4</v>
      </c>
      <c r="C1021" t="s">
        <v>78</v>
      </c>
      <c r="D1021" t="s">
        <v>81</v>
      </c>
      <c r="E1021" t="s">
        <v>82</v>
      </c>
      <c r="F1021" t="s">
        <v>519</v>
      </c>
      <c r="G1021" t="s">
        <v>2757</v>
      </c>
      <c r="H1021" t="s">
        <v>2758</v>
      </c>
      <c r="I1021" t="s">
        <v>2754</v>
      </c>
      <c r="J1021" t="s">
        <v>2743</v>
      </c>
    </row>
    <row r="1022" spans="1:10" x14ac:dyDescent="0.35">
      <c r="A1022" t="s">
        <v>37</v>
      </c>
      <c r="B1022" t="s">
        <v>4</v>
      </c>
      <c r="C1022" t="s">
        <v>78</v>
      </c>
      <c r="D1022" t="s">
        <v>44</v>
      </c>
      <c r="E1022" t="s">
        <v>82</v>
      </c>
      <c r="F1022" t="s">
        <v>522</v>
      </c>
      <c r="G1022" t="s">
        <v>2759</v>
      </c>
      <c r="H1022" t="s">
        <v>2760</v>
      </c>
      <c r="I1022" t="s">
        <v>2754</v>
      </c>
      <c r="J1022" t="s">
        <v>2746</v>
      </c>
    </row>
    <row r="1023" spans="1:10" x14ac:dyDescent="0.35">
      <c r="A1023" t="s">
        <v>37</v>
      </c>
      <c r="B1023" t="s">
        <v>4</v>
      </c>
      <c r="C1023" t="s">
        <v>78</v>
      </c>
      <c r="D1023" t="s">
        <v>41</v>
      </c>
      <c r="E1023" t="s">
        <v>82</v>
      </c>
      <c r="F1023" t="s">
        <v>525</v>
      </c>
      <c r="G1023" t="s">
        <v>2761</v>
      </c>
      <c r="H1023" t="s">
        <v>2762</v>
      </c>
      <c r="I1023" t="s">
        <v>2754</v>
      </c>
      <c r="J1023" t="s">
        <v>2749</v>
      </c>
    </row>
    <row r="1024" spans="1:10" x14ac:dyDescent="0.35">
      <c r="A1024" t="s">
        <v>37</v>
      </c>
      <c r="B1024" t="s">
        <v>4</v>
      </c>
      <c r="C1024" t="s">
        <v>78</v>
      </c>
      <c r="D1024" t="s">
        <v>78</v>
      </c>
      <c r="E1024" t="s">
        <v>82</v>
      </c>
      <c r="F1024" t="s">
        <v>528</v>
      </c>
      <c r="G1024" t="s">
        <v>2763</v>
      </c>
      <c r="H1024" t="s">
        <v>2754</v>
      </c>
      <c r="I1024" t="s">
        <v>2754</v>
      </c>
      <c r="J1024" t="s">
        <v>2751</v>
      </c>
    </row>
    <row r="1025" spans="1:10" x14ac:dyDescent="0.35">
      <c r="A1025" t="s">
        <v>37</v>
      </c>
      <c r="B1025" t="s">
        <v>4</v>
      </c>
      <c r="C1025" t="s">
        <v>78</v>
      </c>
      <c r="D1025" t="s">
        <v>79</v>
      </c>
      <c r="E1025" t="s">
        <v>83</v>
      </c>
      <c r="F1025" t="s">
        <v>530</v>
      </c>
      <c r="G1025" t="s">
        <v>2764</v>
      </c>
      <c r="H1025" t="s">
        <v>2765</v>
      </c>
      <c r="I1025" t="s">
        <v>2766</v>
      </c>
      <c r="J1025" t="s">
        <v>2737</v>
      </c>
    </row>
    <row r="1026" spans="1:10" x14ac:dyDescent="0.35">
      <c r="A1026" t="s">
        <v>37</v>
      </c>
      <c r="B1026" t="s">
        <v>4</v>
      </c>
      <c r="C1026" t="s">
        <v>78</v>
      </c>
      <c r="D1026" t="s">
        <v>80</v>
      </c>
      <c r="E1026" t="s">
        <v>83</v>
      </c>
      <c r="F1026" t="s">
        <v>534</v>
      </c>
      <c r="G1026" t="s">
        <v>2767</v>
      </c>
      <c r="H1026" t="s">
        <v>2768</v>
      </c>
      <c r="I1026" t="s">
        <v>2766</v>
      </c>
      <c r="J1026" t="s">
        <v>2740</v>
      </c>
    </row>
    <row r="1027" spans="1:10" x14ac:dyDescent="0.35">
      <c r="A1027" t="s">
        <v>37</v>
      </c>
      <c r="B1027" t="s">
        <v>4</v>
      </c>
      <c r="C1027" t="s">
        <v>78</v>
      </c>
      <c r="D1027" t="s">
        <v>81</v>
      </c>
      <c r="E1027" t="s">
        <v>83</v>
      </c>
      <c r="F1027" t="s">
        <v>537</v>
      </c>
      <c r="G1027" t="s">
        <v>2769</v>
      </c>
      <c r="H1027" t="s">
        <v>2770</v>
      </c>
      <c r="I1027" t="s">
        <v>2766</v>
      </c>
      <c r="J1027" t="s">
        <v>2743</v>
      </c>
    </row>
    <row r="1028" spans="1:10" x14ac:dyDescent="0.35">
      <c r="A1028" t="s">
        <v>37</v>
      </c>
      <c r="B1028" t="s">
        <v>4</v>
      </c>
      <c r="C1028" t="s">
        <v>78</v>
      </c>
      <c r="D1028" t="s">
        <v>44</v>
      </c>
      <c r="E1028" t="s">
        <v>83</v>
      </c>
      <c r="F1028" t="s">
        <v>540</v>
      </c>
      <c r="G1028" t="s">
        <v>2771</v>
      </c>
      <c r="H1028" t="s">
        <v>2772</v>
      </c>
      <c r="I1028" t="s">
        <v>2766</v>
      </c>
      <c r="J1028" t="s">
        <v>2746</v>
      </c>
    </row>
    <row r="1029" spans="1:10" x14ac:dyDescent="0.35">
      <c r="A1029" t="s">
        <v>37</v>
      </c>
      <c r="B1029" t="s">
        <v>4</v>
      </c>
      <c r="C1029" t="s">
        <v>78</v>
      </c>
      <c r="D1029" t="s">
        <v>41</v>
      </c>
      <c r="E1029" t="s">
        <v>83</v>
      </c>
      <c r="F1029" t="s">
        <v>543</v>
      </c>
      <c r="G1029" t="s">
        <v>2773</v>
      </c>
      <c r="H1029" t="s">
        <v>2774</v>
      </c>
      <c r="I1029" t="s">
        <v>2766</v>
      </c>
      <c r="J1029" t="s">
        <v>2749</v>
      </c>
    </row>
    <row r="1030" spans="1:10" x14ac:dyDescent="0.35">
      <c r="A1030" t="s">
        <v>37</v>
      </c>
      <c r="B1030" t="s">
        <v>4</v>
      </c>
      <c r="C1030" t="s">
        <v>78</v>
      </c>
      <c r="D1030" t="s">
        <v>78</v>
      </c>
      <c r="E1030" t="s">
        <v>83</v>
      </c>
      <c r="F1030" t="s">
        <v>546</v>
      </c>
      <c r="G1030" t="s">
        <v>2775</v>
      </c>
      <c r="H1030" t="s">
        <v>2766</v>
      </c>
      <c r="I1030" t="s">
        <v>2766</v>
      </c>
      <c r="J1030" t="s">
        <v>2751</v>
      </c>
    </row>
    <row r="1031" spans="1:10" x14ac:dyDescent="0.35">
      <c r="A1031" t="s">
        <v>37</v>
      </c>
      <c r="B1031" t="s">
        <v>4</v>
      </c>
      <c r="C1031" t="s">
        <v>78</v>
      </c>
      <c r="D1031" t="s">
        <v>79</v>
      </c>
      <c r="E1031" t="s">
        <v>84</v>
      </c>
      <c r="F1031" t="s">
        <v>548</v>
      </c>
      <c r="G1031" t="s">
        <v>2776</v>
      </c>
      <c r="H1031" t="s">
        <v>2777</v>
      </c>
      <c r="I1031" t="s">
        <v>2778</v>
      </c>
      <c r="J1031" t="s">
        <v>2737</v>
      </c>
    </row>
    <row r="1032" spans="1:10" x14ac:dyDescent="0.35">
      <c r="A1032" t="s">
        <v>37</v>
      </c>
      <c r="B1032" t="s">
        <v>4</v>
      </c>
      <c r="C1032" t="s">
        <v>78</v>
      </c>
      <c r="D1032" t="s">
        <v>80</v>
      </c>
      <c r="E1032" t="s">
        <v>84</v>
      </c>
      <c r="F1032" t="s">
        <v>552</v>
      </c>
      <c r="G1032" t="s">
        <v>2779</v>
      </c>
      <c r="H1032" t="s">
        <v>2780</v>
      </c>
      <c r="I1032" t="s">
        <v>2778</v>
      </c>
      <c r="J1032" t="s">
        <v>2740</v>
      </c>
    </row>
    <row r="1033" spans="1:10" x14ac:dyDescent="0.35">
      <c r="A1033" t="s">
        <v>37</v>
      </c>
      <c r="B1033" t="s">
        <v>4</v>
      </c>
      <c r="C1033" t="s">
        <v>78</v>
      </c>
      <c r="D1033" t="s">
        <v>81</v>
      </c>
      <c r="E1033" t="s">
        <v>84</v>
      </c>
      <c r="F1033" t="s">
        <v>555</v>
      </c>
      <c r="G1033" t="s">
        <v>2781</v>
      </c>
      <c r="H1033" t="s">
        <v>2782</v>
      </c>
      <c r="I1033" t="s">
        <v>2778</v>
      </c>
      <c r="J1033" t="s">
        <v>2743</v>
      </c>
    </row>
    <row r="1034" spans="1:10" x14ac:dyDescent="0.35">
      <c r="A1034" t="s">
        <v>37</v>
      </c>
      <c r="B1034" t="s">
        <v>4</v>
      </c>
      <c r="C1034" t="s">
        <v>78</v>
      </c>
      <c r="D1034" t="s">
        <v>44</v>
      </c>
      <c r="E1034" t="s">
        <v>84</v>
      </c>
      <c r="F1034" t="s">
        <v>558</v>
      </c>
      <c r="G1034" t="s">
        <v>2783</v>
      </c>
      <c r="H1034" t="s">
        <v>2784</v>
      </c>
      <c r="I1034" t="s">
        <v>2778</v>
      </c>
      <c r="J1034" t="s">
        <v>2746</v>
      </c>
    </row>
    <row r="1035" spans="1:10" x14ac:dyDescent="0.35">
      <c r="A1035" t="s">
        <v>37</v>
      </c>
      <c r="B1035" t="s">
        <v>4</v>
      </c>
      <c r="C1035" t="s">
        <v>78</v>
      </c>
      <c r="D1035" t="s">
        <v>41</v>
      </c>
      <c r="E1035" t="s">
        <v>84</v>
      </c>
      <c r="F1035" t="s">
        <v>561</v>
      </c>
      <c r="G1035" t="s">
        <v>2785</v>
      </c>
      <c r="H1035" t="s">
        <v>2786</v>
      </c>
      <c r="I1035" t="s">
        <v>2778</v>
      </c>
      <c r="J1035" t="s">
        <v>2749</v>
      </c>
    </row>
    <row r="1036" spans="1:10" x14ac:dyDescent="0.35">
      <c r="A1036" t="s">
        <v>37</v>
      </c>
      <c r="B1036" t="s">
        <v>4</v>
      </c>
      <c r="C1036" t="s">
        <v>78</v>
      </c>
      <c r="D1036" t="s">
        <v>78</v>
      </c>
      <c r="E1036" t="s">
        <v>84</v>
      </c>
      <c r="F1036" t="s">
        <v>564</v>
      </c>
      <c r="G1036" t="s">
        <v>2787</v>
      </c>
      <c r="H1036" t="s">
        <v>2778</v>
      </c>
      <c r="I1036" t="s">
        <v>2778</v>
      </c>
      <c r="J1036" t="s">
        <v>2751</v>
      </c>
    </row>
    <row r="1037" spans="1:10" x14ac:dyDescent="0.35">
      <c r="A1037" t="s">
        <v>37</v>
      </c>
      <c r="B1037" t="s">
        <v>4</v>
      </c>
      <c r="C1037" t="s">
        <v>78</v>
      </c>
      <c r="D1037" t="s">
        <v>79</v>
      </c>
      <c r="E1037" t="s">
        <v>85</v>
      </c>
      <c r="F1037" t="s">
        <v>566</v>
      </c>
      <c r="G1037" t="s">
        <v>2788</v>
      </c>
      <c r="H1037" t="s">
        <v>2789</v>
      </c>
      <c r="I1037" t="s">
        <v>2790</v>
      </c>
      <c r="J1037" t="s">
        <v>2737</v>
      </c>
    </row>
    <row r="1038" spans="1:10" x14ac:dyDescent="0.35">
      <c r="A1038" t="s">
        <v>37</v>
      </c>
      <c r="B1038" t="s">
        <v>4</v>
      </c>
      <c r="C1038" t="s">
        <v>78</v>
      </c>
      <c r="D1038" t="s">
        <v>80</v>
      </c>
      <c r="E1038" t="s">
        <v>85</v>
      </c>
      <c r="F1038" t="s">
        <v>570</v>
      </c>
      <c r="G1038" t="s">
        <v>2791</v>
      </c>
      <c r="H1038" t="s">
        <v>2792</v>
      </c>
      <c r="I1038" t="s">
        <v>2790</v>
      </c>
      <c r="J1038" t="s">
        <v>2740</v>
      </c>
    </row>
    <row r="1039" spans="1:10" x14ac:dyDescent="0.35">
      <c r="A1039" t="s">
        <v>37</v>
      </c>
      <c r="B1039" t="s">
        <v>4</v>
      </c>
      <c r="C1039" t="s">
        <v>78</v>
      </c>
      <c r="D1039" t="s">
        <v>81</v>
      </c>
      <c r="E1039" t="s">
        <v>85</v>
      </c>
      <c r="F1039" t="s">
        <v>573</v>
      </c>
      <c r="G1039" t="s">
        <v>2793</v>
      </c>
      <c r="H1039" t="s">
        <v>2794</v>
      </c>
      <c r="I1039" t="s">
        <v>2790</v>
      </c>
      <c r="J1039" t="s">
        <v>2743</v>
      </c>
    </row>
    <row r="1040" spans="1:10" x14ac:dyDescent="0.35">
      <c r="A1040" t="s">
        <v>37</v>
      </c>
      <c r="B1040" t="s">
        <v>4</v>
      </c>
      <c r="C1040" t="s">
        <v>78</v>
      </c>
      <c r="D1040" t="s">
        <v>44</v>
      </c>
      <c r="E1040" t="s">
        <v>85</v>
      </c>
      <c r="F1040" t="s">
        <v>576</v>
      </c>
      <c r="G1040" t="s">
        <v>2795</v>
      </c>
      <c r="H1040" t="s">
        <v>2796</v>
      </c>
      <c r="I1040" t="s">
        <v>2790</v>
      </c>
      <c r="J1040" t="s">
        <v>2746</v>
      </c>
    </row>
    <row r="1041" spans="1:10" x14ac:dyDescent="0.35">
      <c r="A1041" t="s">
        <v>37</v>
      </c>
      <c r="B1041" t="s">
        <v>4</v>
      </c>
      <c r="C1041" t="s">
        <v>78</v>
      </c>
      <c r="D1041" t="s">
        <v>41</v>
      </c>
      <c r="E1041" t="s">
        <v>85</v>
      </c>
      <c r="F1041" t="s">
        <v>579</v>
      </c>
      <c r="G1041" t="s">
        <v>2797</v>
      </c>
      <c r="H1041" t="s">
        <v>2798</v>
      </c>
      <c r="I1041" t="s">
        <v>2790</v>
      </c>
      <c r="J1041" t="s">
        <v>2749</v>
      </c>
    </row>
    <row r="1042" spans="1:10" x14ac:dyDescent="0.35">
      <c r="A1042" t="s">
        <v>37</v>
      </c>
      <c r="B1042" t="s">
        <v>4</v>
      </c>
      <c r="C1042" t="s">
        <v>78</v>
      </c>
      <c r="D1042" t="s">
        <v>78</v>
      </c>
      <c r="E1042" t="s">
        <v>85</v>
      </c>
      <c r="F1042" t="s">
        <v>582</v>
      </c>
      <c r="G1042" t="s">
        <v>2799</v>
      </c>
      <c r="H1042" t="s">
        <v>2790</v>
      </c>
      <c r="I1042" t="s">
        <v>2790</v>
      </c>
      <c r="J1042" t="s">
        <v>2751</v>
      </c>
    </row>
    <row r="1043" spans="1:10" x14ac:dyDescent="0.35">
      <c r="A1043" t="s">
        <v>37</v>
      </c>
      <c r="B1043" t="s">
        <v>4</v>
      </c>
      <c r="C1043" t="s">
        <v>78</v>
      </c>
      <c r="D1043" t="s">
        <v>79</v>
      </c>
      <c r="E1043" t="s">
        <v>86</v>
      </c>
      <c r="F1043" t="s">
        <v>584</v>
      </c>
      <c r="G1043" t="s">
        <v>2800</v>
      </c>
      <c r="H1043" t="s">
        <v>2801</v>
      </c>
      <c r="I1043" t="s">
        <v>2802</v>
      </c>
      <c r="J1043" t="s">
        <v>2737</v>
      </c>
    </row>
    <row r="1044" spans="1:10" x14ac:dyDescent="0.35">
      <c r="A1044" t="s">
        <v>37</v>
      </c>
      <c r="B1044" t="s">
        <v>4</v>
      </c>
      <c r="C1044" t="s">
        <v>78</v>
      </c>
      <c r="D1044" t="s">
        <v>80</v>
      </c>
      <c r="E1044" t="s">
        <v>86</v>
      </c>
      <c r="F1044" t="s">
        <v>588</v>
      </c>
      <c r="G1044" t="s">
        <v>2803</v>
      </c>
      <c r="H1044" t="s">
        <v>2804</v>
      </c>
      <c r="I1044" t="s">
        <v>2802</v>
      </c>
      <c r="J1044" t="s">
        <v>2740</v>
      </c>
    </row>
    <row r="1045" spans="1:10" x14ac:dyDescent="0.35">
      <c r="A1045" t="s">
        <v>37</v>
      </c>
      <c r="B1045" t="s">
        <v>4</v>
      </c>
      <c r="C1045" t="s">
        <v>78</v>
      </c>
      <c r="D1045" t="s">
        <v>81</v>
      </c>
      <c r="E1045" t="s">
        <v>86</v>
      </c>
      <c r="F1045" t="s">
        <v>591</v>
      </c>
      <c r="G1045" t="s">
        <v>2805</v>
      </c>
      <c r="H1045" t="s">
        <v>2806</v>
      </c>
      <c r="I1045" t="s">
        <v>2802</v>
      </c>
      <c r="J1045" t="s">
        <v>2743</v>
      </c>
    </row>
    <row r="1046" spans="1:10" x14ac:dyDescent="0.35">
      <c r="A1046" t="s">
        <v>37</v>
      </c>
      <c r="B1046" t="s">
        <v>4</v>
      </c>
      <c r="C1046" t="s">
        <v>78</v>
      </c>
      <c r="D1046" t="s">
        <v>44</v>
      </c>
      <c r="E1046" t="s">
        <v>86</v>
      </c>
      <c r="F1046" t="s">
        <v>594</v>
      </c>
      <c r="G1046" t="s">
        <v>2807</v>
      </c>
      <c r="H1046" t="s">
        <v>2808</v>
      </c>
      <c r="I1046" t="s">
        <v>2802</v>
      </c>
      <c r="J1046" t="s">
        <v>2746</v>
      </c>
    </row>
    <row r="1047" spans="1:10" x14ac:dyDescent="0.35">
      <c r="A1047" t="s">
        <v>37</v>
      </c>
      <c r="B1047" t="s">
        <v>4</v>
      </c>
      <c r="C1047" t="s">
        <v>78</v>
      </c>
      <c r="D1047" t="s">
        <v>41</v>
      </c>
      <c r="E1047" t="s">
        <v>86</v>
      </c>
      <c r="F1047" t="s">
        <v>597</v>
      </c>
      <c r="G1047" t="s">
        <v>2809</v>
      </c>
      <c r="H1047" t="s">
        <v>2810</v>
      </c>
      <c r="I1047" t="s">
        <v>2802</v>
      </c>
      <c r="J1047" t="s">
        <v>2749</v>
      </c>
    </row>
    <row r="1048" spans="1:10" x14ac:dyDescent="0.35">
      <c r="A1048" t="s">
        <v>37</v>
      </c>
      <c r="B1048" t="s">
        <v>4</v>
      </c>
      <c r="C1048" t="s">
        <v>78</v>
      </c>
      <c r="D1048" t="s">
        <v>78</v>
      </c>
      <c r="E1048" t="s">
        <v>86</v>
      </c>
      <c r="F1048" t="s">
        <v>600</v>
      </c>
      <c r="G1048" t="s">
        <v>2811</v>
      </c>
      <c r="H1048" t="s">
        <v>2802</v>
      </c>
      <c r="I1048" t="s">
        <v>2802</v>
      </c>
      <c r="J1048" t="s">
        <v>2751</v>
      </c>
    </row>
    <row r="1049" spans="1:10" x14ac:dyDescent="0.35">
      <c r="A1049" t="s">
        <v>37</v>
      </c>
      <c r="B1049" t="s">
        <v>4</v>
      </c>
      <c r="C1049" t="s">
        <v>78</v>
      </c>
      <c r="D1049" t="s">
        <v>79</v>
      </c>
      <c r="E1049" t="s">
        <v>87</v>
      </c>
      <c r="F1049" t="s">
        <v>602</v>
      </c>
      <c r="G1049" t="s">
        <v>2812</v>
      </c>
      <c r="H1049" t="s">
        <v>2813</v>
      </c>
      <c r="I1049" t="s">
        <v>2814</v>
      </c>
      <c r="J1049" t="s">
        <v>2737</v>
      </c>
    </row>
    <row r="1050" spans="1:10" x14ac:dyDescent="0.35">
      <c r="A1050" t="s">
        <v>37</v>
      </c>
      <c r="B1050" t="s">
        <v>4</v>
      </c>
      <c r="C1050" t="s">
        <v>78</v>
      </c>
      <c r="D1050" t="s">
        <v>80</v>
      </c>
      <c r="E1050" t="s">
        <v>87</v>
      </c>
      <c r="F1050" t="s">
        <v>606</v>
      </c>
      <c r="G1050" t="s">
        <v>2815</v>
      </c>
      <c r="H1050" t="s">
        <v>2816</v>
      </c>
      <c r="I1050" t="s">
        <v>2814</v>
      </c>
      <c r="J1050" t="s">
        <v>2740</v>
      </c>
    </row>
    <row r="1051" spans="1:10" x14ac:dyDescent="0.35">
      <c r="A1051" t="s">
        <v>37</v>
      </c>
      <c r="B1051" t="s">
        <v>4</v>
      </c>
      <c r="C1051" t="s">
        <v>78</v>
      </c>
      <c r="D1051" t="s">
        <v>81</v>
      </c>
      <c r="E1051" t="s">
        <v>87</v>
      </c>
      <c r="F1051" t="s">
        <v>609</v>
      </c>
      <c r="G1051" t="s">
        <v>2817</v>
      </c>
      <c r="H1051" t="s">
        <v>2818</v>
      </c>
      <c r="I1051" t="s">
        <v>2814</v>
      </c>
      <c r="J1051" t="s">
        <v>2743</v>
      </c>
    </row>
    <row r="1052" spans="1:10" x14ac:dyDescent="0.35">
      <c r="A1052" t="s">
        <v>37</v>
      </c>
      <c r="B1052" t="s">
        <v>4</v>
      </c>
      <c r="C1052" t="s">
        <v>78</v>
      </c>
      <c r="D1052" t="s">
        <v>44</v>
      </c>
      <c r="E1052" t="s">
        <v>87</v>
      </c>
      <c r="F1052" t="s">
        <v>612</v>
      </c>
      <c r="G1052" t="s">
        <v>2819</v>
      </c>
      <c r="H1052" t="s">
        <v>2820</v>
      </c>
      <c r="I1052" t="s">
        <v>2814</v>
      </c>
      <c r="J1052" t="s">
        <v>2746</v>
      </c>
    </row>
    <row r="1053" spans="1:10" x14ac:dyDescent="0.35">
      <c r="A1053" t="s">
        <v>37</v>
      </c>
      <c r="B1053" t="s">
        <v>4</v>
      </c>
      <c r="C1053" t="s">
        <v>78</v>
      </c>
      <c r="D1053" t="s">
        <v>41</v>
      </c>
      <c r="E1053" t="s">
        <v>87</v>
      </c>
      <c r="F1053" t="s">
        <v>615</v>
      </c>
      <c r="G1053" t="s">
        <v>2821</v>
      </c>
      <c r="H1053" t="s">
        <v>2822</v>
      </c>
      <c r="I1053" t="s">
        <v>2814</v>
      </c>
      <c r="J1053" t="s">
        <v>2749</v>
      </c>
    </row>
    <row r="1054" spans="1:10" x14ac:dyDescent="0.35">
      <c r="A1054" t="s">
        <v>37</v>
      </c>
      <c r="B1054" t="s">
        <v>4</v>
      </c>
      <c r="C1054" t="s">
        <v>78</v>
      </c>
      <c r="D1054" t="s">
        <v>78</v>
      </c>
      <c r="E1054" t="s">
        <v>87</v>
      </c>
      <c r="F1054" t="s">
        <v>618</v>
      </c>
      <c r="G1054" t="s">
        <v>2823</v>
      </c>
      <c r="H1054" t="s">
        <v>2814</v>
      </c>
      <c r="I1054" t="s">
        <v>2814</v>
      </c>
      <c r="J1054" t="s">
        <v>2751</v>
      </c>
    </row>
    <row r="1055" spans="1:10" x14ac:dyDescent="0.35">
      <c r="A1055" t="s">
        <v>37</v>
      </c>
      <c r="B1055" t="s">
        <v>4</v>
      </c>
      <c r="C1055" t="s">
        <v>78</v>
      </c>
      <c r="D1055" t="s">
        <v>79</v>
      </c>
      <c r="E1055" t="s">
        <v>88</v>
      </c>
      <c r="F1055" t="s">
        <v>620</v>
      </c>
      <c r="G1055" t="s">
        <v>2824</v>
      </c>
      <c r="H1055" t="s">
        <v>2825</v>
      </c>
      <c r="I1055" t="s">
        <v>2826</v>
      </c>
      <c r="J1055" t="s">
        <v>2737</v>
      </c>
    </row>
    <row r="1056" spans="1:10" x14ac:dyDescent="0.35">
      <c r="A1056" t="s">
        <v>37</v>
      </c>
      <c r="B1056" t="s">
        <v>4</v>
      </c>
      <c r="C1056" t="s">
        <v>78</v>
      </c>
      <c r="D1056" t="s">
        <v>80</v>
      </c>
      <c r="E1056" t="s">
        <v>88</v>
      </c>
      <c r="F1056" t="s">
        <v>624</v>
      </c>
      <c r="G1056" t="s">
        <v>2827</v>
      </c>
      <c r="H1056" t="s">
        <v>2828</v>
      </c>
      <c r="I1056" t="s">
        <v>2826</v>
      </c>
      <c r="J1056" t="s">
        <v>2740</v>
      </c>
    </row>
    <row r="1057" spans="1:10" x14ac:dyDescent="0.35">
      <c r="A1057" t="s">
        <v>37</v>
      </c>
      <c r="B1057" t="s">
        <v>4</v>
      </c>
      <c r="C1057" t="s">
        <v>78</v>
      </c>
      <c r="D1057" t="s">
        <v>81</v>
      </c>
      <c r="E1057" t="s">
        <v>88</v>
      </c>
      <c r="F1057" t="s">
        <v>627</v>
      </c>
      <c r="G1057" t="s">
        <v>2829</v>
      </c>
      <c r="H1057" t="s">
        <v>2830</v>
      </c>
      <c r="I1057" t="s">
        <v>2826</v>
      </c>
      <c r="J1057" t="s">
        <v>2743</v>
      </c>
    </row>
    <row r="1058" spans="1:10" x14ac:dyDescent="0.35">
      <c r="A1058" t="s">
        <v>37</v>
      </c>
      <c r="B1058" t="s">
        <v>4</v>
      </c>
      <c r="C1058" t="s">
        <v>78</v>
      </c>
      <c r="D1058" t="s">
        <v>44</v>
      </c>
      <c r="E1058" t="s">
        <v>88</v>
      </c>
      <c r="F1058" t="s">
        <v>630</v>
      </c>
      <c r="G1058" t="s">
        <v>2831</v>
      </c>
      <c r="H1058" t="s">
        <v>2832</v>
      </c>
      <c r="I1058" t="s">
        <v>2826</v>
      </c>
      <c r="J1058" t="s">
        <v>2746</v>
      </c>
    </row>
    <row r="1059" spans="1:10" x14ac:dyDescent="0.35">
      <c r="A1059" t="s">
        <v>37</v>
      </c>
      <c r="B1059" t="s">
        <v>4</v>
      </c>
      <c r="C1059" t="s">
        <v>78</v>
      </c>
      <c r="D1059" t="s">
        <v>41</v>
      </c>
      <c r="E1059" t="s">
        <v>88</v>
      </c>
      <c r="F1059" t="s">
        <v>633</v>
      </c>
      <c r="G1059" t="s">
        <v>2833</v>
      </c>
      <c r="H1059" t="s">
        <v>2834</v>
      </c>
      <c r="I1059" t="s">
        <v>2826</v>
      </c>
      <c r="J1059" t="s">
        <v>2749</v>
      </c>
    </row>
    <row r="1060" spans="1:10" x14ac:dyDescent="0.35">
      <c r="A1060" t="s">
        <v>37</v>
      </c>
      <c r="B1060" t="s">
        <v>4</v>
      </c>
      <c r="C1060" t="s">
        <v>78</v>
      </c>
      <c r="D1060" t="s">
        <v>78</v>
      </c>
      <c r="E1060" t="s">
        <v>88</v>
      </c>
      <c r="F1060" t="s">
        <v>636</v>
      </c>
      <c r="G1060" t="s">
        <v>2835</v>
      </c>
      <c r="H1060" t="s">
        <v>2826</v>
      </c>
      <c r="I1060" t="s">
        <v>2826</v>
      </c>
      <c r="J1060" t="s">
        <v>2751</v>
      </c>
    </row>
    <row r="1061" spans="1:10" x14ac:dyDescent="0.35">
      <c r="A1061" t="s">
        <v>37</v>
      </c>
      <c r="B1061" t="s">
        <v>4</v>
      </c>
      <c r="C1061" t="s">
        <v>78</v>
      </c>
      <c r="D1061" t="s">
        <v>79</v>
      </c>
      <c r="E1061" t="s">
        <v>89</v>
      </c>
      <c r="F1061" t="s">
        <v>638</v>
      </c>
      <c r="G1061" t="s">
        <v>2836</v>
      </c>
      <c r="H1061" t="s">
        <v>2837</v>
      </c>
      <c r="I1061" t="s">
        <v>2838</v>
      </c>
      <c r="J1061" t="s">
        <v>2737</v>
      </c>
    </row>
    <row r="1062" spans="1:10" x14ac:dyDescent="0.35">
      <c r="A1062" t="s">
        <v>37</v>
      </c>
      <c r="B1062" t="s">
        <v>4</v>
      </c>
      <c r="C1062" t="s">
        <v>78</v>
      </c>
      <c r="D1062" t="s">
        <v>80</v>
      </c>
      <c r="E1062" t="s">
        <v>89</v>
      </c>
      <c r="F1062" t="s">
        <v>642</v>
      </c>
      <c r="G1062" t="s">
        <v>2839</v>
      </c>
      <c r="H1062" t="s">
        <v>2840</v>
      </c>
      <c r="I1062" t="s">
        <v>2838</v>
      </c>
      <c r="J1062" t="s">
        <v>2740</v>
      </c>
    </row>
    <row r="1063" spans="1:10" x14ac:dyDescent="0.35">
      <c r="A1063" t="s">
        <v>37</v>
      </c>
      <c r="B1063" t="s">
        <v>4</v>
      </c>
      <c r="C1063" t="s">
        <v>78</v>
      </c>
      <c r="D1063" t="s">
        <v>81</v>
      </c>
      <c r="E1063" t="s">
        <v>89</v>
      </c>
      <c r="F1063" t="s">
        <v>645</v>
      </c>
      <c r="G1063" t="s">
        <v>2841</v>
      </c>
      <c r="H1063" t="s">
        <v>2842</v>
      </c>
      <c r="I1063" t="s">
        <v>2838</v>
      </c>
      <c r="J1063" t="s">
        <v>2743</v>
      </c>
    </row>
    <row r="1064" spans="1:10" x14ac:dyDescent="0.35">
      <c r="A1064" t="s">
        <v>37</v>
      </c>
      <c r="B1064" t="s">
        <v>4</v>
      </c>
      <c r="C1064" t="s">
        <v>78</v>
      </c>
      <c r="D1064" t="s">
        <v>44</v>
      </c>
      <c r="E1064" t="s">
        <v>89</v>
      </c>
      <c r="F1064" t="s">
        <v>648</v>
      </c>
      <c r="G1064" t="s">
        <v>2843</v>
      </c>
      <c r="H1064" t="s">
        <v>2844</v>
      </c>
      <c r="I1064" t="s">
        <v>2838</v>
      </c>
      <c r="J1064" t="s">
        <v>2746</v>
      </c>
    </row>
    <row r="1065" spans="1:10" x14ac:dyDescent="0.35">
      <c r="A1065" t="s">
        <v>37</v>
      </c>
      <c r="B1065" t="s">
        <v>4</v>
      </c>
      <c r="C1065" t="s">
        <v>78</v>
      </c>
      <c r="D1065" t="s">
        <v>41</v>
      </c>
      <c r="E1065" t="s">
        <v>89</v>
      </c>
      <c r="F1065" t="s">
        <v>651</v>
      </c>
      <c r="G1065" t="s">
        <v>2845</v>
      </c>
      <c r="H1065" t="s">
        <v>2846</v>
      </c>
      <c r="I1065" t="s">
        <v>2838</v>
      </c>
      <c r="J1065" t="s">
        <v>2749</v>
      </c>
    </row>
    <row r="1066" spans="1:10" x14ac:dyDescent="0.35">
      <c r="A1066" t="s">
        <v>37</v>
      </c>
      <c r="B1066" t="s">
        <v>4</v>
      </c>
      <c r="C1066" t="s">
        <v>78</v>
      </c>
      <c r="D1066" t="s">
        <v>78</v>
      </c>
      <c r="E1066" t="s">
        <v>89</v>
      </c>
      <c r="F1066" t="s">
        <v>654</v>
      </c>
      <c r="G1066" t="s">
        <v>2847</v>
      </c>
      <c r="H1066" t="s">
        <v>2838</v>
      </c>
      <c r="I1066" t="s">
        <v>2838</v>
      </c>
      <c r="J1066" t="s">
        <v>2751</v>
      </c>
    </row>
    <row r="1067" spans="1:10" x14ac:dyDescent="0.35">
      <c r="A1067" t="s">
        <v>3</v>
      </c>
      <c r="B1067" t="s">
        <v>62</v>
      </c>
      <c r="C1067" t="s">
        <v>63</v>
      </c>
      <c r="D1067" t="s">
        <v>65</v>
      </c>
      <c r="E1067" t="s">
        <v>61</v>
      </c>
      <c r="F1067" t="s">
        <v>656</v>
      </c>
      <c r="G1067" t="s">
        <v>2848</v>
      </c>
      <c r="H1067" t="s">
        <v>2849</v>
      </c>
      <c r="I1067" t="s">
        <v>2850</v>
      </c>
      <c r="J1067" t="s">
        <v>2851</v>
      </c>
    </row>
    <row r="1068" spans="1:10" x14ac:dyDescent="0.35">
      <c r="A1068" t="s">
        <v>3</v>
      </c>
      <c r="B1068" t="s">
        <v>62</v>
      </c>
      <c r="C1068" t="s">
        <v>63</v>
      </c>
      <c r="D1068" t="s">
        <v>67</v>
      </c>
      <c r="E1068" t="s">
        <v>61</v>
      </c>
      <c r="F1068" t="s">
        <v>661</v>
      </c>
      <c r="G1068" t="s">
        <v>2852</v>
      </c>
      <c r="H1068" t="s">
        <v>2853</v>
      </c>
      <c r="I1068" t="s">
        <v>2850</v>
      </c>
      <c r="J1068" t="s">
        <v>2854</v>
      </c>
    </row>
    <row r="1069" spans="1:10" x14ac:dyDescent="0.35">
      <c r="A1069" t="s">
        <v>3</v>
      </c>
      <c r="B1069" t="s">
        <v>62</v>
      </c>
      <c r="C1069" t="s">
        <v>63</v>
      </c>
      <c r="D1069" t="s">
        <v>68</v>
      </c>
      <c r="E1069" t="s">
        <v>61</v>
      </c>
      <c r="F1069" t="s">
        <v>665</v>
      </c>
      <c r="G1069" t="s">
        <v>2855</v>
      </c>
      <c r="H1069" t="s">
        <v>2856</v>
      </c>
      <c r="I1069" t="s">
        <v>2850</v>
      </c>
      <c r="J1069" t="s">
        <v>2857</v>
      </c>
    </row>
    <row r="1070" spans="1:10" x14ac:dyDescent="0.35">
      <c r="A1070" t="s">
        <v>3</v>
      </c>
      <c r="B1070" t="s">
        <v>62</v>
      </c>
      <c r="C1070" t="s">
        <v>63</v>
      </c>
      <c r="D1070" t="s">
        <v>13</v>
      </c>
      <c r="E1070" t="s">
        <v>61</v>
      </c>
      <c r="F1070" t="s">
        <v>669</v>
      </c>
      <c r="G1070" t="s">
        <v>2858</v>
      </c>
      <c r="H1070" t="s">
        <v>2859</v>
      </c>
      <c r="I1070" t="s">
        <v>2850</v>
      </c>
      <c r="J1070" t="s">
        <v>2860</v>
      </c>
    </row>
    <row r="1071" spans="1:10" x14ac:dyDescent="0.35">
      <c r="A1071" t="s">
        <v>3</v>
      </c>
      <c r="B1071" t="s">
        <v>62</v>
      </c>
      <c r="C1071" t="s">
        <v>63</v>
      </c>
      <c r="D1071" t="s">
        <v>7</v>
      </c>
      <c r="E1071" t="s">
        <v>61</v>
      </c>
      <c r="F1071" t="s">
        <v>673</v>
      </c>
      <c r="G1071" t="s">
        <v>2861</v>
      </c>
      <c r="H1071" t="s">
        <v>2862</v>
      </c>
      <c r="I1071" t="s">
        <v>2850</v>
      </c>
      <c r="J1071" t="s">
        <v>2863</v>
      </c>
    </row>
    <row r="1072" spans="1:10" x14ac:dyDescent="0.35">
      <c r="A1072" t="s">
        <v>3</v>
      </c>
      <c r="B1072" t="s">
        <v>62</v>
      </c>
      <c r="C1072" t="s">
        <v>63</v>
      </c>
      <c r="D1072" t="s">
        <v>66</v>
      </c>
      <c r="E1072" t="s">
        <v>61</v>
      </c>
      <c r="F1072" t="s">
        <v>677</v>
      </c>
      <c r="G1072" t="s">
        <v>2864</v>
      </c>
      <c r="H1072" t="s">
        <v>2865</v>
      </c>
      <c r="I1072" t="s">
        <v>2850</v>
      </c>
      <c r="J1072" t="s">
        <v>2866</v>
      </c>
    </row>
    <row r="1073" spans="1:10" x14ac:dyDescent="0.35">
      <c r="A1073" t="s">
        <v>3</v>
      </c>
      <c r="B1073" t="s">
        <v>62</v>
      </c>
      <c r="C1073" t="s">
        <v>63</v>
      </c>
      <c r="D1073" t="s">
        <v>64</v>
      </c>
      <c r="E1073" t="s">
        <v>61</v>
      </c>
      <c r="F1073" t="s">
        <v>681</v>
      </c>
      <c r="G1073" t="s">
        <v>2867</v>
      </c>
      <c r="H1073" t="s">
        <v>2868</v>
      </c>
      <c r="I1073" t="s">
        <v>2850</v>
      </c>
      <c r="J1073" t="s">
        <v>2869</v>
      </c>
    </row>
    <row r="1074" spans="1:10" x14ac:dyDescent="0.35">
      <c r="A1074" t="s">
        <v>3</v>
      </c>
      <c r="B1074" t="s">
        <v>62</v>
      </c>
      <c r="C1074" t="s">
        <v>63</v>
      </c>
      <c r="D1074" t="s">
        <v>63</v>
      </c>
      <c r="E1074" t="s">
        <v>61</v>
      </c>
      <c r="F1074" t="s">
        <v>685</v>
      </c>
      <c r="G1074" t="s">
        <v>2870</v>
      </c>
      <c r="H1074" t="s">
        <v>2850</v>
      </c>
      <c r="I1074" t="s">
        <v>2850</v>
      </c>
      <c r="J1074" t="s">
        <v>2871</v>
      </c>
    </row>
    <row r="1075" spans="1:10" x14ac:dyDescent="0.35">
      <c r="A1075" t="s">
        <v>3</v>
      </c>
      <c r="B1075" t="s">
        <v>62</v>
      </c>
      <c r="C1075" t="s">
        <v>63</v>
      </c>
      <c r="D1075" t="s">
        <v>65</v>
      </c>
      <c r="E1075" t="s">
        <v>70</v>
      </c>
      <c r="F1075" t="s">
        <v>688</v>
      </c>
      <c r="G1075" t="s">
        <v>2872</v>
      </c>
      <c r="H1075" t="s">
        <v>2873</v>
      </c>
      <c r="I1075" t="s">
        <v>2874</v>
      </c>
      <c r="J1075" t="s">
        <v>2851</v>
      </c>
    </row>
    <row r="1076" spans="1:10" x14ac:dyDescent="0.35">
      <c r="A1076" t="s">
        <v>3</v>
      </c>
      <c r="B1076" t="s">
        <v>62</v>
      </c>
      <c r="C1076" t="s">
        <v>63</v>
      </c>
      <c r="D1076" t="s">
        <v>67</v>
      </c>
      <c r="E1076" t="s">
        <v>70</v>
      </c>
      <c r="F1076" t="s">
        <v>692</v>
      </c>
      <c r="G1076" t="s">
        <v>2875</v>
      </c>
      <c r="H1076" t="s">
        <v>2876</v>
      </c>
      <c r="I1076" t="s">
        <v>2874</v>
      </c>
      <c r="J1076" t="s">
        <v>2854</v>
      </c>
    </row>
    <row r="1077" spans="1:10" x14ac:dyDescent="0.35">
      <c r="A1077" t="s">
        <v>3</v>
      </c>
      <c r="B1077" t="s">
        <v>62</v>
      </c>
      <c r="C1077" t="s">
        <v>63</v>
      </c>
      <c r="D1077" t="s">
        <v>68</v>
      </c>
      <c r="E1077" t="s">
        <v>70</v>
      </c>
      <c r="F1077" t="s">
        <v>695</v>
      </c>
      <c r="G1077" t="s">
        <v>2877</v>
      </c>
      <c r="H1077" t="s">
        <v>2878</v>
      </c>
      <c r="I1077" t="s">
        <v>2874</v>
      </c>
      <c r="J1077" t="s">
        <v>2857</v>
      </c>
    </row>
    <row r="1078" spans="1:10" x14ac:dyDescent="0.35">
      <c r="A1078" t="s">
        <v>3</v>
      </c>
      <c r="B1078" t="s">
        <v>62</v>
      </c>
      <c r="C1078" t="s">
        <v>63</v>
      </c>
      <c r="D1078" t="s">
        <v>13</v>
      </c>
      <c r="E1078" t="s">
        <v>70</v>
      </c>
      <c r="F1078" t="s">
        <v>698</v>
      </c>
      <c r="G1078" t="s">
        <v>2879</v>
      </c>
      <c r="H1078" t="s">
        <v>2880</v>
      </c>
      <c r="I1078" t="s">
        <v>2874</v>
      </c>
      <c r="J1078" t="s">
        <v>2860</v>
      </c>
    </row>
    <row r="1079" spans="1:10" x14ac:dyDescent="0.35">
      <c r="A1079" t="s">
        <v>3</v>
      </c>
      <c r="B1079" t="s">
        <v>62</v>
      </c>
      <c r="C1079" t="s">
        <v>63</v>
      </c>
      <c r="D1079" t="s">
        <v>7</v>
      </c>
      <c r="E1079" t="s">
        <v>70</v>
      </c>
      <c r="F1079" t="s">
        <v>701</v>
      </c>
      <c r="G1079" t="s">
        <v>2881</v>
      </c>
      <c r="H1079" t="s">
        <v>2882</v>
      </c>
      <c r="I1079" t="s">
        <v>2874</v>
      </c>
      <c r="J1079" t="s">
        <v>2863</v>
      </c>
    </row>
    <row r="1080" spans="1:10" x14ac:dyDescent="0.35">
      <c r="A1080" t="s">
        <v>3</v>
      </c>
      <c r="B1080" t="s">
        <v>62</v>
      </c>
      <c r="C1080" t="s">
        <v>63</v>
      </c>
      <c r="D1080" t="s">
        <v>66</v>
      </c>
      <c r="E1080" t="s">
        <v>70</v>
      </c>
      <c r="F1080" t="s">
        <v>704</v>
      </c>
      <c r="G1080" t="s">
        <v>2883</v>
      </c>
      <c r="H1080" t="s">
        <v>2884</v>
      </c>
      <c r="I1080" t="s">
        <v>2874</v>
      </c>
      <c r="J1080" t="s">
        <v>2866</v>
      </c>
    </row>
    <row r="1081" spans="1:10" x14ac:dyDescent="0.35">
      <c r="A1081" t="s">
        <v>3</v>
      </c>
      <c r="B1081" t="s">
        <v>62</v>
      </c>
      <c r="C1081" t="s">
        <v>63</v>
      </c>
      <c r="D1081" t="s">
        <v>64</v>
      </c>
      <c r="E1081" t="s">
        <v>70</v>
      </c>
      <c r="F1081" t="s">
        <v>707</v>
      </c>
      <c r="G1081" t="s">
        <v>2885</v>
      </c>
      <c r="H1081" t="s">
        <v>2886</v>
      </c>
      <c r="I1081" t="s">
        <v>2874</v>
      </c>
      <c r="J1081" t="s">
        <v>2869</v>
      </c>
    </row>
    <row r="1082" spans="1:10" x14ac:dyDescent="0.35">
      <c r="A1082" t="s">
        <v>3</v>
      </c>
      <c r="B1082" t="s">
        <v>62</v>
      </c>
      <c r="C1082" t="s">
        <v>63</v>
      </c>
      <c r="D1082" t="s">
        <v>63</v>
      </c>
      <c r="E1082" t="s">
        <v>70</v>
      </c>
      <c r="F1082" t="s">
        <v>710</v>
      </c>
      <c r="G1082" t="s">
        <v>2887</v>
      </c>
      <c r="H1082" t="s">
        <v>2874</v>
      </c>
      <c r="I1082" t="s">
        <v>2874</v>
      </c>
      <c r="J1082" t="s">
        <v>2871</v>
      </c>
    </row>
    <row r="1083" spans="1:10" x14ac:dyDescent="0.35">
      <c r="A1083" t="s">
        <v>3</v>
      </c>
      <c r="B1083" t="s">
        <v>62</v>
      </c>
      <c r="C1083" t="s">
        <v>63</v>
      </c>
      <c r="D1083" t="s">
        <v>65</v>
      </c>
      <c r="E1083" t="s">
        <v>71</v>
      </c>
      <c r="F1083" t="s">
        <v>712</v>
      </c>
      <c r="G1083" t="s">
        <v>2888</v>
      </c>
      <c r="H1083" t="s">
        <v>2889</v>
      </c>
      <c r="I1083" t="s">
        <v>2890</v>
      </c>
      <c r="J1083" t="s">
        <v>2851</v>
      </c>
    </row>
    <row r="1084" spans="1:10" x14ac:dyDescent="0.35">
      <c r="A1084" t="s">
        <v>3</v>
      </c>
      <c r="B1084" t="s">
        <v>62</v>
      </c>
      <c r="C1084" t="s">
        <v>63</v>
      </c>
      <c r="D1084" t="s">
        <v>67</v>
      </c>
      <c r="E1084" t="s">
        <v>71</v>
      </c>
      <c r="F1084" t="s">
        <v>716</v>
      </c>
      <c r="G1084" t="s">
        <v>2891</v>
      </c>
      <c r="H1084" t="s">
        <v>2892</v>
      </c>
      <c r="I1084" t="s">
        <v>2890</v>
      </c>
      <c r="J1084" t="s">
        <v>2854</v>
      </c>
    </row>
    <row r="1085" spans="1:10" x14ac:dyDescent="0.35">
      <c r="A1085" t="s">
        <v>3</v>
      </c>
      <c r="B1085" t="s">
        <v>62</v>
      </c>
      <c r="C1085" t="s">
        <v>63</v>
      </c>
      <c r="D1085" t="s">
        <v>68</v>
      </c>
      <c r="E1085" t="s">
        <v>71</v>
      </c>
      <c r="F1085" t="s">
        <v>719</v>
      </c>
      <c r="G1085" t="s">
        <v>2893</v>
      </c>
      <c r="H1085" t="s">
        <v>2894</v>
      </c>
      <c r="I1085" t="s">
        <v>2890</v>
      </c>
      <c r="J1085" t="s">
        <v>2857</v>
      </c>
    </row>
    <row r="1086" spans="1:10" x14ac:dyDescent="0.35">
      <c r="A1086" t="s">
        <v>3</v>
      </c>
      <c r="B1086" t="s">
        <v>62</v>
      </c>
      <c r="C1086" t="s">
        <v>63</v>
      </c>
      <c r="D1086" t="s">
        <v>13</v>
      </c>
      <c r="E1086" t="s">
        <v>71</v>
      </c>
      <c r="F1086" t="s">
        <v>722</v>
      </c>
      <c r="G1086" t="s">
        <v>2895</v>
      </c>
      <c r="H1086" t="s">
        <v>2896</v>
      </c>
      <c r="I1086" t="s">
        <v>2890</v>
      </c>
      <c r="J1086" t="s">
        <v>2860</v>
      </c>
    </row>
    <row r="1087" spans="1:10" x14ac:dyDescent="0.35">
      <c r="A1087" t="s">
        <v>3</v>
      </c>
      <c r="B1087" t="s">
        <v>62</v>
      </c>
      <c r="C1087" t="s">
        <v>63</v>
      </c>
      <c r="D1087" t="s">
        <v>7</v>
      </c>
      <c r="E1087" t="s">
        <v>71</v>
      </c>
      <c r="F1087" t="s">
        <v>725</v>
      </c>
      <c r="G1087" t="s">
        <v>2897</v>
      </c>
      <c r="H1087" t="s">
        <v>2898</v>
      </c>
      <c r="I1087" t="s">
        <v>2890</v>
      </c>
      <c r="J1087" t="s">
        <v>2863</v>
      </c>
    </row>
    <row r="1088" spans="1:10" x14ac:dyDescent="0.35">
      <c r="A1088" t="s">
        <v>3</v>
      </c>
      <c r="B1088" t="s">
        <v>62</v>
      </c>
      <c r="C1088" t="s">
        <v>63</v>
      </c>
      <c r="D1088" t="s">
        <v>66</v>
      </c>
      <c r="E1088" t="s">
        <v>71</v>
      </c>
      <c r="F1088" t="s">
        <v>728</v>
      </c>
      <c r="G1088" t="s">
        <v>2899</v>
      </c>
      <c r="H1088" t="s">
        <v>2900</v>
      </c>
      <c r="I1088" t="s">
        <v>2890</v>
      </c>
      <c r="J1088" t="s">
        <v>2866</v>
      </c>
    </row>
    <row r="1089" spans="1:10" x14ac:dyDescent="0.35">
      <c r="A1089" t="s">
        <v>3</v>
      </c>
      <c r="B1089" t="s">
        <v>62</v>
      </c>
      <c r="C1089" t="s">
        <v>63</v>
      </c>
      <c r="D1089" t="s">
        <v>64</v>
      </c>
      <c r="E1089" t="s">
        <v>71</v>
      </c>
      <c r="F1089" t="s">
        <v>731</v>
      </c>
      <c r="G1089" t="s">
        <v>2901</v>
      </c>
      <c r="H1089" t="s">
        <v>2902</v>
      </c>
      <c r="I1089" t="s">
        <v>2890</v>
      </c>
      <c r="J1089" t="s">
        <v>2869</v>
      </c>
    </row>
    <row r="1090" spans="1:10" x14ac:dyDescent="0.35">
      <c r="A1090" t="s">
        <v>3</v>
      </c>
      <c r="B1090" t="s">
        <v>62</v>
      </c>
      <c r="C1090" t="s">
        <v>63</v>
      </c>
      <c r="D1090" t="s">
        <v>63</v>
      </c>
      <c r="E1090" t="s">
        <v>71</v>
      </c>
      <c r="F1090" t="s">
        <v>734</v>
      </c>
      <c r="G1090" t="s">
        <v>2903</v>
      </c>
      <c r="H1090" t="s">
        <v>2890</v>
      </c>
      <c r="I1090" t="s">
        <v>2890</v>
      </c>
      <c r="J1090" t="s">
        <v>2871</v>
      </c>
    </row>
    <row r="1091" spans="1:10" x14ac:dyDescent="0.35">
      <c r="A1091" t="s">
        <v>3</v>
      </c>
      <c r="B1091" t="s">
        <v>62</v>
      </c>
      <c r="C1091" t="s">
        <v>63</v>
      </c>
      <c r="D1091" t="s">
        <v>65</v>
      </c>
      <c r="E1091" t="s">
        <v>72</v>
      </c>
      <c r="F1091" t="s">
        <v>736</v>
      </c>
      <c r="G1091" t="s">
        <v>2904</v>
      </c>
      <c r="H1091" t="s">
        <v>2905</v>
      </c>
      <c r="I1091" t="s">
        <v>2906</v>
      </c>
      <c r="J1091" t="s">
        <v>2851</v>
      </c>
    </row>
    <row r="1092" spans="1:10" x14ac:dyDescent="0.35">
      <c r="A1092" t="s">
        <v>3</v>
      </c>
      <c r="B1092" t="s">
        <v>62</v>
      </c>
      <c r="C1092" t="s">
        <v>63</v>
      </c>
      <c r="D1092" t="s">
        <v>67</v>
      </c>
      <c r="E1092" t="s">
        <v>72</v>
      </c>
      <c r="F1092" t="s">
        <v>740</v>
      </c>
      <c r="G1092" t="s">
        <v>2907</v>
      </c>
      <c r="H1092" t="s">
        <v>2908</v>
      </c>
      <c r="I1092" t="s">
        <v>2906</v>
      </c>
      <c r="J1092" t="s">
        <v>2854</v>
      </c>
    </row>
    <row r="1093" spans="1:10" x14ac:dyDescent="0.35">
      <c r="A1093" t="s">
        <v>3</v>
      </c>
      <c r="B1093" t="s">
        <v>62</v>
      </c>
      <c r="C1093" t="s">
        <v>63</v>
      </c>
      <c r="D1093" t="s">
        <v>68</v>
      </c>
      <c r="E1093" t="s">
        <v>72</v>
      </c>
      <c r="F1093" t="s">
        <v>743</v>
      </c>
      <c r="G1093" t="s">
        <v>2909</v>
      </c>
      <c r="H1093" t="s">
        <v>2910</v>
      </c>
      <c r="I1093" t="s">
        <v>2906</v>
      </c>
      <c r="J1093" t="s">
        <v>2857</v>
      </c>
    </row>
    <row r="1094" spans="1:10" x14ac:dyDescent="0.35">
      <c r="A1094" t="s">
        <v>3</v>
      </c>
      <c r="B1094" t="s">
        <v>62</v>
      </c>
      <c r="C1094" t="s">
        <v>63</v>
      </c>
      <c r="D1094" t="s">
        <v>13</v>
      </c>
      <c r="E1094" t="s">
        <v>72</v>
      </c>
      <c r="F1094" t="s">
        <v>746</v>
      </c>
      <c r="G1094" t="s">
        <v>2911</v>
      </c>
      <c r="H1094" t="s">
        <v>2912</v>
      </c>
      <c r="I1094" t="s">
        <v>2906</v>
      </c>
      <c r="J1094" t="s">
        <v>2860</v>
      </c>
    </row>
    <row r="1095" spans="1:10" x14ac:dyDescent="0.35">
      <c r="A1095" t="s">
        <v>3</v>
      </c>
      <c r="B1095" t="s">
        <v>62</v>
      </c>
      <c r="C1095" t="s">
        <v>63</v>
      </c>
      <c r="D1095" t="s">
        <v>7</v>
      </c>
      <c r="E1095" t="s">
        <v>72</v>
      </c>
      <c r="F1095" t="s">
        <v>749</v>
      </c>
      <c r="G1095" t="s">
        <v>2913</v>
      </c>
      <c r="H1095" t="s">
        <v>2914</v>
      </c>
      <c r="I1095" t="s">
        <v>2906</v>
      </c>
      <c r="J1095" t="s">
        <v>2863</v>
      </c>
    </row>
    <row r="1096" spans="1:10" x14ac:dyDescent="0.35">
      <c r="A1096" t="s">
        <v>3</v>
      </c>
      <c r="B1096" t="s">
        <v>62</v>
      </c>
      <c r="C1096" t="s">
        <v>63</v>
      </c>
      <c r="D1096" t="s">
        <v>66</v>
      </c>
      <c r="E1096" t="s">
        <v>72</v>
      </c>
      <c r="F1096" t="s">
        <v>752</v>
      </c>
      <c r="G1096" t="s">
        <v>2915</v>
      </c>
      <c r="H1096" t="s">
        <v>2916</v>
      </c>
      <c r="I1096" t="s">
        <v>2906</v>
      </c>
      <c r="J1096" t="s">
        <v>2866</v>
      </c>
    </row>
    <row r="1097" spans="1:10" x14ac:dyDescent="0.35">
      <c r="A1097" t="s">
        <v>3</v>
      </c>
      <c r="B1097" t="s">
        <v>62</v>
      </c>
      <c r="C1097" t="s">
        <v>63</v>
      </c>
      <c r="D1097" t="s">
        <v>64</v>
      </c>
      <c r="E1097" t="s">
        <v>72</v>
      </c>
      <c r="F1097" t="s">
        <v>755</v>
      </c>
      <c r="G1097" t="s">
        <v>2917</v>
      </c>
      <c r="H1097" t="s">
        <v>2918</v>
      </c>
      <c r="I1097" t="s">
        <v>2906</v>
      </c>
      <c r="J1097" t="s">
        <v>2869</v>
      </c>
    </row>
    <row r="1098" spans="1:10" x14ac:dyDescent="0.35">
      <c r="A1098" t="s">
        <v>3</v>
      </c>
      <c r="B1098" t="s">
        <v>62</v>
      </c>
      <c r="C1098" t="s">
        <v>63</v>
      </c>
      <c r="D1098" t="s">
        <v>63</v>
      </c>
      <c r="E1098" t="s">
        <v>72</v>
      </c>
      <c r="F1098" t="s">
        <v>758</v>
      </c>
      <c r="G1098" t="s">
        <v>2919</v>
      </c>
      <c r="H1098" t="s">
        <v>2906</v>
      </c>
      <c r="I1098" t="s">
        <v>2906</v>
      </c>
      <c r="J1098" t="s">
        <v>2871</v>
      </c>
    </row>
    <row r="1099" spans="1:10" x14ac:dyDescent="0.35">
      <c r="A1099" t="s">
        <v>3</v>
      </c>
      <c r="B1099" t="s">
        <v>62</v>
      </c>
      <c r="C1099" t="s">
        <v>63</v>
      </c>
      <c r="D1099" t="s">
        <v>65</v>
      </c>
      <c r="E1099" t="s">
        <v>73</v>
      </c>
      <c r="F1099" t="s">
        <v>760</v>
      </c>
      <c r="G1099" t="s">
        <v>2920</v>
      </c>
      <c r="H1099" t="s">
        <v>2921</v>
      </c>
      <c r="I1099" t="s">
        <v>2922</v>
      </c>
      <c r="J1099" t="s">
        <v>2851</v>
      </c>
    </row>
    <row r="1100" spans="1:10" x14ac:dyDescent="0.35">
      <c r="A1100" t="s">
        <v>3</v>
      </c>
      <c r="B1100" t="s">
        <v>62</v>
      </c>
      <c r="C1100" t="s">
        <v>63</v>
      </c>
      <c r="D1100" t="s">
        <v>67</v>
      </c>
      <c r="E1100" t="s">
        <v>73</v>
      </c>
      <c r="F1100" t="s">
        <v>764</v>
      </c>
      <c r="G1100" t="s">
        <v>2923</v>
      </c>
      <c r="H1100" t="s">
        <v>2924</v>
      </c>
      <c r="I1100" t="s">
        <v>2922</v>
      </c>
      <c r="J1100" t="s">
        <v>2854</v>
      </c>
    </row>
    <row r="1101" spans="1:10" x14ac:dyDescent="0.35">
      <c r="A1101" t="s">
        <v>3</v>
      </c>
      <c r="B1101" t="s">
        <v>62</v>
      </c>
      <c r="C1101" t="s">
        <v>63</v>
      </c>
      <c r="D1101" t="s">
        <v>68</v>
      </c>
      <c r="E1101" t="s">
        <v>73</v>
      </c>
      <c r="F1101" t="s">
        <v>767</v>
      </c>
      <c r="G1101" t="s">
        <v>2925</v>
      </c>
      <c r="H1101" t="s">
        <v>2926</v>
      </c>
      <c r="I1101" t="s">
        <v>2922</v>
      </c>
      <c r="J1101" t="s">
        <v>2857</v>
      </c>
    </row>
    <row r="1102" spans="1:10" x14ac:dyDescent="0.35">
      <c r="A1102" t="s">
        <v>3</v>
      </c>
      <c r="B1102" t="s">
        <v>62</v>
      </c>
      <c r="C1102" t="s">
        <v>63</v>
      </c>
      <c r="D1102" t="s">
        <v>13</v>
      </c>
      <c r="E1102" t="s">
        <v>73</v>
      </c>
      <c r="F1102" t="s">
        <v>770</v>
      </c>
      <c r="G1102" t="s">
        <v>2927</v>
      </c>
      <c r="H1102" t="s">
        <v>2928</v>
      </c>
      <c r="I1102" t="s">
        <v>2922</v>
      </c>
      <c r="J1102" t="s">
        <v>2860</v>
      </c>
    </row>
    <row r="1103" spans="1:10" x14ac:dyDescent="0.35">
      <c r="A1103" t="s">
        <v>3</v>
      </c>
      <c r="B1103" t="s">
        <v>62</v>
      </c>
      <c r="C1103" t="s">
        <v>63</v>
      </c>
      <c r="D1103" t="s">
        <v>7</v>
      </c>
      <c r="E1103" t="s">
        <v>73</v>
      </c>
      <c r="F1103" t="s">
        <v>773</v>
      </c>
      <c r="G1103" t="s">
        <v>2929</v>
      </c>
      <c r="H1103" t="s">
        <v>2930</v>
      </c>
      <c r="I1103" t="s">
        <v>2922</v>
      </c>
      <c r="J1103" t="s">
        <v>2863</v>
      </c>
    </row>
    <row r="1104" spans="1:10" x14ac:dyDescent="0.35">
      <c r="A1104" t="s">
        <v>3</v>
      </c>
      <c r="B1104" t="s">
        <v>62</v>
      </c>
      <c r="C1104" t="s">
        <v>63</v>
      </c>
      <c r="D1104" t="s">
        <v>66</v>
      </c>
      <c r="E1104" t="s">
        <v>73</v>
      </c>
      <c r="F1104" t="s">
        <v>776</v>
      </c>
      <c r="G1104" t="s">
        <v>2931</v>
      </c>
      <c r="H1104" t="s">
        <v>2932</v>
      </c>
      <c r="I1104" t="s">
        <v>2922</v>
      </c>
      <c r="J1104" t="s">
        <v>2866</v>
      </c>
    </row>
    <row r="1105" spans="1:10" x14ac:dyDescent="0.35">
      <c r="A1105" t="s">
        <v>3</v>
      </c>
      <c r="B1105" t="s">
        <v>62</v>
      </c>
      <c r="C1105" t="s">
        <v>63</v>
      </c>
      <c r="D1105" t="s">
        <v>64</v>
      </c>
      <c r="E1105" t="s">
        <v>73</v>
      </c>
      <c r="F1105" t="s">
        <v>779</v>
      </c>
      <c r="G1105" t="s">
        <v>2933</v>
      </c>
      <c r="H1105" t="s">
        <v>2934</v>
      </c>
      <c r="I1105" t="s">
        <v>2922</v>
      </c>
      <c r="J1105" t="s">
        <v>2869</v>
      </c>
    </row>
    <row r="1106" spans="1:10" x14ac:dyDescent="0.35">
      <c r="A1106" t="s">
        <v>3</v>
      </c>
      <c r="B1106" t="s">
        <v>62</v>
      </c>
      <c r="C1106" t="s">
        <v>63</v>
      </c>
      <c r="D1106" t="s">
        <v>63</v>
      </c>
      <c r="E1106" t="s">
        <v>73</v>
      </c>
      <c r="F1106" t="s">
        <v>782</v>
      </c>
      <c r="G1106" t="s">
        <v>2935</v>
      </c>
      <c r="H1106" t="s">
        <v>2922</v>
      </c>
      <c r="I1106" t="s">
        <v>2922</v>
      </c>
      <c r="J1106" t="s">
        <v>2871</v>
      </c>
    </row>
    <row r="1107" spans="1:10" x14ac:dyDescent="0.35">
      <c r="A1107" t="s">
        <v>3</v>
      </c>
      <c r="B1107" t="s">
        <v>62</v>
      </c>
      <c r="C1107" t="s">
        <v>63</v>
      </c>
      <c r="D1107" t="s">
        <v>65</v>
      </c>
      <c r="E1107" t="s">
        <v>74</v>
      </c>
      <c r="F1107" t="s">
        <v>784</v>
      </c>
      <c r="G1107" t="s">
        <v>2936</v>
      </c>
      <c r="H1107" t="s">
        <v>2937</v>
      </c>
      <c r="I1107" t="s">
        <v>2938</v>
      </c>
      <c r="J1107" t="s">
        <v>2851</v>
      </c>
    </row>
    <row r="1108" spans="1:10" x14ac:dyDescent="0.35">
      <c r="A1108" t="s">
        <v>3</v>
      </c>
      <c r="B1108" t="s">
        <v>62</v>
      </c>
      <c r="C1108" t="s">
        <v>63</v>
      </c>
      <c r="D1108" t="s">
        <v>67</v>
      </c>
      <c r="E1108" t="s">
        <v>74</v>
      </c>
      <c r="F1108" t="s">
        <v>788</v>
      </c>
      <c r="G1108" t="s">
        <v>2939</v>
      </c>
      <c r="H1108" t="s">
        <v>2940</v>
      </c>
      <c r="I1108" t="s">
        <v>2938</v>
      </c>
      <c r="J1108" t="s">
        <v>2854</v>
      </c>
    </row>
    <row r="1109" spans="1:10" x14ac:dyDescent="0.35">
      <c r="A1109" t="s">
        <v>3</v>
      </c>
      <c r="B1109" t="s">
        <v>62</v>
      </c>
      <c r="C1109" t="s">
        <v>63</v>
      </c>
      <c r="D1109" t="s">
        <v>68</v>
      </c>
      <c r="E1109" t="s">
        <v>74</v>
      </c>
      <c r="F1109" t="s">
        <v>791</v>
      </c>
      <c r="G1109" t="s">
        <v>2941</v>
      </c>
      <c r="H1109" t="s">
        <v>2942</v>
      </c>
      <c r="I1109" t="s">
        <v>2938</v>
      </c>
      <c r="J1109" t="s">
        <v>2857</v>
      </c>
    </row>
    <row r="1110" spans="1:10" x14ac:dyDescent="0.35">
      <c r="A1110" t="s">
        <v>3</v>
      </c>
      <c r="B1110" t="s">
        <v>62</v>
      </c>
      <c r="C1110" t="s">
        <v>63</v>
      </c>
      <c r="D1110" t="s">
        <v>13</v>
      </c>
      <c r="E1110" t="s">
        <v>74</v>
      </c>
      <c r="F1110" t="s">
        <v>794</v>
      </c>
      <c r="G1110" t="s">
        <v>2943</v>
      </c>
      <c r="H1110" t="s">
        <v>2944</v>
      </c>
      <c r="I1110" t="s">
        <v>2938</v>
      </c>
      <c r="J1110" t="s">
        <v>2860</v>
      </c>
    </row>
    <row r="1111" spans="1:10" x14ac:dyDescent="0.35">
      <c r="A1111" t="s">
        <v>3</v>
      </c>
      <c r="B1111" t="s">
        <v>62</v>
      </c>
      <c r="C1111" t="s">
        <v>63</v>
      </c>
      <c r="D1111" t="s">
        <v>7</v>
      </c>
      <c r="E1111" t="s">
        <v>74</v>
      </c>
      <c r="F1111" t="s">
        <v>797</v>
      </c>
      <c r="G1111" t="s">
        <v>2945</v>
      </c>
      <c r="H1111" t="s">
        <v>2946</v>
      </c>
      <c r="I1111" t="s">
        <v>2938</v>
      </c>
      <c r="J1111" t="s">
        <v>2863</v>
      </c>
    </row>
    <row r="1112" spans="1:10" x14ac:dyDescent="0.35">
      <c r="A1112" t="s">
        <v>3</v>
      </c>
      <c r="B1112" t="s">
        <v>62</v>
      </c>
      <c r="C1112" t="s">
        <v>63</v>
      </c>
      <c r="D1112" t="s">
        <v>66</v>
      </c>
      <c r="E1112" t="s">
        <v>74</v>
      </c>
      <c r="F1112" t="s">
        <v>800</v>
      </c>
      <c r="G1112" t="s">
        <v>2947</v>
      </c>
      <c r="H1112" t="s">
        <v>2948</v>
      </c>
      <c r="I1112" t="s">
        <v>2938</v>
      </c>
      <c r="J1112" t="s">
        <v>2866</v>
      </c>
    </row>
    <row r="1113" spans="1:10" x14ac:dyDescent="0.35">
      <c r="A1113" t="s">
        <v>3</v>
      </c>
      <c r="B1113" t="s">
        <v>62</v>
      </c>
      <c r="C1113" t="s">
        <v>63</v>
      </c>
      <c r="D1113" t="s">
        <v>64</v>
      </c>
      <c r="E1113" t="s">
        <v>74</v>
      </c>
      <c r="F1113" t="s">
        <v>803</v>
      </c>
      <c r="G1113" t="s">
        <v>2949</v>
      </c>
      <c r="H1113" t="s">
        <v>2950</v>
      </c>
      <c r="I1113" t="s">
        <v>2938</v>
      </c>
      <c r="J1113" t="s">
        <v>2869</v>
      </c>
    </row>
    <row r="1114" spans="1:10" x14ac:dyDescent="0.35">
      <c r="A1114" t="s">
        <v>3</v>
      </c>
      <c r="B1114" t="s">
        <v>62</v>
      </c>
      <c r="C1114" t="s">
        <v>63</v>
      </c>
      <c r="D1114" t="s">
        <v>63</v>
      </c>
      <c r="E1114" t="s">
        <v>74</v>
      </c>
      <c r="F1114" t="s">
        <v>806</v>
      </c>
      <c r="G1114" t="s">
        <v>2951</v>
      </c>
      <c r="H1114" t="s">
        <v>2938</v>
      </c>
      <c r="I1114" t="s">
        <v>2938</v>
      </c>
      <c r="J1114" t="s">
        <v>2871</v>
      </c>
    </row>
    <row r="1115" spans="1:10" x14ac:dyDescent="0.35">
      <c r="A1115" t="s">
        <v>3</v>
      </c>
      <c r="B1115" t="s">
        <v>62</v>
      </c>
      <c r="C1115" t="s">
        <v>63</v>
      </c>
      <c r="D1115" t="s">
        <v>65</v>
      </c>
      <c r="E1115" t="s">
        <v>75</v>
      </c>
      <c r="F1115" t="s">
        <v>808</v>
      </c>
      <c r="G1115" t="s">
        <v>2952</v>
      </c>
      <c r="H1115" t="s">
        <v>2953</v>
      </c>
      <c r="I1115" t="s">
        <v>2954</v>
      </c>
      <c r="J1115" t="s">
        <v>2851</v>
      </c>
    </row>
    <row r="1116" spans="1:10" x14ac:dyDescent="0.35">
      <c r="A1116" t="s">
        <v>3</v>
      </c>
      <c r="B1116" t="s">
        <v>62</v>
      </c>
      <c r="C1116" t="s">
        <v>63</v>
      </c>
      <c r="D1116" t="s">
        <v>67</v>
      </c>
      <c r="E1116" t="s">
        <v>75</v>
      </c>
      <c r="F1116" t="s">
        <v>812</v>
      </c>
      <c r="G1116" t="s">
        <v>2955</v>
      </c>
      <c r="H1116" t="s">
        <v>2956</v>
      </c>
      <c r="I1116" t="s">
        <v>2954</v>
      </c>
      <c r="J1116" t="s">
        <v>2854</v>
      </c>
    </row>
    <row r="1117" spans="1:10" x14ac:dyDescent="0.35">
      <c r="A1117" t="s">
        <v>3</v>
      </c>
      <c r="B1117" t="s">
        <v>62</v>
      </c>
      <c r="C1117" t="s">
        <v>63</v>
      </c>
      <c r="D1117" t="s">
        <v>68</v>
      </c>
      <c r="E1117" t="s">
        <v>75</v>
      </c>
      <c r="F1117" t="s">
        <v>815</v>
      </c>
      <c r="G1117" t="s">
        <v>2957</v>
      </c>
      <c r="H1117" t="s">
        <v>2958</v>
      </c>
      <c r="I1117" t="s">
        <v>2954</v>
      </c>
      <c r="J1117" t="s">
        <v>2857</v>
      </c>
    </row>
    <row r="1118" spans="1:10" x14ac:dyDescent="0.35">
      <c r="A1118" t="s">
        <v>3</v>
      </c>
      <c r="B1118" t="s">
        <v>62</v>
      </c>
      <c r="C1118" t="s">
        <v>63</v>
      </c>
      <c r="D1118" t="s">
        <v>13</v>
      </c>
      <c r="E1118" t="s">
        <v>75</v>
      </c>
      <c r="F1118" t="s">
        <v>818</v>
      </c>
      <c r="G1118" t="s">
        <v>2959</v>
      </c>
      <c r="H1118" t="s">
        <v>2960</v>
      </c>
      <c r="I1118" t="s">
        <v>2954</v>
      </c>
      <c r="J1118" t="s">
        <v>2860</v>
      </c>
    </row>
    <row r="1119" spans="1:10" x14ac:dyDescent="0.35">
      <c r="A1119" t="s">
        <v>3</v>
      </c>
      <c r="B1119" t="s">
        <v>62</v>
      </c>
      <c r="C1119" t="s">
        <v>63</v>
      </c>
      <c r="D1119" t="s">
        <v>7</v>
      </c>
      <c r="E1119" t="s">
        <v>75</v>
      </c>
      <c r="F1119" t="s">
        <v>821</v>
      </c>
      <c r="G1119" t="s">
        <v>2961</v>
      </c>
      <c r="H1119" t="s">
        <v>2962</v>
      </c>
      <c r="I1119" t="s">
        <v>2954</v>
      </c>
      <c r="J1119" t="s">
        <v>2863</v>
      </c>
    </row>
    <row r="1120" spans="1:10" x14ac:dyDescent="0.35">
      <c r="A1120" t="s">
        <v>3</v>
      </c>
      <c r="B1120" t="s">
        <v>62</v>
      </c>
      <c r="C1120" t="s">
        <v>63</v>
      </c>
      <c r="D1120" t="s">
        <v>66</v>
      </c>
      <c r="E1120" t="s">
        <v>75</v>
      </c>
      <c r="F1120" t="s">
        <v>824</v>
      </c>
      <c r="G1120" t="s">
        <v>2963</v>
      </c>
      <c r="H1120" t="s">
        <v>2964</v>
      </c>
      <c r="I1120" t="s">
        <v>2954</v>
      </c>
      <c r="J1120" t="s">
        <v>2866</v>
      </c>
    </row>
    <row r="1121" spans="1:10" x14ac:dyDescent="0.35">
      <c r="A1121" t="s">
        <v>3</v>
      </c>
      <c r="B1121" t="s">
        <v>62</v>
      </c>
      <c r="C1121" t="s">
        <v>63</v>
      </c>
      <c r="D1121" t="s">
        <v>64</v>
      </c>
      <c r="E1121" t="s">
        <v>75</v>
      </c>
      <c r="F1121" t="s">
        <v>827</v>
      </c>
      <c r="G1121" t="s">
        <v>2965</v>
      </c>
      <c r="H1121" t="s">
        <v>2966</v>
      </c>
      <c r="I1121" t="s">
        <v>2954</v>
      </c>
      <c r="J1121" t="s">
        <v>2869</v>
      </c>
    </row>
    <row r="1122" spans="1:10" x14ac:dyDescent="0.35">
      <c r="A1122" t="s">
        <v>3</v>
      </c>
      <c r="B1122" t="s">
        <v>62</v>
      </c>
      <c r="C1122" t="s">
        <v>63</v>
      </c>
      <c r="D1122" t="s">
        <v>63</v>
      </c>
      <c r="E1122" t="s">
        <v>75</v>
      </c>
      <c r="F1122" t="s">
        <v>830</v>
      </c>
      <c r="G1122" t="s">
        <v>2967</v>
      </c>
      <c r="H1122" t="s">
        <v>2954</v>
      </c>
      <c r="I1122" t="s">
        <v>2954</v>
      </c>
      <c r="J1122" t="s">
        <v>2871</v>
      </c>
    </row>
    <row r="1123" spans="1:10" x14ac:dyDescent="0.35">
      <c r="A1123" t="s">
        <v>3</v>
      </c>
      <c r="B1123" t="s">
        <v>62</v>
      </c>
      <c r="C1123" t="s">
        <v>63</v>
      </c>
      <c r="D1123" t="s">
        <v>65</v>
      </c>
      <c r="E1123" t="s">
        <v>76</v>
      </c>
      <c r="F1123" t="s">
        <v>832</v>
      </c>
      <c r="G1123" t="s">
        <v>2968</v>
      </c>
      <c r="H1123" t="s">
        <v>2969</v>
      </c>
      <c r="I1123" t="s">
        <v>2970</v>
      </c>
      <c r="J1123" t="s">
        <v>2851</v>
      </c>
    </row>
    <row r="1124" spans="1:10" x14ac:dyDescent="0.35">
      <c r="A1124" t="s">
        <v>3</v>
      </c>
      <c r="B1124" t="s">
        <v>62</v>
      </c>
      <c r="C1124" t="s">
        <v>63</v>
      </c>
      <c r="D1124" t="s">
        <v>67</v>
      </c>
      <c r="E1124" t="s">
        <v>76</v>
      </c>
      <c r="F1124" t="s">
        <v>836</v>
      </c>
      <c r="G1124" t="s">
        <v>2971</v>
      </c>
      <c r="H1124" t="s">
        <v>2972</v>
      </c>
      <c r="I1124" t="s">
        <v>2970</v>
      </c>
      <c r="J1124" t="s">
        <v>2854</v>
      </c>
    </row>
    <row r="1125" spans="1:10" x14ac:dyDescent="0.35">
      <c r="A1125" t="s">
        <v>3</v>
      </c>
      <c r="B1125" t="s">
        <v>62</v>
      </c>
      <c r="C1125" t="s">
        <v>63</v>
      </c>
      <c r="D1125" t="s">
        <v>68</v>
      </c>
      <c r="E1125" t="s">
        <v>76</v>
      </c>
      <c r="F1125" t="s">
        <v>839</v>
      </c>
      <c r="G1125" t="s">
        <v>2973</v>
      </c>
      <c r="H1125" t="s">
        <v>2974</v>
      </c>
      <c r="I1125" t="s">
        <v>2970</v>
      </c>
      <c r="J1125" t="s">
        <v>2857</v>
      </c>
    </row>
    <row r="1126" spans="1:10" x14ac:dyDescent="0.35">
      <c r="A1126" t="s">
        <v>3</v>
      </c>
      <c r="B1126" t="s">
        <v>62</v>
      </c>
      <c r="C1126" t="s">
        <v>63</v>
      </c>
      <c r="D1126" t="s">
        <v>13</v>
      </c>
      <c r="E1126" t="s">
        <v>76</v>
      </c>
      <c r="F1126" t="s">
        <v>842</v>
      </c>
      <c r="G1126" t="s">
        <v>2975</v>
      </c>
      <c r="H1126" t="s">
        <v>2976</v>
      </c>
      <c r="I1126" t="s">
        <v>2970</v>
      </c>
      <c r="J1126" t="s">
        <v>2860</v>
      </c>
    </row>
    <row r="1127" spans="1:10" x14ac:dyDescent="0.35">
      <c r="A1127" t="s">
        <v>3</v>
      </c>
      <c r="B1127" t="s">
        <v>62</v>
      </c>
      <c r="C1127" t="s">
        <v>63</v>
      </c>
      <c r="D1127" t="s">
        <v>7</v>
      </c>
      <c r="E1127" t="s">
        <v>76</v>
      </c>
      <c r="F1127" t="s">
        <v>845</v>
      </c>
      <c r="G1127" t="s">
        <v>2977</v>
      </c>
      <c r="H1127" t="s">
        <v>2978</v>
      </c>
      <c r="I1127" t="s">
        <v>2970</v>
      </c>
      <c r="J1127" t="s">
        <v>2863</v>
      </c>
    </row>
    <row r="1128" spans="1:10" x14ac:dyDescent="0.35">
      <c r="A1128" t="s">
        <v>3</v>
      </c>
      <c r="B1128" t="s">
        <v>62</v>
      </c>
      <c r="C1128" t="s">
        <v>63</v>
      </c>
      <c r="D1128" t="s">
        <v>66</v>
      </c>
      <c r="E1128" t="s">
        <v>76</v>
      </c>
      <c r="F1128" t="s">
        <v>848</v>
      </c>
      <c r="G1128" t="s">
        <v>2979</v>
      </c>
      <c r="H1128" t="s">
        <v>2980</v>
      </c>
      <c r="I1128" t="s">
        <v>2970</v>
      </c>
      <c r="J1128" t="s">
        <v>2866</v>
      </c>
    </row>
    <row r="1129" spans="1:10" x14ac:dyDescent="0.35">
      <c r="A1129" t="s">
        <v>3</v>
      </c>
      <c r="B1129" t="s">
        <v>62</v>
      </c>
      <c r="C1129" t="s">
        <v>63</v>
      </c>
      <c r="D1129" t="s">
        <v>64</v>
      </c>
      <c r="E1129" t="s">
        <v>76</v>
      </c>
      <c r="F1129" t="s">
        <v>851</v>
      </c>
      <c r="G1129" t="s">
        <v>2981</v>
      </c>
      <c r="H1129" t="s">
        <v>2982</v>
      </c>
      <c r="I1129" t="s">
        <v>2970</v>
      </c>
      <c r="J1129" t="s">
        <v>2869</v>
      </c>
    </row>
    <row r="1130" spans="1:10" x14ac:dyDescent="0.35">
      <c r="A1130" t="s">
        <v>3</v>
      </c>
      <c r="B1130" t="s">
        <v>62</v>
      </c>
      <c r="C1130" t="s">
        <v>63</v>
      </c>
      <c r="D1130" t="s">
        <v>63</v>
      </c>
      <c r="E1130" t="s">
        <v>76</v>
      </c>
      <c r="F1130" t="s">
        <v>854</v>
      </c>
      <c r="G1130" t="s">
        <v>2983</v>
      </c>
      <c r="H1130" t="s">
        <v>2970</v>
      </c>
      <c r="I1130" t="s">
        <v>2970</v>
      </c>
      <c r="J1130" t="s">
        <v>2871</v>
      </c>
    </row>
    <row r="1131" spans="1:10" x14ac:dyDescent="0.35">
      <c r="A1131" t="s">
        <v>3</v>
      </c>
      <c r="B1131" t="s">
        <v>62</v>
      </c>
      <c r="C1131" t="s">
        <v>91</v>
      </c>
      <c r="D1131" t="s">
        <v>91</v>
      </c>
      <c r="E1131" t="s">
        <v>90</v>
      </c>
      <c r="F1131" t="s">
        <v>856</v>
      </c>
      <c r="G1131" t="s">
        <v>2984</v>
      </c>
      <c r="H1131" t="s">
        <v>2985</v>
      </c>
      <c r="I1131" t="s">
        <v>2985</v>
      </c>
      <c r="J1131" t="s">
        <v>2986</v>
      </c>
    </row>
    <row r="1132" spans="1:10" x14ac:dyDescent="0.35">
      <c r="A1132" t="s">
        <v>3</v>
      </c>
      <c r="B1132" t="s">
        <v>62</v>
      </c>
      <c r="C1132" t="s">
        <v>91</v>
      </c>
      <c r="D1132" t="s">
        <v>91</v>
      </c>
      <c r="E1132" t="s">
        <v>92</v>
      </c>
      <c r="F1132" t="s">
        <v>860</v>
      </c>
      <c r="G1132" t="s">
        <v>2987</v>
      </c>
      <c r="H1132" t="s">
        <v>2988</v>
      </c>
      <c r="I1132" t="s">
        <v>2988</v>
      </c>
      <c r="J1132" t="s">
        <v>2986</v>
      </c>
    </row>
    <row r="1133" spans="1:10" x14ac:dyDescent="0.35">
      <c r="A1133" t="s">
        <v>3</v>
      </c>
      <c r="B1133" t="s">
        <v>62</v>
      </c>
      <c r="C1133" t="s">
        <v>91</v>
      </c>
      <c r="D1133" t="s">
        <v>96</v>
      </c>
      <c r="E1133" t="s">
        <v>93</v>
      </c>
      <c r="F1133" t="s">
        <v>863</v>
      </c>
      <c r="G1133" t="s">
        <v>2989</v>
      </c>
      <c r="H1133" t="s">
        <v>2990</v>
      </c>
      <c r="I1133" t="s">
        <v>2991</v>
      </c>
      <c r="J1133" t="s">
        <v>2992</v>
      </c>
    </row>
    <row r="1134" spans="1:10" x14ac:dyDescent="0.35">
      <c r="A1134" t="s">
        <v>3</v>
      </c>
      <c r="B1134" t="s">
        <v>62</v>
      </c>
      <c r="C1134" t="s">
        <v>91</v>
      </c>
      <c r="D1134" t="s">
        <v>94</v>
      </c>
      <c r="E1134" t="s">
        <v>93</v>
      </c>
      <c r="F1134" t="s">
        <v>868</v>
      </c>
      <c r="G1134" t="s">
        <v>2993</v>
      </c>
      <c r="H1134" t="s">
        <v>2994</v>
      </c>
      <c r="I1134" t="s">
        <v>2991</v>
      </c>
      <c r="J1134" t="s">
        <v>2995</v>
      </c>
    </row>
    <row r="1135" spans="1:10" x14ac:dyDescent="0.35">
      <c r="A1135" t="s">
        <v>3</v>
      </c>
      <c r="B1135" t="s">
        <v>62</v>
      </c>
      <c r="C1135" t="s">
        <v>91</v>
      </c>
      <c r="D1135" t="s">
        <v>66</v>
      </c>
      <c r="E1135" t="s">
        <v>93</v>
      </c>
      <c r="F1135" t="s">
        <v>872</v>
      </c>
      <c r="G1135" t="s">
        <v>2996</v>
      </c>
      <c r="H1135" t="s">
        <v>2997</v>
      </c>
      <c r="I1135" t="s">
        <v>2991</v>
      </c>
      <c r="J1135" t="s">
        <v>2998</v>
      </c>
    </row>
    <row r="1136" spans="1:10" x14ac:dyDescent="0.35">
      <c r="A1136" t="s">
        <v>3</v>
      </c>
      <c r="B1136" t="s">
        <v>62</v>
      </c>
      <c r="C1136" t="s">
        <v>91</v>
      </c>
      <c r="D1136" t="s">
        <v>64</v>
      </c>
      <c r="E1136" t="s">
        <v>93</v>
      </c>
      <c r="F1136" t="s">
        <v>876</v>
      </c>
      <c r="G1136" t="s">
        <v>2999</v>
      </c>
      <c r="H1136" t="s">
        <v>3000</v>
      </c>
      <c r="I1136" t="s">
        <v>2991</v>
      </c>
      <c r="J1136" t="s">
        <v>3001</v>
      </c>
    </row>
    <row r="1137" spans="1:10" x14ac:dyDescent="0.35">
      <c r="A1137" t="s">
        <v>3</v>
      </c>
      <c r="B1137" t="s">
        <v>62</v>
      </c>
      <c r="C1137" t="s">
        <v>91</v>
      </c>
      <c r="D1137" t="s">
        <v>95</v>
      </c>
      <c r="E1137" t="s">
        <v>93</v>
      </c>
      <c r="F1137" t="s">
        <v>880</v>
      </c>
      <c r="G1137" t="s">
        <v>3002</v>
      </c>
      <c r="H1137" t="s">
        <v>3003</v>
      </c>
      <c r="I1137" t="s">
        <v>2991</v>
      </c>
      <c r="J1137" t="s">
        <v>3004</v>
      </c>
    </row>
    <row r="1138" spans="1:10" x14ac:dyDescent="0.35">
      <c r="A1138" t="s">
        <v>3</v>
      </c>
      <c r="B1138" t="s">
        <v>62</v>
      </c>
      <c r="C1138" t="s">
        <v>91</v>
      </c>
      <c r="D1138" t="s">
        <v>91</v>
      </c>
      <c r="E1138" t="s">
        <v>93</v>
      </c>
      <c r="F1138" t="s">
        <v>884</v>
      </c>
      <c r="G1138" t="s">
        <v>3005</v>
      </c>
      <c r="H1138" t="s">
        <v>2991</v>
      </c>
      <c r="I1138" t="s">
        <v>2991</v>
      </c>
      <c r="J1138" t="s">
        <v>2986</v>
      </c>
    </row>
    <row r="1139" spans="1:10" x14ac:dyDescent="0.35">
      <c r="A1139" t="s">
        <v>3</v>
      </c>
      <c r="B1139" t="s">
        <v>62</v>
      </c>
      <c r="C1139" t="s">
        <v>91</v>
      </c>
      <c r="D1139" t="s">
        <v>96</v>
      </c>
      <c r="E1139" t="s">
        <v>98</v>
      </c>
      <c r="F1139" t="s">
        <v>886</v>
      </c>
      <c r="G1139" t="s">
        <v>3006</v>
      </c>
      <c r="H1139" t="s">
        <v>3007</v>
      </c>
      <c r="I1139" t="s">
        <v>3008</v>
      </c>
      <c r="J1139" t="s">
        <v>2992</v>
      </c>
    </row>
    <row r="1140" spans="1:10" x14ac:dyDescent="0.35">
      <c r="A1140" t="s">
        <v>3</v>
      </c>
      <c r="B1140" t="s">
        <v>62</v>
      </c>
      <c r="C1140" t="s">
        <v>91</v>
      </c>
      <c r="D1140" t="s">
        <v>94</v>
      </c>
      <c r="E1140" t="s">
        <v>98</v>
      </c>
      <c r="F1140" t="s">
        <v>890</v>
      </c>
      <c r="G1140" t="s">
        <v>3009</v>
      </c>
      <c r="H1140" t="s">
        <v>3010</v>
      </c>
      <c r="I1140" t="s">
        <v>3008</v>
      </c>
      <c r="J1140" t="s">
        <v>2995</v>
      </c>
    </row>
    <row r="1141" spans="1:10" x14ac:dyDescent="0.35">
      <c r="A1141" t="s">
        <v>3</v>
      </c>
      <c r="B1141" t="s">
        <v>62</v>
      </c>
      <c r="C1141" t="s">
        <v>91</v>
      </c>
      <c r="D1141" t="s">
        <v>66</v>
      </c>
      <c r="E1141" t="s">
        <v>98</v>
      </c>
      <c r="F1141" t="s">
        <v>893</v>
      </c>
      <c r="G1141" t="s">
        <v>3011</v>
      </c>
      <c r="H1141" t="s">
        <v>3012</v>
      </c>
      <c r="I1141" t="s">
        <v>3008</v>
      </c>
      <c r="J1141" t="s">
        <v>2998</v>
      </c>
    </row>
    <row r="1142" spans="1:10" x14ac:dyDescent="0.35">
      <c r="A1142" t="s">
        <v>3</v>
      </c>
      <c r="B1142" t="s">
        <v>62</v>
      </c>
      <c r="C1142" t="s">
        <v>91</v>
      </c>
      <c r="D1142" t="s">
        <v>64</v>
      </c>
      <c r="E1142" t="s">
        <v>98</v>
      </c>
      <c r="F1142" t="s">
        <v>896</v>
      </c>
      <c r="G1142" t="s">
        <v>3013</v>
      </c>
      <c r="H1142" t="s">
        <v>3014</v>
      </c>
      <c r="I1142" t="s">
        <v>3008</v>
      </c>
      <c r="J1142" t="s">
        <v>3001</v>
      </c>
    </row>
    <row r="1143" spans="1:10" x14ac:dyDescent="0.35">
      <c r="A1143" t="s">
        <v>3</v>
      </c>
      <c r="B1143" t="s">
        <v>62</v>
      </c>
      <c r="C1143" t="s">
        <v>91</v>
      </c>
      <c r="D1143" t="s">
        <v>95</v>
      </c>
      <c r="E1143" t="s">
        <v>98</v>
      </c>
      <c r="F1143" t="s">
        <v>899</v>
      </c>
      <c r="G1143" t="s">
        <v>3015</v>
      </c>
      <c r="H1143" t="s">
        <v>3016</v>
      </c>
      <c r="I1143" t="s">
        <v>3008</v>
      </c>
      <c r="J1143" t="s">
        <v>3004</v>
      </c>
    </row>
    <row r="1144" spans="1:10" x14ac:dyDescent="0.35">
      <c r="A1144" t="s">
        <v>3</v>
      </c>
      <c r="B1144" t="s">
        <v>62</v>
      </c>
      <c r="C1144" t="s">
        <v>91</v>
      </c>
      <c r="D1144" t="s">
        <v>91</v>
      </c>
      <c r="E1144" t="s">
        <v>98</v>
      </c>
      <c r="F1144" t="s">
        <v>902</v>
      </c>
      <c r="G1144" t="s">
        <v>3017</v>
      </c>
      <c r="H1144" t="s">
        <v>3008</v>
      </c>
      <c r="I1144" t="s">
        <v>3008</v>
      </c>
      <c r="J1144" t="s">
        <v>2986</v>
      </c>
    </row>
    <row r="1145" spans="1:10" x14ac:dyDescent="0.35">
      <c r="A1145" t="s">
        <v>3</v>
      </c>
      <c r="B1145" t="s">
        <v>62</v>
      </c>
      <c r="C1145" t="s">
        <v>91</v>
      </c>
      <c r="D1145" t="s">
        <v>96</v>
      </c>
      <c r="E1145" t="s">
        <v>99</v>
      </c>
      <c r="F1145" t="s">
        <v>904</v>
      </c>
      <c r="G1145" t="s">
        <v>3018</v>
      </c>
      <c r="H1145" t="s">
        <v>3019</v>
      </c>
      <c r="I1145" t="s">
        <v>3020</v>
      </c>
      <c r="J1145" t="s">
        <v>2992</v>
      </c>
    </row>
    <row r="1146" spans="1:10" x14ac:dyDescent="0.35">
      <c r="A1146" t="s">
        <v>3</v>
      </c>
      <c r="B1146" t="s">
        <v>62</v>
      </c>
      <c r="C1146" t="s">
        <v>91</v>
      </c>
      <c r="D1146" t="s">
        <v>94</v>
      </c>
      <c r="E1146" t="s">
        <v>99</v>
      </c>
      <c r="F1146" t="s">
        <v>908</v>
      </c>
      <c r="G1146" t="s">
        <v>3021</v>
      </c>
      <c r="H1146" t="s">
        <v>3022</v>
      </c>
      <c r="I1146" t="s">
        <v>3020</v>
      </c>
      <c r="J1146" t="s">
        <v>2995</v>
      </c>
    </row>
    <row r="1147" spans="1:10" x14ac:dyDescent="0.35">
      <c r="A1147" t="s">
        <v>3</v>
      </c>
      <c r="B1147" t="s">
        <v>62</v>
      </c>
      <c r="C1147" t="s">
        <v>91</v>
      </c>
      <c r="D1147" t="s">
        <v>66</v>
      </c>
      <c r="E1147" t="s">
        <v>99</v>
      </c>
      <c r="F1147" t="s">
        <v>911</v>
      </c>
      <c r="G1147" t="s">
        <v>3023</v>
      </c>
      <c r="H1147" t="s">
        <v>3024</v>
      </c>
      <c r="I1147" t="s">
        <v>3020</v>
      </c>
      <c r="J1147" t="s">
        <v>2998</v>
      </c>
    </row>
    <row r="1148" spans="1:10" x14ac:dyDescent="0.35">
      <c r="A1148" t="s">
        <v>3</v>
      </c>
      <c r="B1148" t="s">
        <v>62</v>
      </c>
      <c r="C1148" t="s">
        <v>91</v>
      </c>
      <c r="D1148" t="s">
        <v>64</v>
      </c>
      <c r="E1148" t="s">
        <v>99</v>
      </c>
      <c r="F1148" t="s">
        <v>914</v>
      </c>
      <c r="G1148" t="s">
        <v>3025</v>
      </c>
      <c r="H1148" t="s">
        <v>3026</v>
      </c>
      <c r="I1148" t="s">
        <v>3020</v>
      </c>
      <c r="J1148" t="s">
        <v>3001</v>
      </c>
    </row>
    <row r="1149" spans="1:10" x14ac:dyDescent="0.35">
      <c r="A1149" t="s">
        <v>3</v>
      </c>
      <c r="B1149" t="s">
        <v>62</v>
      </c>
      <c r="C1149" t="s">
        <v>91</v>
      </c>
      <c r="D1149" t="s">
        <v>95</v>
      </c>
      <c r="E1149" t="s">
        <v>99</v>
      </c>
      <c r="F1149" t="s">
        <v>917</v>
      </c>
      <c r="G1149" t="s">
        <v>3027</v>
      </c>
      <c r="H1149" t="s">
        <v>3028</v>
      </c>
      <c r="I1149" t="s">
        <v>3020</v>
      </c>
      <c r="J1149" t="s">
        <v>3004</v>
      </c>
    </row>
    <row r="1150" spans="1:10" x14ac:dyDescent="0.35">
      <c r="A1150" t="s">
        <v>3</v>
      </c>
      <c r="B1150" t="s">
        <v>62</v>
      </c>
      <c r="C1150" t="s">
        <v>91</v>
      </c>
      <c r="D1150" t="s">
        <v>91</v>
      </c>
      <c r="E1150" t="s">
        <v>99</v>
      </c>
      <c r="F1150" t="s">
        <v>920</v>
      </c>
      <c r="G1150" t="s">
        <v>3029</v>
      </c>
      <c r="H1150" t="s">
        <v>3020</v>
      </c>
      <c r="I1150" t="s">
        <v>3020</v>
      </c>
      <c r="J1150" t="s">
        <v>2986</v>
      </c>
    </row>
    <row r="1151" spans="1:10" x14ac:dyDescent="0.35">
      <c r="A1151" t="s">
        <v>3</v>
      </c>
      <c r="B1151" t="s">
        <v>62</v>
      </c>
      <c r="C1151" t="s">
        <v>91</v>
      </c>
      <c r="D1151" t="s">
        <v>96</v>
      </c>
      <c r="E1151" t="s">
        <v>100</v>
      </c>
      <c r="F1151" t="s">
        <v>922</v>
      </c>
      <c r="G1151" t="s">
        <v>3030</v>
      </c>
      <c r="H1151" t="s">
        <v>3031</v>
      </c>
      <c r="I1151" t="s">
        <v>3032</v>
      </c>
      <c r="J1151" t="s">
        <v>2992</v>
      </c>
    </row>
    <row r="1152" spans="1:10" x14ac:dyDescent="0.35">
      <c r="A1152" t="s">
        <v>3</v>
      </c>
      <c r="B1152" t="s">
        <v>62</v>
      </c>
      <c r="C1152" t="s">
        <v>91</v>
      </c>
      <c r="D1152" t="s">
        <v>94</v>
      </c>
      <c r="E1152" t="s">
        <v>100</v>
      </c>
      <c r="F1152" t="s">
        <v>926</v>
      </c>
      <c r="G1152" t="s">
        <v>3033</v>
      </c>
      <c r="H1152" t="s">
        <v>3034</v>
      </c>
      <c r="I1152" t="s">
        <v>3032</v>
      </c>
      <c r="J1152" t="s">
        <v>2995</v>
      </c>
    </row>
    <row r="1153" spans="1:10" x14ac:dyDescent="0.35">
      <c r="A1153" t="s">
        <v>3</v>
      </c>
      <c r="B1153" t="s">
        <v>62</v>
      </c>
      <c r="C1153" t="s">
        <v>91</v>
      </c>
      <c r="D1153" t="s">
        <v>66</v>
      </c>
      <c r="E1153" t="s">
        <v>100</v>
      </c>
      <c r="F1153" t="s">
        <v>929</v>
      </c>
      <c r="G1153" t="s">
        <v>3035</v>
      </c>
      <c r="H1153" t="s">
        <v>3036</v>
      </c>
      <c r="I1153" t="s">
        <v>3032</v>
      </c>
      <c r="J1153" t="s">
        <v>2998</v>
      </c>
    </row>
    <row r="1154" spans="1:10" x14ac:dyDescent="0.35">
      <c r="A1154" t="s">
        <v>3</v>
      </c>
      <c r="B1154" t="s">
        <v>62</v>
      </c>
      <c r="C1154" t="s">
        <v>91</v>
      </c>
      <c r="D1154" t="s">
        <v>64</v>
      </c>
      <c r="E1154" t="s">
        <v>100</v>
      </c>
      <c r="F1154" t="s">
        <v>932</v>
      </c>
      <c r="G1154" t="s">
        <v>3037</v>
      </c>
      <c r="H1154" t="s">
        <v>3038</v>
      </c>
      <c r="I1154" t="s">
        <v>3032</v>
      </c>
      <c r="J1154" t="s">
        <v>3001</v>
      </c>
    </row>
    <row r="1155" spans="1:10" x14ac:dyDescent="0.35">
      <c r="A1155" t="s">
        <v>3</v>
      </c>
      <c r="B1155" t="s">
        <v>62</v>
      </c>
      <c r="C1155" t="s">
        <v>91</v>
      </c>
      <c r="D1155" t="s">
        <v>95</v>
      </c>
      <c r="E1155" t="s">
        <v>100</v>
      </c>
      <c r="F1155" t="s">
        <v>935</v>
      </c>
      <c r="G1155" t="s">
        <v>3039</v>
      </c>
      <c r="H1155" t="s">
        <v>3040</v>
      </c>
      <c r="I1155" t="s">
        <v>3032</v>
      </c>
      <c r="J1155" t="s">
        <v>3004</v>
      </c>
    </row>
    <row r="1156" spans="1:10" x14ac:dyDescent="0.35">
      <c r="A1156" t="s">
        <v>3</v>
      </c>
      <c r="B1156" t="s">
        <v>62</v>
      </c>
      <c r="C1156" t="s">
        <v>91</v>
      </c>
      <c r="D1156" t="s">
        <v>91</v>
      </c>
      <c r="E1156" t="s">
        <v>100</v>
      </c>
      <c r="F1156" t="s">
        <v>938</v>
      </c>
      <c r="G1156" t="s">
        <v>3041</v>
      </c>
      <c r="H1156" t="s">
        <v>3032</v>
      </c>
      <c r="I1156" t="s">
        <v>3032</v>
      </c>
      <c r="J1156" t="s">
        <v>2986</v>
      </c>
    </row>
    <row r="1157" spans="1:10" x14ac:dyDescent="0.35">
      <c r="A1157" t="s">
        <v>3</v>
      </c>
      <c r="B1157" t="s">
        <v>62</v>
      </c>
      <c r="C1157" t="s">
        <v>91</v>
      </c>
      <c r="D1157" t="s">
        <v>96</v>
      </c>
      <c r="E1157" t="s">
        <v>101</v>
      </c>
      <c r="F1157" t="s">
        <v>940</v>
      </c>
      <c r="G1157" t="s">
        <v>3042</v>
      </c>
      <c r="H1157" t="s">
        <v>3043</v>
      </c>
      <c r="I1157" t="s">
        <v>3044</v>
      </c>
      <c r="J1157" t="s">
        <v>2992</v>
      </c>
    </row>
    <row r="1158" spans="1:10" x14ac:dyDescent="0.35">
      <c r="A1158" t="s">
        <v>3</v>
      </c>
      <c r="B1158" t="s">
        <v>62</v>
      </c>
      <c r="C1158" t="s">
        <v>91</v>
      </c>
      <c r="D1158" t="s">
        <v>94</v>
      </c>
      <c r="E1158" t="s">
        <v>101</v>
      </c>
      <c r="F1158" t="s">
        <v>944</v>
      </c>
      <c r="G1158" t="s">
        <v>3045</v>
      </c>
      <c r="H1158" t="s">
        <v>3046</v>
      </c>
      <c r="I1158" t="s">
        <v>3044</v>
      </c>
      <c r="J1158" t="s">
        <v>2995</v>
      </c>
    </row>
    <row r="1159" spans="1:10" x14ac:dyDescent="0.35">
      <c r="A1159" t="s">
        <v>3</v>
      </c>
      <c r="B1159" t="s">
        <v>62</v>
      </c>
      <c r="C1159" t="s">
        <v>91</v>
      </c>
      <c r="D1159" t="s">
        <v>66</v>
      </c>
      <c r="E1159" t="s">
        <v>101</v>
      </c>
      <c r="F1159" t="s">
        <v>947</v>
      </c>
      <c r="G1159" t="s">
        <v>3047</v>
      </c>
      <c r="H1159" t="s">
        <v>3048</v>
      </c>
      <c r="I1159" t="s">
        <v>3044</v>
      </c>
      <c r="J1159" t="s">
        <v>2998</v>
      </c>
    </row>
    <row r="1160" spans="1:10" x14ac:dyDescent="0.35">
      <c r="A1160" t="s">
        <v>3</v>
      </c>
      <c r="B1160" t="s">
        <v>62</v>
      </c>
      <c r="C1160" t="s">
        <v>91</v>
      </c>
      <c r="D1160" t="s">
        <v>64</v>
      </c>
      <c r="E1160" t="s">
        <v>101</v>
      </c>
      <c r="F1160" t="s">
        <v>950</v>
      </c>
      <c r="G1160" t="s">
        <v>3049</v>
      </c>
      <c r="H1160" t="s">
        <v>3050</v>
      </c>
      <c r="I1160" t="s">
        <v>3044</v>
      </c>
      <c r="J1160" t="s">
        <v>3001</v>
      </c>
    </row>
    <row r="1161" spans="1:10" x14ac:dyDescent="0.35">
      <c r="A1161" t="s">
        <v>3</v>
      </c>
      <c r="B1161" t="s">
        <v>62</v>
      </c>
      <c r="C1161" t="s">
        <v>91</v>
      </c>
      <c r="D1161" t="s">
        <v>95</v>
      </c>
      <c r="E1161" t="s">
        <v>101</v>
      </c>
      <c r="F1161" t="s">
        <v>953</v>
      </c>
      <c r="G1161" t="s">
        <v>3051</v>
      </c>
      <c r="H1161" t="s">
        <v>3052</v>
      </c>
      <c r="I1161" t="s">
        <v>3044</v>
      </c>
      <c r="J1161" t="s">
        <v>3004</v>
      </c>
    </row>
    <row r="1162" spans="1:10" x14ac:dyDescent="0.35">
      <c r="A1162" t="s">
        <v>3</v>
      </c>
      <c r="B1162" t="s">
        <v>62</v>
      </c>
      <c r="C1162" t="s">
        <v>91</v>
      </c>
      <c r="D1162" t="s">
        <v>91</v>
      </c>
      <c r="E1162" t="s">
        <v>101</v>
      </c>
      <c r="F1162" t="s">
        <v>956</v>
      </c>
      <c r="G1162" t="s">
        <v>3053</v>
      </c>
      <c r="H1162" t="s">
        <v>3044</v>
      </c>
      <c r="I1162" t="s">
        <v>3044</v>
      </c>
      <c r="J1162" t="s">
        <v>2986</v>
      </c>
    </row>
    <row r="1163" spans="1:10" x14ac:dyDescent="0.35">
      <c r="A1163" t="s">
        <v>3</v>
      </c>
      <c r="B1163" t="s">
        <v>62</v>
      </c>
      <c r="C1163" t="s">
        <v>91</v>
      </c>
      <c r="D1163" t="s">
        <v>96</v>
      </c>
      <c r="E1163" t="s">
        <v>102</v>
      </c>
      <c r="F1163" t="s">
        <v>958</v>
      </c>
      <c r="G1163" t="s">
        <v>3054</v>
      </c>
      <c r="H1163" t="s">
        <v>3055</v>
      </c>
      <c r="I1163" t="s">
        <v>3056</v>
      </c>
      <c r="J1163" t="s">
        <v>2992</v>
      </c>
    </row>
    <row r="1164" spans="1:10" x14ac:dyDescent="0.35">
      <c r="A1164" t="s">
        <v>3</v>
      </c>
      <c r="B1164" t="s">
        <v>62</v>
      </c>
      <c r="C1164" t="s">
        <v>91</v>
      </c>
      <c r="D1164" t="s">
        <v>94</v>
      </c>
      <c r="E1164" t="s">
        <v>102</v>
      </c>
      <c r="F1164" t="s">
        <v>962</v>
      </c>
      <c r="G1164" t="s">
        <v>3057</v>
      </c>
      <c r="H1164" t="s">
        <v>3058</v>
      </c>
      <c r="I1164" t="s">
        <v>3056</v>
      </c>
      <c r="J1164" t="s">
        <v>2995</v>
      </c>
    </row>
    <row r="1165" spans="1:10" x14ac:dyDescent="0.35">
      <c r="A1165" t="s">
        <v>3</v>
      </c>
      <c r="B1165" t="s">
        <v>62</v>
      </c>
      <c r="C1165" t="s">
        <v>91</v>
      </c>
      <c r="D1165" t="s">
        <v>66</v>
      </c>
      <c r="E1165" t="s">
        <v>102</v>
      </c>
      <c r="F1165" t="s">
        <v>965</v>
      </c>
      <c r="G1165" t="s">
        <v>3059</v>
      </c>
      <c r="H1165" t="s">
        <v>3060</v>
      </c>
      <c r="I1165" t="s">
        <v>3056</v>
      </c>
      <c r="J1165" t="s">
        <v>2998</v>
      </c>
    </row>
    <row r="1166" spans="1:10" x14ac:dyDescent="0.35">
      <c r="A1166" t="s">
        <v>3</v>
      </c>
      <c r="B1166" t="s">
        <v>62</v>
      </c>
      <c r="C1166" t="s">
        <v>91</v>
      </c>
      <c r="D1166" t="s">
        <v>64</v>
      </c>
      <c r="E1166" t="s">
        <v>102</v>
      </c>
      <c r="F1166" t="s">
        <v>968</v>
      </c>
      <c r="G1166" t="s">
        <v>3061</v>
      </c>
      <c r="H1166" t="s">
        <v>3062</v>
      </c>
      <c r="I1166" t="s">
        <v>3056</v>
      </c>
      <c r="J1166" t="s">
        <v>3001</v>
      </c>
    </row>
    <row r="1167" spans="1:10" x14ac:dyDescent="0.35">
      <c r="A1167" t="s">
        <v>3</v>
      </c>
      <c r="B1167" t="s">
        <v>62</v>
      </c>
      <c r="C1167" t="s">
        <v>91</v>
      </c>
      <c r="D1167" t="s">
        <v>95</v>
      </c>
      <c r="E1167" t="s">
        <v>102</v>
      </c>
      <c r="F1167" t="s">
        <v>971</v>
      </c>
      <c r="G1167" t="s">
        <v>3063</v>
      </c>
      <c r="H1167" t="s">
        <v>3064</v>
      </c>
      <c r="I1167" t="s">
        <v>3056</v>
      </c>
      <c r="J1167" t="s">
        <v>3004</v>
      </c>
    </row>
    <row r="1168" spans="1:10" x14ac:dyDescent="0.35">
      <c r="A1168" t="s">
        <v>3</v>
      </c>
      <c r="B1168" t="s">
        <v>62</v>
      </c>
      <c r="C1168" t="s">
        <v>91</v>
      </c>
      <c r="D1168" t="s">
        <v>91</v>
      </c>
      <c r="E1168" t="s">
        <v>102</v>
      </c>
      <c r="F1168" t="s">
        <v>974</v>
      </c>
      <c r="G1168" t="s">
        <v>3065</v>
      </c>
      <c r="H1168" t="s">
        <v>3056</v>
      </c>
      <c r="I1168" t="s">
        <v>3056</v>
      </c>
      <c r="J1168" t="s">
        <v>2986</v>
      </c>
    </row>
    <row r="1169" spans="1:10" x14ac:dyDescent="0.35">
      <c r="A1169" t="s">
        <v>3</v>
      </c>
      <c r="B1169" t="s">
        <v>62</v>
      </c>
      <c r="C1169" t="s">
        <v>91</v>
      </c>
      <c r="D1169" t="s">
        <v>96</v>
      </c>
      <c r="E1169" t="s">
        <v>103</v>
      </c>
      <c r="F1169" t="s">
        <v>976</v>
      </c>
      <c r="G1169" t="s">
        <v>3066</v>
      </c>
      <c r="H1169" t="s">
        <v>3067</v>
      </c>
      <c r="I1169" t="s">
        <v>3068</v>
      </c>
      <c r="J1169" t="s">
        <v>2992</v>
      </c>
    </row>
    <row r="1170" spans="1:10" x14ac:dyDescent="0.35">
      <c r="A1170" t="s">
        <v>3</v>
      </c>
      <c r="B1170" t="s">
        <v>62</v>
      </c>
      <c r="C1170" t="s">
        <v>91</v>
      </c>
      <c r="D1170" t="s">
        <v>94</v>
      </c>
      <c r="E1170" t="s">
        <v>103</v>
      </c>
      <c r="F1170" t="s">
        <v>980</v>
      </c>
      <c r="G1170" t="s">
        <v>3069</v>
      </c>
      <c r="H1170" t="s">
        <v>3070</v>
      </c>
      <c r="I1170" t="s">
        <v>3068</v>
      </c>
      <c r="J1170" t="s">
        <v>2995</v>
      </c>
    </row>
    <row r="1171" spans="1:10" x14ac:dyDescent="0.35">
      <c r="A1171" t="s">
        <v>3</v>
      </c>
      <c r="B1171" t="s">
        <v>62</v>
      </c>
      <c r="C1171" t="s">
        <v>91</v>
      </c>
      <c r="D1171" t="s">
        <v>66</v>
      </c>
      <c r="E1171" t="s">
        <v>103</v>
      </c>
      <c r="F1171" t="s">
        <v>983</v>
      </c>
      <c r="G1171" t="s">
        <v>3071</v>
      </c>
      <c r="H1171" t="s">
        <v>3072</v>
      </c>
      <c r="I1171" t="s">
        <v>3068</v>
      </c>
      <c r="J1171" t="s">
        <v>2998</v>
      </c>
    </row>
    <row r="1172" spans="1:10" x14ac:dyDescent="0.35">
      <c r="A1172" t="s">
        <v>3</v>
      </c>
      <c r="B1172" t="s">
        <v>62</v>
      </c>
      <c r="C1172" t="s">
        <v>91</v>
      </c>
      <c r="D1172" t="s">
        <v>64</v>
      </c>
      <c r="E1172" t="s">
        <v>103</v>
      </c>
      <c r="F1172" t="s">
        <v>986</v>
      </c>
      <c r="G1172" t="s">
        <v>3073</v>
      </c>
      <c r="H1172" t="s">
        <v>3074</v>
      </c>
      <c r="I1172" t="s">
        <v>3068</v>
      </c>
      <c r="J1172" t="s">
        <v>3001</v>
      </c>
    </row>
    <row r="1173" spans="1:10" x14ac:dyDescent="0.35">
      <c r="A1173" t="s">
        <v>3</v>
      </c>
      <c r="B1173" t="s">
        <v>62</v>
      </c>
      <c r="C1173" t="s">
        <v>91</v>
      </c>
      <c r="D1173" t="s">
        <v>95</v>
      </c>
      <c r="E1173" t="s">
        <v>103</v>
      </c>
      <c r="F1173" t="s">
        <v>989</v>
      </c>
      <c r="G1173" t="s">
        <v>3075</v>
      </c>
      <c r="H1173" t="s">
        <v>3076</v>
      </c>
      <c r="I1173" t="s">
        <v>3068</v>
      </c>
      <c r="J1173" t="s">
        <v>3004</v>
      </c>
    </row>
    <row r="1174" spans="1:10" x14ac:dyDescent="0.35">
      <c r="A1174" t="s">
        <v>3</v>
      </c>
      <c r="B1174" t="s">
        <v>62</v>
      </c>
      <c r="C1174" t="s">
        <v>91</v>
      </c>
      <c r="D1174" t="s">
        <v>91</v>
      </c>
      <c r="E1174" t="s">
        <v>103</v>
      </c>
      <c r="F1174" t="s">
        <v>992</v>
      </c>
      <c r="G1174" t="s">
        <v>3077</v>
      </c>
      <c r="H1174" t="s">
        <v>3068</v>
      </c>
      <c r="I1174" t="s">
        <v>3068</v>
      </c>
      <c r="J1174" t="s">
        <v>2986</v>
      </c>
    </row>
    <row r="1175" spans="1:10" x14ac:dyDescent="0.35">
      <c r="A1175" t="s">
        <v>3</v>
      </c>
      <c r="B1175" t="s">
        <v>62</v>
      </c>
      <c r="C1175" t="s">
        <v>91</v>
      </c>
      <c r="D1175" t="s">
        <v>96</v>
      </c>
      <c r="E1175" t="s">
        <v>104</v>
      </c>
      <c r="F1175" t="s">
        <v>994</v>
      </c>
      <c r="G1175" t="s">
        <v>3078</v>
      </c>
      <c r="H1175" t="s">
        <v>3079</v>
      </c>
      <c r="I1175" t="s">
        <v>3080</v>
      </c>
      <c r="J1175" t="s">
        <v>2992</v>
      </c>
    </row>
    <row r="1176" spans="1:10" x14ac:dyDescent="0.35">
      <c r="A1176" t="s">
        <v>3</v>
      </c>
      <c r="B1176" t="s">
        <v>62</v>
      </c>
      <c r="C1176" t="s">
        <v>91</v>
      </c>
      <c r="D1176" t="s">
        <v>94</v>
      </c>
      <c r="E1176" t="s">
        <v>104</v>
      </c>
      <c r="F1176" t="s">
        <v>998</v>
      </c>
      <c r="G1176" t="s">
        <v>3081</v>
      </c>
      <c r="H1176" t="s">
        <v>3082</v>
      </c>
      <c r="I1176" t="s">
        <v>3080</v>
      </c>
      <c r="J1176" t="s">
        <v>2995</v>
      </c>
    </row>
    <row r="1177" spans="1:10" x14ac:dyDescent="0.35">
      <c r="A1177" t="s">
        <v>3</v>
      </c>
      <c r="B1177" t="s">
        <v>62</v>
      </c>
      <c r="C1177" t="s">
        <v>91</v>
      </c>
      <c r="D1177" t="s">
        <v>66</v>
      </c>
      <c r="E1177" t="s">
        <v>104</v>
      </c>
      <c r="F1177" t="s">
        <v>1001</v>
      </c>
      <c r="G1177" t="s">
        <v>3083</v>
      </c>
      <c r="H1177" t="s">
        <v>3084</v>
      </c>
      <c r="I1177" t="s">
        <v>3080</v>
      </c>
      <c r="J1177" t="s">
        <v>2998</v>
      </c>
    </row>
    <row r="1178" spans="1:10" x14ac:dyDescent="0.35">
      <c r="A1178" t="s">
        <v>3</v>
      </c>
      <c r="B1178" t="s">
        <v>62</v>
      </c>
      <c r="C1178" t="s">
        <v>91</v>
      </c>
      <c r="D1178" t="s">
        <v>64</v>
      </c>
      <c r="E1178" t="s">
        <v>104</v>
      </c>
      <c r="F1178" t="s">
        <v>1004</v>
      </c>
      <c r="G1178" t="s">
        <v>3085</v>
      </c>
      <c r="H1178" t="s">
        <v>3086</v>
      </c>
      <c r="I1178" t="s">
        <v>3080</v>
      </c>
      <c r="J1178" t="s">
        <v>3001</v>
      </c>
    </row>
    <row r="1179" spans="1:10" x14ac:dyDescent="0.35">
      <c r="A1179" t="s">
        <v>3</v>
      </c>
      <c r="B1179" t="s">
        <v>62</v>
      </c>
      <c r="C1179" t="s">
        <v>91</v>
      </c>
      <c r="D1179" t="s">
        <v>95</v>
      </c>
      <c r="E1179" t="s">
        <v>104</v>
      </c>
      <c r="F1179" t="s">
        <v>1007</v>
      </c>
      <c r="G1179" t="s">
        <v>3087</v>
      </c>
      <c r="H1179" t="s">
        <v>3088</v>
      </c>
      <c r="I1179" t="s">
        <v>3080</v>
      </c>
      <c r="J1179" t="s">
        <v>3004</v>
      </c>
    </row>
    <row r="1180" spans="1:10" x14ac:dyDescent="0.35">
      <c r="A1180" t="s">
        <v>3</v>
      </c>
      <c r="B1180" t="s">
        <v>62</v>
      </c>
      <c r="C1180" t="s">
        <v>91</v>
      </c>
      <c r="D1180" t="s">
        <v>91</v>
      </c>
      <c r="E1180" t="s">
        <v>104</v>
      </c>
      <c r="F1180" t="s">
        <v>1010</v>
      </c>
      <c r="G1180" t="s">
        <v>3089</v>
      </c>
      <c r="H1180" t="s">
        <v>3080</v>
      </c>
      <c r="I1180" t="s">
        <v>3080</v>
      </c>
      <c r="J1180" t="s">
        <v>2986</v>
      </c>
    </row>
    <row r="1181" spans="1:10" x14ac:dyDescent="0.35">
      <c r="A1181" t="s">
        <v>3</v>
      </c>
      <c r="B1181" t="s">
        <v>4</v>
      </c>
      <c r="C1181" t="s">
        <v>5</v>
      </c>
      <c r="D1181" t="s">
        <v>5</v>
      </c>
      <c r="E1181" t="s">
        <v>148</v>
      </c>
      <c r="F1181" t="s">
        <v>1012</v>
      </c>
      <c r="G1181" t="s">
        <v>3090</v>
      </c>
      <c r="H1181" t="s">
        <v>3091</v>
      </c>
      <c r="I1181" t="s">
        <v>3091</v>
      </c>
      <c r="J1181" t="s">
        <v>3092</v>
      </c>
    </row>
    <row r="1182" spans="1:10" x14ac:dyDescent="0.35">
      <c r="A1182" t="s">
        <v>3</v>
      </c>
      <c r="B1182" t="s">
        <v>4</v>
      </c>
      <c r="C1182" t="s">
        <v>5</v>
      </c>
      <c r="D1182" t="s">
        <v>5</v>
      </c>
      <c r="E1182" t="s">
        <v>151</v>
      </c>
      <c r="F1182" t="s">
        <v>1016</v>
      </c>
      <c r="G1182" t="s">
        <v>3093</v>
      </c>
      <c r="H1182" t="s">
        <v>3094</v>
      </c>
      <c r="I1182" t="s">
        <v>3094</v>
      </c>
      <c r="J1182" t="s">
        <v>3092</v>
      </c>
    </row>
    <row r="1183" spans="1:10" x14ac:dyDescent="0.35">
      <c r="A1183" t="s">
        <v>3</v>
      </c>
      <c r="B1183" t="s">
        <v>4</v>
      </c>
      <c r="C1183" t="s">
        <v>5</v>
      </c>
      <c r="D1183" t="s">
        <v>15</v>
      </c>
      <c r="E1183" t="s">
        <v>2</v>
      </c>
      <c r="F1183" t="s">
        <v>1019</v>
      </c>
      <c r="G1183" t="s">
        <v>3095</v>
      </c>
      <c r="H1183" t="s">
        <v>3096</v>
      </c>
      <c r="I1183" t="s">
        <v>3097</v>
      </c>
      <c r="J1183" t="s">
        <v>3098</v>
      </c>
    </row>
    <row r="1184" spans="1:10" x14ac:dyDescent="0.35">
      <c r="A1184" t="s">
        <v>3</v>
      </c>
      <c r="B1184" t="s">
        <v>4</v>
      </c>
      <c r="C1184" t="s">
        <v>5</v>
      </c>
      <c r="D1184" t="s">
        <v>10</v>
      </c>
      <c r="E1184" t="s">
        <v>2</v>
      </c>
      <c r="F1184" t="s">
        <v>1024</v>
      </c>
      <c r="G1184" t="s">
        <v>3099</v>
      </c>
      <c r="H1184" t="s">
        <v>3100</v>
      </c>
      <c r="I1184" t="s">
        <v>3097</v>
      </c>
      <c r="J1184" t="s">
        <v>3101</v>
      </c>
    </row>
    <row r="1185" spans="1:10" x14ac:dyDescent="0.35">
      <c r="A1185" t="s">
        <v>3</v>
      </c>
      <c r="B1185" t="s">
        <v>4</v>
      </c>
      <c r="C1185" t="s">
        <v>5</v>
      </c>
      <c r="D1185" t="s">
        <v>14</v>
      </c>
      <c r="E1185" t="s">
        <v>2</v>
      </c>
      <c r="F1185" t="s">
        <v>1028</v>
      </c>
      <c r="G1185" t="s">
        <v>3102</v>
      </c>
      <c r="H1185" t="s">
        <v>3103</v>
      </c>
      <c r="I1185" t="s">
        <v>3097</v>
      </c>
      <c r="J1185" t="s">
        <v>3104</v>
      </c>
    </row>
    <row r="1186" spans="1:10" x14ac:dyDescent="0.35">
      <c r="A1186" t="s">
        <v>3</v>
      </c>
      <c r="B1186" t="s">
        <v>4</v>
      </c>
      <c r="C1186" t="s">
        <v>5</v>
      </c>
      <c r="D1186" t="s">
        <v>13</v>
      </c>
      <c r="E1186" t="s">
        <v>2</v>
      </c>
      <c r="F1186" t="s">
        <v>1032</v>
      </c>
      <c r="G1186" t="s">
        <v>3105</v>
      </c>
      <c r="H1186" t="s">
        <v>3106</v>
      </c>
      <c r="I1186" t="s">
        <v>3097</v>
      </c>
      <c r="J1186" t="s">
        <v>3107</v>
      </c>
    </row>
    <row r="1187" spans="1:10" x14ac:dyDescent="0.35">
      <c r="A1187" t="s">
        <v>3</v>
      </c>
      <c r="B1187" t="s">
        <v>4</v>
      </c>
      <c r="C1187" t="s">
        <v>5</v>
      </c>
      <c r="D1187" t="s">
        <v>7</v>
      </c>
      <c r="E1187" t="s">
        <v>2</v>
      </c>
      <c r="F1187" t="s">
        <v>1036</v>
      </c>
      <c r="G1187" t="s">
        <v>3108</v>
      </c>
      <c r="H1187" t="s">
        <v>3109</v>
      </c>
      <c r="I1187" t="s">
        <v>3097</v>
      </c>
      <c r="J1187" t="s">
        <v>3110</v>
      </c>
    </row>
    <row r="1188" spans="1:10" x14ac:dyDescent="0.35">
      <c r="A1188" t="s">
        <v>3</v>
      </c>
      <c r="B1188" t="s">
        <v>4</v>
      </c>
      <c r="C1188" t="s">
        <v>5</v>
      </c>
      <c r="D1188" t="s">
        <v>5</v>
      </c>
      <c r="E1188" t="s">
        <v>2</v>
      </c>
      <c r="F1188" t="s">
        <v>1040</v>
      </c>
      <c r="G1188" t="s">
        <v>3111</v>
      </c>
      <c r="H1188" t="s">
        <v>3097</v>
      </c>
      <c r="I1188" t="s">
        <v>3097</v>
      </c>
      <c r="J1188" t="s">
        <v>3092</v>
      </c>
    </row>
    <row r="1189" spans="1:10" x14ac:dyDescent="0.35">
      <c r="A1189" t="s">
        <v>3</v>
      </c>
      <c r="B1189" t="s">
        <v>4</v>
      </c>
      <c r="C1189" t="s">
        <v>5</v>
      </c>
      <c r="D1189" t="s">
        <v>15</v>
      </c>
      <c r="E1189" t="s">
        <v>32</v>
      </c>
      <c r="F1189" t="s">
        <v>1042</v>
      </c>
      <c r="G1189" t="s">
        <v>3112</v>
      </c>
      <c r="H1189" t="s">
        <v>3113</v>
      </c>
      <c r="I1189" t="s">
        <v>3114</v>
      </c>
      <c r="J1189" t="s">
        <v>3098</v>
      </c>
    </row>
    <row r="1190" spans="1:10" x14ac:dyDescent="0.35">
      <c r="A1190" t="s">
        <v>3</v>
      </c>
      <c r="B1190" t="s">
        <v>4</v>
      </c>
      <c r="C1190" t="s">
        <v>5</v>
      </c>
      <c r="D1190" t="s">
        <v>10</v>
      </c>
      <c r="E1190" t="s">
        <v>32</v>
      </c>
      <c r="F1190" t="s">
        <v>1046</v>
      </c>
      <c r="G1190" t="s">
        <v>3115</v>
      </c>
      <c r="H1190" t="s">
        <v>3116</v>
      </c>
      <c r="I1190" t="s">
        <v>3114</v>
      </c>
      <c r="J1190" t="s">
        <v>3101</v>
      </c>
    </row>
    <row r="1191" spans="1:10" x14ac:dyDescent="0.35">
      <c r="A1191" t="s">
        <v>3</v>
      </c>
      <c r="B1191" t="s">
        <v>4</v>
      </c>
      <c r="C1191" t="s">
        <v>5</v>
      </c>
      <c r="D1191" t="s">
        <v>14</v>
      </c>
      <c r="E1191" t="s">
        <v>32</v>
      </c>
      <c r="F1191" t="s">
        <v>1049</v>
      </c>
      <c r="G1191" t="s">
        <v>3117</v>
      </c>
      <c r="H1191" t="s">
        <v>3118</v>
      </c>
      <c r="I1191" t="s">
        <v>3114</v>
      </c>
      <c r="J1191" t="s">
        <v>3104</v>
      </c>
    </row>
    <row r="1192" spans="1:10" x14ac:dyDescent="0.35">
      <c r="A1192" t="s">
        <v>3</v>
      </c>
      <c r="B1192" t="s">
        <v>4</v>
      </c>
      <c r="C1192" t="s">
        <v>5</v>
      </c>
      <c r="D1192" t="s">
        <v>13</v>
      </c>
      <c r="E1192" t="s">
        <v>32</v>
      </c>
      <c r="F1192" t="s">
        <v>1052</v>
      </c>
      <c r="G1192" t="s">
        <v>3119</v>
      </c>
      <c r="H1192" t="s">
        <v>3120</v>
      </c>
      <c r="I1192" t="s">
        <v>3114</v>
      </c>
      <c r="J1192" t="s">
        <v>3107</v>
      </c>
    </row>
    <row r="1193" spans="1:10" x14ac:dyDescent="0.35">
      <c r="A1193" t="s">
        <v>3</v>
      </c>
      <c r="B1193" t="s">
        <v>4</v>
      </c>
      <c r="C1193" t="s">
        <v>5</v>
      </c>
      <c r="D1193" t="s">
        <v>7</v>
      </c>
      <c r="E1193" t="s">
        <v>32</v>
      </c>
      <c r="F1193" t="s">
        <v>1055</v>
      </c>
      <c r="G1193" t="s">
        <v>3121</v>
      </c>
      <c r="H1193" t="s">
        <v>3122</v>
      </c>
      <c r="I1193" t="s">
        <v>3114</v>
      </c>
      <c r="J1193" t="s">
        <v>3110</v>
      </c>
    </row>
    <row r="1194" spans="1:10" x14ac:dyDescent="0.35">
      <c r="A1194" t="s">
        <v>3</v>
      </c>
      <c r="B1194" t="s">
        <v>4</v>
      </c>
      <c r="C1194" t="s">
        <v>5</v>
      </c>
      <c r="D1194" t="s">
        <v>5</v>
      </c>
      <c r="E1194" t="s">
        <v>32</v>
      </c>
      <c r="F1194" t="s">
        <v>1058</v>
      </c>
      <c r="G1194" t="s">
        <v>3123</v>
      </c>
      <c r="H1194" t="s">
        <v>3114</v>
      </c>
      <c r="I1194" t="s">
        <v>3114</v>
      </c>
      <c r="J1194" t="s">
        <v>3092</v>
      </c>
    </row>
    <row r="1195" spans="1:10" x14ac:dyDescent="0.35">
      <c r="A1195" t="s">
        <v>3</v>
      </c>
      <c r="B1195" t="s">
        <v>4</v>
      </c>
      <c r="C1195" t="s">
        <v>5</v>
      </c>
      <c r="D1195" t="s">
        <v>15</v>
      </c>
      <c r="E1195" t="s">
        <v>33</v>
      </c>
      <c r="F1195" t="s">
        <v>1060</v>
      </c>
      <c r="G1195" t="s">
        <v>3124</v>
      </c>
      <c r="H1195" t="s">
        <v>3125</v>
      </c>
      <c r="I1195" t="s">
        <v>3126</v>
      </c>
      <c r="J1195" t="s">
        <v>3098</v>
      </c>
    </row>
    <row r="1196" spans="1:10" x14ac:dyDescent="0.35">
      <c r="A1196" t="s">
        <v>3</v>
      </c>
      <c r="B1196" t="s">
        <v>4</v>
      </c>
      <c r="C1196" t="s">
        <v>5</v>
      </c>
      <c r="D1196" t="s">
        <v>10</v>
      </c>
      <c r="E1196" t="s">
        <v>33</v>
      </c>
      <c r="F1196" t="s">
        <v>1064</v>
      </c>
      <c r="G1196" t="s">
        <v>3127</v>
      </c>
      <c r="H1196" t="s">
        <v>3128</v>
      </c>
      <c r="I1196" t="s">
        <v>3126</v>
      </c>
      <c r="J1196" t="s">
        <v>3101</v>
      </c>
    </row>
    <row r="1197" spans="1:10" x14ac:dyDescent="0.35">
      <c r="A1197" t="s">
        <v>3</v>
      </c>
      <c r="B1197" t="s">
        <v>4</v>
      </c>
      <c r="C1197" t="s">
        <v>5</v>
      </c>
      <c r="D1197" t="s">
        <v>14</v>
      </c>
      <c r="E1197" t="s">
        <v>33</v>
      </c>
      <c r="F1197" t="s">
        <v>1067</v>
      </c>
      <c r="G1197" t="s">
        <v>3129</v>
      </c>
      <c r="H1197" t="s">
        <v>3130</v>
      </c>
      <c r="I1197" t="s">
        <v>3126</v>
      </c>
      <c r="J1197" t="s">
        <v>3104</v>
      </c>
    </row>
    <row r="1198" spans="1:10" x14ac:dyDescent="0.35">
      <c r="A1198" t="s">
        <v>3</v>
      </c>
      <c r="B1198" t="s">
        <v>4</v>
      </c>
      <c r="C1198" t="s">
        <v>5</v>
      </c>
      <c r="D1198" t="s">
        <v>13</v>
      </c>
      <c r="E1198" t="s">
        <v>33</v>
      </c>
      <c r="F1198" t="s">
        <v>1070</v>
      </c>
      <c r="G1198" t="s">
        <v>3131</v>
      </c>
      <c r="H1198" t="s">
        <v>3132</v>
      </c>
      <c r="I1198" t="s">
        <v>3126</v>
      </c>
      <c r="J1198" t="s">
        <v>3107</v>
      </c>
    </row>
    <row r="1199" spans="1:10" x14ac:dyDescent="0.35">
      <c r="A1199" t="s">
        <v>3</v>
      </c>
      <c r="B1199" t="s">
        <v>4</v>
      </c>
      <c r="C1199" t="s">
        <v>5</v>
      </c>
      <c r="D1199" t="s">
        <v>7</v>
      </c>
      <c r="E1199" t="s">
        <v>33</v>
      </c>
      <c r="F1199" t="s">
        <v>1073</v>
      </c>
      <c r="G1199" t="s">
        <v>3133</v>
      </c>
      <c r="H1199" t="s">
        <v>3134</v>
      </c>
      <c r="I1199" t="s">
        <v>3126</v>
      </c>
      <c r="J1199" t="s">
        <v>3110</v>
      </c>
    </row>
    <row r="1200" spans="1:10" x14ac:dyDescent="0.35">
      <c r="A1200" t="s">
        <v>3</v>
      </c>
      <c r="B1200" t="s">
        <v>4</v>
      </c>
      <c r="C1200" t="s">
        <v>5</v>
      </c>
      <c r="D1200" t="s">
        <v>5</v>
      </c>
      <c r="E1200" t="s">
        <v>33</v>
      </c>
      <c r="F1200" t="s">
        <v>1076</v>
      </c>
      <c r="G1200" t="s">
        <v>3135</v>
      </c>
      <c r="H1200" t="s">
        <v>3126</v>
      </c>
      <c r="I1200" t="s">
        <v>3126</v>
      </c>
      <c r="J1200" t="s">
        <v>3092</v>
      </c>
    </row>
    <row r="1201" spans="1:10" x14ac:dyDescent="0.35">
      <c r="A1201" t="s">
        <v>3</v>
      </c>
      <c r="B1201" t="s">
        <v>4</v>
      </c>
      <c r="C1201" t="s">
        <v>5</v>
      </c>
      <c r="D1201" t="s">
        <v>15</v>
      </c>
      <c r="E1201" t="s">
        <v>34</v>
      </c>
      <c r="F1201" t="s">
        <v>1078</v>
      </c>
      <c r="G1201" t="s">
        <v>3136</v>
      </c>
      <c r="H1201" t="s">
        <v>3137</v>
      </c>
      <c r="I1201" t="s">
        <v>3138</v>
      </c>
      <c r="J1201" t="s">
        <v>3098</v>
      </c>
    </row>
    <row r="1202" spans="1:10" x14ac:dyDescent="0.35">
      <c r="A1202" t="s">
        <v>3</v>
      </c>
      <c r="B1202" t="s">
        <v>4</v>
      </c>
      <c r="C1202" t="s">
        <v>5</v>
      </c>
      <c r="D1202" t="s">
        <v>10</v>
      </c>
      <c r="E1202" t="s">
        <v>34</v>
      </c>
      <c r="F1202" t="s">
        <v>1082</v>
      </c>
      <c r="G1202" t="s">
        <v>3139</v>
      </c>
      <c r="H1202" t="s">
        <v>3140</v>
      </c>
      <c r="I1202" t="s">
        <v>3138</v>
      </c>
      <c r="J1202" t="s">
        <v>3101</v>
      </c>
    </row>
    <row r="1203" spans="1:10" x14ac:dyDescent="0.35">
      <c r="A1203" t="s">
        <v>3</v>
      </c>
      <c r="B1203" t="s">
        <v>4</v>
      </c>
      <c r="C1203" t="s">
        <v>5</v>
      </c>
      <c r="D1203" t="s">
        <v>14</v>
      </c>
      <c r="E1203" t="s">
        <v>34</v>
      </c>
      <c r="F1203" t="s">
        <v>1085</v>
      </c>
      <c r="G1203" t="s">
        <v>3141</v>
      </c>
      <c r="H1203" t="s">
        <v>3142</v>
      </c>
      <c r="I1203" t="s">
        <v>3138</v>
      </c>
      <c r="J1203" t="s">
        <v>3104</v>
      </c>
    </row>
    <row r="1204" spans="1:10" x14ac:dyDescent="0.35">
      <c r="A1204" t="s">
        <v>3</v>
      </c>
      <c r="B1204" t="s">
        <v>4</v>
      </c>
      <c r="C1204" t="s">
        <v>5</v>
      </c>
      <c r="D1204" t="s">
        <v>13</v>
      </c>
      <c r="E1204" t="s">
        <v>34</v>
      </c>
      <c r="F1204" t="s">
        <v>1088</v>
      </c>
      <c r="G1204" t="s">
        <v>3143</v>
      </c>
      <c r="H1204" t="s">
        <v>3144</v>
      </c>
      <c r="I1204" t="s">
        <v>3138</v>
      </c>
      <c r="J1204" t="s">
        <v>3107</v>
      </c>
    </row>
    <row r="1205" spans="1:10" x14ac:dyDescent="0.35">
      <c r="A1205" t="s">
        <v>3</v>
      </c>
      <c r="B1205" t="s">
        <v>4</v>
      </c>
      <c r="C1205" t="s">
        <v>5</v>
      </c>
      <c r="D1205" t="s">
        <v>7</v>
      </c>
      <c r="E1205" t="s">
        <v>34</v>
      </c>
      <c r="F1205" t="s">
        <v>1091</v>
      </c>
      <c r="G1205" t="s">
        <v>3145</v>
      </c>
      <c r="H1205" t="s">
        <v>3146</v>
      </c>
      <c r="I1205" t="s">
        <v>3138</v>
      </c>
      <c r="J1205" t="s">
        <v>3110</v>
      </c>
    </row>
    <row r="1206" spans="1:10" x14ac:dyDescent="0.35">
      <c r="A1206" t="s">
        <v>3</v>
      </c>
      <c r="B1206" t="s">
        <v>4</v>
      </c>
      <c r="C1206" t="s">
        <v>5</v>
      </c>
      <c r="D1206" t="s">
        <v>5</v>
      </c>
      <c r="E1206" t="s">
        <v>34</v>
      </c>
      <c r="F1206" t="s">
        <v>1094</v>
      </c>
      <c r="G1206" t="s">
        <v>3147</v>
      </c>
      <c r="H1206" t="s">
        <v>3138</v>
      </c>
      <c r="I1206" t="s">
        <v>3138</v>
      </c>
      <c r="J1206" t="s">
        <v>3092</v>
      </c>
    </row>
    <row r="1207" spans="1:10" x14ac:dyDescent="0.35">
      <c r="A1207" t="s">
        <v>3</v>
      </c>
      <c r="B1207" t="s">
        <v>4</v>
      </c>
      <c r="C1207" t="s">
        <v>5</v>
      </c>
      <c r="D1207" t="s">
        <v>15</v>
      </c>
      <c r="E1207" t="s">
        <v>35</v>
      </c>
      <c r="F1207" t="s">
        <v>1096</v>
      </c>
      <c r="G1207" t="s">
        <v>3148</v>
      </c>
      <c r="H1207" t="s">
        <v>3149</v>
      </c>
      <c r="I1207" t="s">
        <v>3150</v>
      </c>
      <c r="J1207" t="s">
        <v>3098</v>
      </c>
    </row>
    <row r="1208" spans="1:10" x14ac:dyDescent="0.35">
      <c r="A1208" t="s">
        <v>3</v>
      </c>
      <c r="B1208" t="s">
        <v>4</v>
      </c>
      <c r="C1208" t="s">
        <v>5</v>
      </c>
      <c r="D1208" t="s">
        <v>10</v>
      </c>
      <c r="E1208" t="s">
        <v>35</v>
      </c>
      <c r="F1208" t="s">
        <v>1100</v>
      </c>
      <c r="G1208" t="s">
        <v>3151</v>
      </c>
      <c r="H1208" t="s">
        <v>3152</v>
      </c>
      <c r="I1208" t="s">
        <v>3150</v>
      </c>
      <c r="J1208" t="s">
        <v>3101</v>
      </c>
    </row>
    <row r="1209" spans="1:10" x14ac:dyDescent="0.35">
      <c r="A1209" t="s">
        <v>3</v>
      </c>
      <c r="B1209" t="s">
        <v>4</v>
      </c>
      <c r="C1209" t="s">
        <v>5</v>
      </c>
      <c r="D1209" t="s">
        <v>14</v>
      </c>
      <c r="E1209" t="s">
        <v>35</v>
      </c>
      <c r="F1209" t="s">
        <v>1103</v>
      </c>
      <c r="G1209" t="s">
        <v>3153</v>
      </c>
      <c r="H1209" t="s">
        <v>3154</v>
      </c>
      <c r="I1209" t="s">
        <v>3150</v>
      </c>
      <c r="J1209" t="s">
        <v>3104</v>
      </c>
    </row>
    <row r="1210" spans="1:10" x14ac:dyDescent="0.35">
      <c r="A1210" t="s">
        <v>3</v>
      </c>
      <c r="B1210" t="s">
        <v>4</v>
      </c>
      <c r="C1210" t="s">
        <v>5</v>
      </c>
      <c r="D1210" t="s">
        <v>13</v>
      </c>
      <c r="E1210" t="s">
        <v>35</v>
      </c>
      <c r="F1210" t="s">
        <v>1106</v>
      </c>
      <c r="G1210" t="s">
        <v>3155</v>
      </c>
      <c r="H1210" t="s">
        <v>3156</v>
      </c>
      <c r="I1210" t="s">
        <v>3150</v>
      </c>
      <c r="J1210" t="s">
        <v>3107</v>
      </c>
    </row>
    <row r="1211" spans="1:10" x14ac:dyDescent="0.35">
      <c r="A1211" t="s">
        <v>3</v>
      </c>
      <c r="B1211" t="s">
        <v>4</v>
      </c>
      <c r="C1211" t="s">
        <v>5</v>
      </c>
      <c r="D1211" t="s">
        <v>7</v>
      </c>
      <c r="E1211" t="s">
        <v>35</v>
      </c>
      <c r="F1211" t="s">
        <v>1109</v>
      </c>
      <c r="G1211" t="s">
        <v>3157</v>
      </c>
      <c r="H1211" t="s">
        <v>3158</v>
      </c>
      <c r="I1211" t="s">
        <v>3150</v>
      </c>
      <c r="J1211" t="s">
        <v>3110</v>
      </c>
    </row>
    <row r="1212" spans="1:10" x14ac:dyDescent="0.35">
      <c r="A1212" t="s">
        <v>3</v>
      </c>
      <c r="B1212" t="s">
        <v>4</v>
      </c>
      <c r="C1212" t="s">
        <v>5</v>
      </c>
      <c r="D1212" t="s">
        <v>5</v>
      </c>
      <c r="E1212" t="s">
        <v>35</v>
      </c>
      <c r="F1212" t="s">
        <v>1112</v>
      </c>
      <c r="G1212" t="s">
        <v>3159</v>
      </c>
      <c r="H1212" t="s">
        <v>3150</v>
      </c>
      <c r="I1212" t="s">
        <v>3150</v>
      </c>
      <c r="J1212" t="s">
        <v>3092</v>
      </c>
    </row>
    <row r="1213" spans="1:10" x14ac:dyDescent="0.35">
      <c r="A1213" t="s">
        <v>37</v>
      </c>
      <c r="B1213" t="s">
        <v>38</v>
      </c>
      <c r="C1213" t="s">
        <v>39</v>
      </c>
      <c r="D1213" t="s">
        <v>46</v>
      </c>
      <c r="E1213" t="s">
        <v>185</v>
      </c>
      <c r="F1213" t="s">
        <v>3160</v>
      </c>
      <c r="G1213" t="s">
        <v>3161</v>
      </c>
      <c r="H1213" t="s">
        <v>3162</v>
      </c>
      <c r="I1213" t="s">
        <v>3163</v>
      </c>
      <c r="J1213" t="s">
        <v>2539</v>
      </c>
    </row>
    <row r="1214" spans="1:10" x14ac:dyDescent="0.35">
      <c r="A1214" t="s">
        <v>37</v>
      </c>
      <c r="B1214" t="s">
        <v>38</v>
      </c>
      <c r="C1214" t="s">
        <v>39</v>
      </c>
      <c r="D1214" t="s">
        <v>40</v>
      </c>
      <c r="E1214" t="s">
        <v>185</v>
      </c>
      <c r="F1214" t="s">
        <v>3164</v>
      </c>
      <c r="G1214" t="s">
        <v>3165</v>
      </c>
      <c r="H1214" t="s">
        <v>3166</v>
      </c>
      <c r="I1214" t="s">
        <v>3163</v>
      </c>
      <c r="J1214" t="s">
        <v>2542</v>
      </c>
    </row>
    <row r="1215" spans="1:10" x14ac:dyDescent="0.35">
      <c r="A1215" t="s">
        <v>37</v>
      </c>
      <c r="B1215" t="s">
        <v>38</v>
      </c>
      <c r="C1215" t="s">
        <v>39</v>
      </c>
      <c r="D1215" t="s">
        <v>45</v>
      </c>
      <c r="E1215" t="s">
        <v>185</v>
      </c>
      <c r="F1215" t="s">
        <v>3167</v>
      </c>
      <c r="G1215" t="s">
        <v>3168</v>
      </c>
      <c r="H1215" t="s">
        <v>3169</v>
      </c>
      <c r="I1215" t="s">
        <v>3163</v>
      </c>
      <c r="J1215" t="s">
        <v>2545</v>
      </c>
    </row>
    <row r="1216" spans="1:10" x14ac:dyDescent="0.35">
      <c r="A1216" t="s">
        <v>37</v>
      </c>
      <c r="B1216" t="s">
        <v>38</v>
      </c>
      <c r="C1216" t="s">
        <v>39</v>
      </c>
      <c r="D1216" t="s">
        <v>43</v>
      </c>
      <c r="E1216" t="s">
        <v>185</v>
      </c>
      <c r="F1216" t="s">
        <v>3170</v>
      </c>
      <c r="G1216" t="s">
        <v>3171</v>
      </c>
      <c r="H1216" t="s">
        <v>3172</v>
      </c>
      <c r="I1216" t="s">
        <v>3163</v>
      </c>
      <c r="J1216" t="s">
        <v>2548</v>
      </c>
    </row>
    <row r="1217" spans="1:10" x14ac:dyDescent="0.35">
      <c r="A1217" t="s">
        <v>37</v>
      </c>
      <c r="B1217" t="s">
        <v>38</v>
      </c>
      <c r="C1217" t="s">
        <v>39</v>
      </c>
      <c r="D1217" t="s">
        <v>42</v>
      </c>
      <c r="E1217" t="s">
        <v>185</v>
      </c>
      <c r="F1217" t="s">
        <v>3173</v>
      </c>
      <c r="G1217" t="s">
        <v>3174</v>
      </c>
      <c r="H1217" t="s">
        <v>3175</v>
      </c>
      <c r="I1217" t="s">
        <v>3163</v>
      </c>
      <c r="J1217" t="s">
        <v>2551</v>
      </c>
    </row>
    <row r="1218" spans="1:10" x14ac:dyDescent="0.35">
      <c r="A1218" t="s">
        <v>37</v>
      </c>
      <c r="B1218" t="s">
        <v>38</v>
      </c>
      <c r="C1218" t="s">
        <v>39</v>
      </c>
      <c r="D1218" t="s">
        <v>44</v>
      </c>
      <c r="E1218" t="s">
        <v>185</v>
      </c>
      <c r="F1218" t="s">
        <v>3176</v>
      </c>
      <c r="G1218" t="s">
        <v>3177</v>
      </c>
      <c r="H1218" t="s">
        <v>3178</v>
      </c>
      <c r="I1218" t="s">
        <v>3163</v>
      </c>
      <c r="J1218" t="s">
        <v>2554</v>
      </c>
    </row>
    <row r="1219" spans="1:10" x14ac:dyDescent="0.35">
      <c r="A1219" t="s">
        <v>37</v>
      </c>
      <c r="B1219" t="s">
        <v>38</v>
      </c>
      <c r="C1219" t="s">
        <v>39</v>
      </c>
      <c r="D1219" t="s">
        <v>41</v>
      </c>
      <c r="E1219" t="s">
        <v>185</v>
      </c>
      <c r="F1219" t="s">
        <v>3179</v>
      </c>
      <c r="G1219" t="s">
        <v>3180</v>
      </c>
      <c r="H1219" t="s">
        <v>3181</v>
      </c>
      <c r="I1219" t="s">
        <v>3163</v>
      </c>
      <c r="J1219" t="s">
        <v>2557</v>
      </c>
    </row>
    <row r="1220" spans="1:10" x14ac:dyDescent="0.35">
      <c r="A1220" t="s">
        <v>37</v>
      </c>
      <c r="B1220" t="s">
        <v>38</v>
      </c>
      <c r="C1220" t="s">
        <v>39</v>
      </c>
      <c r="D1220" t="s">
        <v>39</v>
      </c>
      <c r="E1220" t="s">
        <v>185</v>
      </c>
      <c r="F1220" t="s">
        <v>3182</v>
      </c>
      <c r="G1220" t="s">
        <v>3183</v>
      </c>
      <c r="H1220" t="s">
        <v>3163</v>
      </c>
      <c r="I1220" t="s">
        <v>3163</v>
      </c>
      <c r="J1220" t="s">
        <v>2559</v>
      </c>
    </row>
    <row r="1221" spans="1:10" x14ac:dyDescent="0.35">
      <c r="A1221" t="s">
        <v>37</v>
      </c>
      <c r="B1221" t="s">
        <v>38</v>
      </c>
      <c r="C1221" t="s">
        <v>53</v>
      </c>
      <c r="D1221" t="s">
        <v>55</v>
      </c>
      <c r="E1221" t="s">
        <v>185</v>
      </c>
      <c r="F1221" t="s">
        <v>3184</v>
      </c>
      <c r="G1221" t="s">
        <v>3185</v>
      </c>
      <c r="H1221" t="s">
        <v>3186</v>
      </c>
      <c r="I1221" t="s">
        <v>3187</v>
      </c>
      <c r="J1221" t="s">
        <v>2647</v>
      </c>
    </row>
    <row r="1222" spans="1:10" x14ac:dyDescent="0.35">
      <c r="A1222" t="s">
        <v>37</v>
      </c>
      <c r="B1222" t="s">
        <v>38</v>
      </c>
      <c r="C1222" t="s">
        <v>53</v>
      </c>
      <c r="D1222" t="s">
        <v>54</v>
      </c>
      <c r="E1222" t="s">
        <v>185</v>
      </c>
      <c r="F1222" t="s">
        <v>3188</v>
      </c>
      <c r="G1222" t="s">
        <v>3189</v>
      </c>
      <c r="H1222" t="s">
        <v>3190</v>
      </c>
      <c r="I1222" t="s">
        <v>3187</v>
      </c>
      <c r="J1222" t="s">
        <v>2650</v>
      </c>
    </row>
    <row r="1223" spans="1:10" x14ac:dyDescent="0.35">
      <c r="A1223" t="s">
        <v>37</v>
      </c>
      <c r="B1223" t="s">
        <v>38</v>
      </c>
      <c r="C1223" t="s">
        <v>53</v>
      </c>
      <c r="D1223" t="s">
        <v>56</v>
      </c>
      <c r="E1223" t="s">
        <v>185</v>
      </c>
      <c r="F1223" t="s">
        <v>3191</v>
      </c>
      <c r="G1223" t="s">
        <v>3192</v>
      </c>
      <c r="H1223" t="s">
        <v>3193</v>
      </c>
      <c r="I1223" t="s">
        <v>3187</v>
      </c>
      <c r="J1223" t="s">
        <v>2653</v>
      </c>
    </row>
    <row r="1224" spans="1:10" x14ac:dyDescent="0.35">
      <c r="A1224" t="s">
        <v>37</v>
      </c>
      <c r="B1224" t="s">
        <v>38</v>
      </c>
      <c r="C1224" t="s">
        <v>53</v>
      </c>
      <c r="D1224" t="s">
        <v>43</v>
      </c>
      <c r="E1224" t="s">
        <v>185</v>
      </c>
      <c r="F1224" t="s">
        <v>3194</v>
      </c>
      <c r="G1224" t="s">
        <v>3195</v>
      </c>
      <c r="H1224" t="s">
        <v>3172</v>
      </c>
      <c r="I1224" t="s">
        <v>3187</v>
      </c>
      <c r="J1224" t="s">
        <v>2656</v>
      </c>
    </row>
    <row r="1225" spans="1:10" x14ac:dyDescent="0.35">
      <c r="A1225" t="s">
        <v>37</v>
      </c>
      <c r="B1225" t="s">
        <v>38</v>
      </c>
      <c r="C1225" t="s">
        <v>53</v>
      </c>
      <c r="D1225" t="s">
        <v>42</v>
      </c>
      <c r="E1225" t="s">
        <v>185</v>
      </c>
      <c r="F1225" t="s">
        <v>3196</v>
      </c>
      <c r="G1225" t="s">
        <v>3197</v>
      </c>
      <c r="H1225" t="s">
        <v>3175</v>
      </c>
      <c r="I1225" t="s">
        <v>3187</v>
      </c>
      <c r="J1225" t="s">
        <v>2659</v>
      </c>
    </row>
    <row r="1226" spans="1:10" x14ac:dyDescent="0.35">
      <c r="A1226" t="s">
        <v>37</v>
      </c>
      <c r="B1226" t="s">
        <v>38</v>
      </c>
      <c r="C1226" t="s">
        <v>53</v>
      </c>
      <c r="D1226" t="s">
        <v>44</v>
      </c>
      <c r="E1226" t="s">
        <v>185</v>
      </c>
      <c r="F1226" t="s">
        <v>3198</v>
      </c>
      <c r="G1226" t="s">
        <v>3199</v>
      </c>
      <c r="H1226" t="s">
        <v>3178</v>
      </c>
      <c r="I1226" t="s">
        <v>3187</v>
      </c>
      <c r="J1226" t="s">
        <v>2662</v>
      </c>
    </row>
    <row r="1227" spans="1:10" x14ac:dyDescent="0.35">
      <c r="A1227" t="s">
        <v>37</v>
      </c>
      <c r="B1227" t="s">
        <v>38</v>
      </c>
      <c r="C1227" t="s">
        <v>53</v>
      </c>
      <c r="D1227" t="s">
        <v>41</v>
      </c>
      <c r="E1227" t="s">
        <v>185</v>
      </c>
      <c r="F1227" t="s">
        <v>3200</v>
      </c>
      <c r="G1227" t="s">
        <v>3201</v>
      </c>
      <c r="H1227" t="s">
        <v>3181</v>
      </c>
      <c r="I1227" t="s">
        <v>3187</v>
      </c>
      <c r="J1227" t="s">
        <v>2665</v>
      </c>
    </row>
    <row r="1228" spans="1:10" x14ac:dyDescent="0.35">
      <c r="A1228" t="s">
        <v>37</v>
      </c>
      <c r="B1228" t="s">
        <v>38</v>
      </c>
      <c r="C1228" t="s">
        <v>53</v>
      </c>
      <c r="D1228" t="s">
        <v>53</v>
      </c>
      <c r="E1228" t="s">
        <v>185</v>
      </c>
      <c r="F1228" t="s">
        <v>3202</v>
      </c>
      <c r="G1228" t="s">
        <v>3203</v>
      </c>
      <c r="H1228" t="s">
        <v>3187</v>
      </c>
      <c r="I1228" t="s">
        <v>3187</v>
      </c>
      <c r="J1228" t="s">
        <v>2667</v>
      </c>
    </row>
    <row r="1229" spans="1:10" x14ac:dyDescent="0.35">
      <c r="A1229" t="s">
        <v>37</v>
      </c>
      <c r="B1229" t="s">
        <v>4</v>
      </c>
      <c r="C1229" t="s">
        <v>78</v>
      </c>
      <c r="D1229" t="s">
        <v>79</v>
      </c>
      <c r="E1229" t="s">
        <v>185</v>
      </c>
      <c r="F1229" t="s">
        <v>3204</v>
      </c>
      <c r="G1229" t="s">
        <v>3205</v>
      </c>
      <c r="H1229" t="s">
        <v>3206</v>
      </c>
      <c r="I1229" t="s">
        <v>3207</v>
      </c>
      <c r="J1229" t="s">
        <v>2737</v>
      </c>
    </row>
    <row r="1230" spans="1:10" x14ac:dyDescent="0.35">
      <c r="A1230" t="s">
        <v>37</v>
      </c>
      <c r="B1230" t="s">
        <v>4</v>
      </c>
      <c r="C1230" t="s">
        <v>78</v>
      </c>
      <c r="D1230" t="s">
        <v>80</v>
      </c>
      <c r="E1230" t="s">
        <v>185</v>
      </c>
      <c r="F1230" t="s">
        <v>3208</v>
      </c>
      <c r="G1230" t="s">
        <v>3209</v>
      </c>
      <c r="H1230" t="s">
        <v>3210</v>
      </c>
      <c r="I1230" t="s">
        <v>3207</v>
      </c>
      <c r="J1230" t="s">
        <v>2740</v>
      </c>
    </row>
    <row r="1231" spans="1:10" x14ac:dyDescent="0.35">
      <c r="A1231" t="s">
        <v>37</v>
      </c>
      <c r="B1231" t="s">
        <v>4</v>
      </c>
      <c r="C1231" t="s">
        <v>78</v>
      </c>
      <c r="D1231" t="s">
        <v>81</v>
      </c>
      <c r="E1231" t="s">
        <v>185</v>
      </c>
      <c r="F1231" t="s">
        <v>3211</v>
      </c>
      <c r="G1231" t="s">
        <v>3212</v>
      </c>
      <c r="H1231" t="s">
        <v>3213</v>
      </c>
      <c r="I1231" t="s">
        <v>3207</v>
      </c>
      <c r="J1231" t="s">
        <v>2743</v>
      </c>
    </row>
    <row r="1232" spans="1:10" x14ac:dyDescent="0.35">
      <c r="A1232" t="s">
        <v>37</v>
      </c>
      <c r="B1232" t="s">
        <v>4</v>
      </c>
      <c r="C1232" t="s">
        <v>78</v>
      </c>
      <c r="D1232" t="s">
        <v>44</v>
      </c>
      <c r="E1232" t="s">
        <v>185</v>
      </c>
      <c r="F1232" t="s">
        <v>3214</v>
      </c>
      <c r="G1232" t="s">
        <v>3215</v>
      </c>
      <c r="H1232" t="s">
        <v>3216</v>
      </c>
      <c r="I1232" t="s">
        <v>3207</v>
      </c>
      <c r="J1232" t="s">
        <v>2746</v>
      </c>
    </row>
    <row r="1233" spans="1:10" x14ac:dyDescent="0.35">
      <c r="A1233" t="s">
        <v>37</v>
      </c>
      <c r="B1233" t="s">
        <v>4</v>
      </c>
      <c r="C1233" t="s">
        <v>78</v>
      </c>
      <c r="D1233" t="s">
        <v>41</v>
      </c>
      <c r="E1233" t="s">
        <v>185</v>
      </c>
      <c r="F1233" t="s">
        <v>3217</v>
      </c>
      <c r="G1233" t="s">
        <v>3218</v>
      </c>
      <c r="H1233" t="s">
        <v>3219</v>
      </c>
      <c r="I1233" t="s">
        <v>3207</v>
      </c>
      <c r="J1233" t="s">
        <v>2749</v>
      </c>
    </row>
    <row r="1234" spans="1:10" x14ac:dyDescent="0.35">
      <c r="A1234" t="s">
        <v>37</v>
      </c>
      <c r="B1234" t="s">
        <v>4</v>
      </c>
      <c r="C1234" t="s">
        <v>78</v>
      </c>
      <c r="D1234" t="s">
        <v>78</v>
      </c>
      <c r="E1234" t="s">
        <v>185</v>
      </c>
      <c r="F1234" t="s">
        <v>3220</v>
      </c>
      <c r="G1234" t="s">
        <v>3221</v>
      </c>
      <c r="H1234" t="s">
        <v>3207</v>
      </c>
      <c r="I1234" t="s">
        <v>3207</v>
      </c>
      <c r="J1234" t="s">
        <v>2751</v>
      </c>
    </row>
    <row r="1235" spans="1:10" x14ac:dyDescent="0.35">
      <c r="A1235" t="s">
        <v>3</v>
      </c>
      <c r="B1235" t="s">
        <v>62</v>
      </c>
      <c r="C1235" t="s">
        <v>63</v>
      </c>
      <c r="D1235" t="s">
        <v>65</v>
      </c>
      <c r="E1235" t="s">
        <v>185</v>
      </c>
      <c r="F1235" t="s">
        <v>3222</v>
      </c>
      <c r="G1235" t="s">
        <v>3223</v>
      </c>
      <c r="H1235" t="s">
        <v>3224</v>
      </c>
      <c r="I1235" t="s">
        <v>3225</v>
      </c>
      <c r="J1235" t="s">
        <v>2851</v>
      </c>
    </row>
    <row r="1236" spans="1:10" x14ac:dyDescent="0.35">
      <c r="A1236" t="s">
        <v>3</v>
      </c>
      <c r="B1236" t="s">
        <v>62</v>
      </c>
      <c r="C1236" t="s">
        <v>63</v>
      </c>
      <c r="D1236" t="s">
        <v>67</v>
      </c>
      <c r="E1236" t="s">
        <v>185</v>
      </c>
      <c r="F1236" t="s">
        <v>3226</v>
      </c>
      <c r="G1236" t="s">
        <v>3227</v>
      </c>
      <c r="H1236" t="s">
        <v>3228</v>
      </c>
      <c r="I1236" t="s">
        <v>3225</v>
      </c>
      <c r="J1236" t="s">
        <v>2854</v>
      </c>
    </row>
    <row r="1237" spans="1:10" x14ac:dyDescent="0.35">
      <c r="A1237" t="s">
        <v>3</v>
      </c>
      <c r="B1237" t="s">
        <v>62</v>
      </c>
      <c r="C1237" t="s">
        <v>63</v>
      </c>
      <c r="D1237" t="s">
        <v>68</v>
      </c>
      <c r="E1237" t="s">
        <v>185</v>
      </c>
      <c r="F1237" t="s">
        <v>3229</v>
      </c>
      <c r="G1237" t="s">
        <v>3230</v>
      </c>
      <c r="H1237" t="s">
        <v>3231</v>
      </c>
      <c r="I1237" t="s">
        <v>3225</v>
      </c>
      <c r="J1237" t="s">
        <v>2857</v>
      </c>
    </row>
    <row r="1238" spans="1:10" x14ac:dyDescent="0.35">
      <c r="A1238" t="s">
        <v>3</v>
      </c>
      <c r="B1238" t="s">
        <v>62</v>
      </c>
      <c r="C1238" t="s">
        <v>63</v>
      </c>
      <c r="D1238" t="s">
        <v>13</v>
      </c>
      <c r="E1238" t="s">
        <v>185</v>
      </c>
      <c r="F1238" t="s">
        <v>3232</v>
      </c>
      <c r="G1238" t="s">
        <v>3233</v>
      </c>
      <c r="H1238" t="s">
        <v>3234</v>
      </c>
      <c r="I1238" t="s">
        <v>3225</v>
      </c>
      <c r="J1238" t="s">
        <v>2860</v>
      </c>
    </row>
    <row r="1239" spans="1:10" x14ac:dyDescent="0.35">
      <c r="A1239" t="s">
        <v>3</v>
      </c>
      <c r="B1239" t="s">
        <v>62</v>
      </c>
      <c r="C1239" t="s">
        <v>63</v>
      </c>
      <c r="D1239" t="s">
        <v>7</v>
      </c>
      <c r="E1239" t="s">
        <v>185</v>
      </c>
      <c r="F1239" t="s">
        <v>3235</v>
      </c>
      <c r="G1239" t="s">
        <v>3236</v>
      </c>
      <c r="H1239" t="s">
        <v>3237</v>
      </c>
      <c r="I1239" t="s">
        <v>3225</v>
      </c>
      <c r="J1239" t="s">
        <v>2863</v>
      </c>
    </row>
    <row r="1240" spans="1:10" x14ac:dyDescent="0.35">
      <c r="A1240" t="s">
        <v>3</v>
      </c>
      <c r="B1240" t="s">
        <v>62</v>
      </c>
      <c r="C1240" t="s">
        <v>63</v>
      </c>
      <c r="D1240" t="s">
        <v>66</v>
      </c>
      <c r="E1240" t="s">
        <v>185</v>
      </c>
      <c r="F1240" t="s">
        <v>3238</v>
      </c>
      <c r="G1240" t="s">
        <v>3239</v>
      </c>
      <c r="H1240" t="s">
        <v>3240</v>
      </c>
      <c r="I1240" t="s">
        <v>3225</v>
      </c>
      <c r="J1240" t="s">
        <v>2866</v>
      </c>
    </row>
    <row r="1241" spans="1:10" x14ac:dyDescent="0.35">
      <c r="A1241" t="s">
        <v>3</v>
      </c>
      <c r="B1241" t="s">
        <v>62</v>
      </c>
      <c r="C1241" t="s">
        <v>63</v>
      </c>
      <c r="D1241" t="s">
        <v>64</v>
      </c>
      <c r="E1241" t="s">
        <v>185</v>
      </c>
      <c r="F1241" t="s">
        <v>3241</v>
      </c>
      <c r="G1241" t="s">
        <v>3242</v>
      </c>
      <c r="H1241" t="s">
        <v>3243</v>
      </c>
      <c r="I1241" t="s">
        <v>3225</v>
      </c>
      <c r="J1241" t="s">
        <v>2869</v>
      </c>
    </row>
    <row r="1242" spans="1:10" x14ac:dyDescent="0.35">
      <c r="A1242" t="s">
        <v>3</v>
      </c>
      <c r="B1242" t="s">
        <v>62</v>
      </c>
      <c r="C1242" t="s">
        <v>63</v>
      </c>
      <c r="D1242" t="s">
        <v>63</v>
      </c>
      <c r="E1242" t="s">
        <v>185</v>
      </c>
      <c r="F1242" t="s">
        <v>3244</v>
      </c>
      <c r="G1242" t="s">
        <v>3245</v>
      </c>
      <c r="H1242" t="s">
        <v>3225</v>
      </c>
      <c r="I1242" t="s">
        <v>3225</v>
      </c>
      <c r="J1242" t="s">
        <v>2871</v>
      </c>
    </row>
    <row r="1243" spans="1:10" x14ac:dyDescent="0.35">
      <c r="A1243" t="s">
        <v>3</v>
      </c>
      <c r="B1243" t="s">
        <v>62</v>
      </c>
      <c r="C1243" t="s">
        <v>91</v>
      </c>
      <c r="D1243" t="s">
        <v>91</v>
      </c>
      <c r="E1243" t="s">
        <v>185</v>
      </c>
      <c r="F1243" t="s">
        <v>3246</v>
      </c>
      <c r="G1243" t="s">
        <v>3247</v>
      </c>
      <c r="H1243" t="s">
        <v>3248</v>
      </c>
      <c r="I1243" t="s">
        <v>3248</v>
      </c>
      <c r="J1243" t="s">
        <v>2986</v>
      </c>
    </row>
    <row r="1244" spans="1:10" x14ac:dyDescent="0.35">
      <c r="A1244" t="s">
        <v>3</v>
      </c>
      <c r="B1244" t="s">
        <v>62</v>
      </c>
      <c r="C1244" t="s">
        <v>91</v>
      </c>
      <c r="D1244" t="s">
        <v>96</v>
      </c>
      <c r="E1244" t="s">
        <v>185</v>
      </c>
      <c r="F1244" t="s">
        <v>3249</v>
      </c>
      <c r="G1244" t="s">
        <v>3250</v>
      </c>
      <c r="H1244" t="s">
        <v>3251</v>
      </c>
      <c r="I1244" t="s">
        <v>3248</v>
      </c>
      <c r="J1244" t="s">
        <v>2992</v>
      </c>
    </row>
    <row r="1245" spans="1:10" x14ac:dyDescent="0.35">
      <c r="A1245" t="s">
        <v>3</v>
      </c>
      <c r="B1245" t="s">
        <v>62</v>
      </c>
      <c r="C1245" t="s">
        <v>91</v>
      </c>
      <c r="D1245" t="s">
        <v>94</v>
      </c>
      <c r="E1245" t="s">
        <v>185</v>
      </c>
      <c r="F1245" t="s">
        <v>3252</v>
      </c>
      <c r="G1245" t="s">
        <v>3253</v>
      </c>
      <c r="H1245" t="s">
        <v>3254</v>
      </c>
      <c r="I1245" t="s">
        <v>3248</v>
      </c>
      <c r="J1245" t="s">
        <v>2995</v>
      </c>
    </row>
    <row r="1246" spans="1:10" x14ac:dyDescent="0.35">
      <c r="A1246" t="s">
        <v>3</v>
      </c>
      <c r="B1246" t="s">
        <v>62</v>
      </c>
      <c r="C1246" t="s">
        <v>91</v>
      </c>
      <c r="D1246" t="s">
        <v>66</v>
      </c>
      <c r="E1246" t="s">
        <v>185</v>
      </c>
      <c r="F1246" t="s">
        <v>3255</v>
      </c>
      <c r="G1246" t="s">
        <v>3256</v>
      </c>
      <c r="H1246" t="s">
        <v>3240</v>
      </c>
      <c r="I1246" t="s">
        <v>3248</v>
      </c>
      <c r="J1246" t="s">
        <v>2998</v>
      </c>
    </row>
    <row r="1247" spans="1:10" x14ac:dyDescent="0.35">
      <c r="A1247" t="s">
        <v>3</v>
      </c>
      <c r="B1247" t="s">
        <v>62</v>
      </c>
      <c r="C1247" t="s">
        <v>91</v>
      </c>
      <c r="D1247" t="s">
        <v>64</v>
      </c>
      <c r="E1247" t="s">
        <v>185</v>
      </c>
      <c r="F1247" t="s">
        <v>3257</v>
      </c>
      <c r="G1247" t="s">
        <v>3258</v>
      </c>
      <c r="H1247" t="s">
        <v>3243</v>
      </c>
      <c r="I1247" t="s">
        <v>3248</v>
      </c>
      <c r="J1247" t="s">
        <v>3001</v>
      </c>
    </row>
    <row r="1248" spans="1:10" x14ac:dyDescent="0.35">
      <c r="A1248" t="s">
        <v>3</v>
      </c>
      <c r="B1248" t="s">
        <v>62</v>
      </c>
      <c r="C1248" t="s">
        <v>91</v>
      </c>
      <c r="D1248" t="s">
        <v>95</v>
      </c>
      <c r="E1248" t="s">
        <v>185</v>
      </c>
      <c r="F1248" t="s">
        <v>3259</v>
      </c>
      <c r="G1248" t="s">
        <v>3260</v>
      </c>
      <c r="H1248" t="s">
        <v>3261</v>
      </c>
      <c r="I1248" t="s">
        <v>3248</v>
      </c>
      <c r="J1248" t="s">
        <v>3004</v>
      </c>
    </row>
    <row r="1249" spans="1:10" x14ac:dyDescent="0.35">
      <c r="A1249" t="s">
        <v>3</v>
      </c>
      <c r="B1249" t="s">
        <v>4</v>
      </c>
      <c r="C1249" t="s">
        <v>5</v>
      </c>
      <c r="D1249" t="s">
        <v>5</v>
      </c>
      <c r="E1249" t="s">
        <v>185</v>
      </c>
      <c r="F1249" t="s">
        <v>3262</v>
      </c>
      <c r="G1249" t="s">
        <v>3263</v>
      </c>
      <c r="H1249" t="s">
        <v>3264</v>
      </c>
      <c r="I1249" t="s">
        <v>3264</v>
      </c>
      <c r="J1249" t="s">
        <v>3092</v>
      </c>
    </row>
    <row r="1250" spans="1:10" x14ac:dyDescent="0.35">
      <c r="A1250" t="s">
        <v>3</v>
      </c>
      <c r="B1250" t="s">
        <v>4</v>
      </c>
      <c r="C1250" t="s">
        <v>5</v>
      </c>
      <c r="D1250" t="s">
        <v>15</v>
      </c>
      <c r="E1250" t="s">
        <v>185</v>
      </c>
      <c r="F1250" t="s">
        <v>3265</v>
      </c>
      <c r="G1250" t="s">
        <v>3266</v>
      </c>
      <c r="H1250" t="s">
        <v>3267</v>
      </c>
      <c r="I1250" t="s">
        <v>3264</v>
      </c>
      <c r="J1250" t="s">
        <v>3098</v>
      </c>
    </row>
    <row r="1251" spans="1:10" x14ac:dyDescent="0.35">
      <c r="A1251" t="s">
        <v>3</v>
      </c>
      <c r="B1251" t="s">
        <v>4</v>
      </c>
      <c r="C1251" t="s">
        <v>5</v>
      </c>
      <c r="D1251" t="s">
        <v>10</v>
      </c>
      <c r="E1251" t="s">
        <v>185</v>
      </c>
      <c r="F1251" t="s">
        <v>3268</v>
      </c>
      <c r="G1251" t="s">
        <v>3269</v>
      </c>
      <c r="H1251" t="s">
        <v>3270</v>
      </c>
      <c r="I1251" t="s">
        <v>3264</v>
      </c>
      <c r="J1251" t="s">
        <v>3101</v>
      </c>
    </row>
    <row r="1252" spans="1:10" x14ac:dyDescent="0.35">
      <c r="A1252" t="s">
        <v>3</v>
      </c>
      <c r="B1252" t="s">
        <v>4</v>
      </c>
      <c r="C1252" t="s">
        <v>5</v>
      </c>
      <c r="D1252" t="s">
        <v>14</v>
      </c>
      <c r="E1252" t="s">
        <v>185</v>
      </c>
      <c r="F1252" t="s">
        <v>3271</v>
      </c>
      <c r="G1252" t="s">
        <v>3272</v>
      </c>
      <c r="H1252" t="s">
        <v>3273</v>
      </c>
      <c r="I1252" t="s">
        <v>3264</v>
      </c>
      <c r="J1252" t="s">
        <v>3104</v>
      </c>
    </row>
    <row r="1253" spans="1:10" x14ac:dyDescent="0.35">
      <c r="A1253" t="s">
        <v>3</v>
      </c>
      <c r="B1253" t="s">
        <v>4</v>
      </c>
      <c r="C1253" t="s">
        <v>5</v>
      </c>
      <c r="D1253" t="s">
        <v>13</v>
      </c>
      <c r="E1253" t="s">
        <v>185</v>
      </c>
      <c r="F1253" t="s">
        <v>3274</v>
      </c>
      <c r="G1253" t="s">
        <v>3275</v>
      </c>
      <c r="H1253" t="s">
        <v>3276</v>
      </c>
      <c r="I1253" t="s">
        <v>3264</v>
      </c>
      <c r="J1253" t="s">
        <v>3107</v>
      </c>
    </row>
    <row r="1254" spans="1:10" x14ac:dyDescent="0.35">
      <c r="A1254" t="s">
        <v>3</v>
      </c>
      <c r="B1254" t="s">
        <v>4</v>
      </c>
      <c r="C1254" t="s">
        <v>5</v>
      </c>
      <c r="D1254" t="s">
        <v>7</v>
      </c>
      <c r="E1254" t="s">
        <v>185</v>
      </c>
      <c r="F1254" t="s">
        <v>3277</v>
      </c>
      <c r="G1254" t="s">
        <v>3278</v>
      </c>
      <c r="H1254" t="s">
        <v>3279</v>
      </c>
      <c r="I1254" t="s">
        <v>3264</v>
      </c>
      <c r="J1254" t="s">
        <v>3110</v>
      </c>
    </row>
    <row r="1255" spans="1:10" x14ac:dyDescent="0.35">
      <c r="A1255" t="s">
        <v>183</v>
      </c>
      <c r="B1255" t="s">
        <v>38</v>
      </c>
      <c r="C1255" t="s">
        <v>39</v>
      </c>
      <c r="D1255" t="s">
        <v>186</v>
      </c>
      <c r="E1255" t="s">
        <v>36</v>
      </c>
      <c r="F1255" t="s">
        <v>3280</v>
      </c>
      <c r="G1255" t="s">
        <v>3281</v>
      </c>
      <c r="H1255" t="s">
        <v>3282</v>
      </c>
      <c r="I1255" t="s">
        <v>202</v>
      </c>
      <c r="J1255" t="s">
        <v>3283</v>
      </c>
    </row>
    <row r="1256" spans="1:10" x14ac:dyDescent="0.35">
      <c r="A1256" t="s">
        <v>183</v>
      </c>
      <c r="B1256" t="s">
        <v>38</v>
      </c>
      <c r="C1256" t="s">
        <v>39</v>
      </c>
      <c r="D1256" t="s">
        <v>186</v>
      </c>
      <c r="E1256" t="s">
        <v>166</v>
      </c>
      <c r="F1256" t="s">
        <v>3284</v>
      </c>
      <c r="G1256" t="s">
        <v>3285</v>
      </c>
      <c r="H1256" t="s">
        <v>3286</v>
      </c>
      <c r="I1256" t="s">
        <v>233</v>
      </c>
      <c r="J1256" t="s">
        <v>3283</v>
      </c>
    </row>
    <row r="1257" spans="1:10" x14ac:dyDescent="0.35">
      <c r="A1257" t="s">
        <v>183</v>
      </c>
      <c r="B1257" t="s">
        <v>38</v>
      </c>
      <c r="C1257" t="s">
        <v>39</v>
      </c>
      <c r="D1257" t="s">
        <v>186</v>
      </c>
      <c r="E1257" t="s">
        <v>47</v>
      </c>
      <c r="F1257" t="s">
        <v>3287</v>
      </c>
      <c r="G1257" t="s">
        <v>3288</v>
      </c>
      <c r="H1257" t="s">
        <v>3289</v>
      </c>
      <c r="I1257" t="s">
        <v>237</v>
      </c>
      <c r="J1257" t="s">
        <v>3283</v>
      </c>
    </row>
    <row r="1258" spans="1:10" x14ac:dyDescent="0.35">
      <c r="A1258" t="s">
        <v>183</v>
      </c>
      <c r="B1258" t="s">
        <v>38</v>
      </c>
      <c r="C1258" t="s">
        <v>39</v>
      </c>
      <c r="D1258" t="s">
        <v>186</v>
      </c>
      <c r="E1258" t="s">
        <v>49</v>
      </c>
      <c r="F1258" t="s">
        <v>3290</v>
      </c>
      <c r="G1258" t="s">
        <v>3291</v>
      </c>
      <c r="H1258" t="s">
        <v>3292</v>
      </c>
      <c r="I1258" t="s">
        <v>261</v>
      </c>
      <c r="J1258" t="s">
        <v>3283</v>
      </c>
    </row>
    <row r="1259" spans="1:10" x14ac:dyDescent="0.35">
      <c r="A1259" t="s">
        <v>183</v>
      </c>
      <c r="B1259" t="s">
        <v>38</v>
      </c>
      <c r="C1259" t="s">
        <v>39</v>
      </c>
      <c r="D1259" t="s">
        <v>186</v>
      </c>
      <c r="E1259" t="s">
        <v>50</v>
      </c>
      <c r="F1259" t="s">
        <v>3293</v>
      </c>
      <c r="G1259" t="s">
        <v>3294</v>
      </c>
      <c r="H1259" t="s">
        <v>3295</v>
      </c>
      <c r="I1259" t="s">
        <v>285</v>
      </c>
      <c r="J1259" t="s">
        <v>3283</v>
      </c>
    </row>
    <row r="1260" spans="1:10" x14ac:dyDescent="0.35">
      <c r="A1260" t="s">
        <v>183</v>
      </c>
      <c r="B1260" t="s">
        <v>38</v>
      </c>
      <c r="C1260" t="s">
        <v>39</v>
      </c>
      <c r="D1260" t="s">
        <v>186</v>
      </c>
      <c r="E1260" t="s">
        <v>51</v>
      </c>
      <c r="F1260" t="s">
        <v>3296</v>
      </c>
      <c r="G1260" t="s">
        <v>3297</v>
      </c>
      <c r="H1260" t="s">
        <v>3298</v>
      </c>
      <c r="I1260" t="s">
        <v>309</v>
      </c>
      <c r="J1260" t="s">
        <v>3283</v>
      </c>
    </row>
    <row r="1261" spans="1:10" x14ac:dyDescent="0.35">
      <c r="A1261" t="s">
        <v>183</v>
      </c>
      <c r="B1261" t="s">
        <v>38</v>
      </c>
      <c r="C1261" t="s">
        <v>39</v>
      </c>
      <c r="D1261" t="s">
        <v>186</v>
      </c>
      <c r="E1261" t="s">
        <v>77</v>
      </c>
      <c r="F1261" t="s">
        <v>3299</v>
      </c>
      <c r="G1261" t="s">
        <v>3300</v>
      </c>
      <c r="H1261" t="s">
        <v>3301</v>
      </c>
      <c r="I1261" t="s">
        <v>332</v>
      </c>
      <c r="J1261" t="s">
        <v>3283</v>
      </c>
    </row>
    <row r="1262" spans="1:10" x14ac:dyDescent="0.35">
      <c r="A1262" t="s">
        <v>183</v>
      </c>
      <c r="B1262" t="s">
        <v>38</v>
      </c>
      <c r="C1262" t="s">
        <v>39</v>
      </c>
      <c r="D1262" t="s">
        <v>186</v>
      </c>
      <c r="E1262" t="s">
        <v>82</v>
      </c>
      <c r="F1262" t="s">
        <v>3302</v>
      </c>
      <c r="G1262" t="s">
        <v>3303</v>
      </c>
      <c r="H1262" t="s">
        <v>3304</v>
      </c>
      <c r="I1262" t="s">
        <v>335</v>
      </c>
      <c r="J1262" t="s">
        <v>3283</v>
      </c>
    </row>
    <row r="1263" spans="1:10" x14ac:dyDescent="0.35">
      <c r="A1263" t="s">
        <v>183</v>
      </c>
      <c r="B1263" t="s">
        <v>38</v>
      </c>
      <c r="C1263" t="s">
        <v>39</v>
      </c>
      <c r="D1263" t="s">
        <v>186</v>
      </c>
      <c r="E1263" t="s">
        <v>83</v>
      </c>
      <c r="F1263" t="s">
        <v>3305</v>
      </c>
      <c r="G1263" t="s">
        <v>3306</v>
      </c>
      <c r="H1263" t="s">
        <v>3307</v>
      </c>
      <c r="I1263" t="s">
        <v>338</v>
      </c>
      <c r="J1263" t="s">
        <v>3283</v>
      </c>
    </row>
    <row r="1264" spans="1:10" x14ac:dyDescent="0.35">
      <c r="A1264" t="s">
        <v>183</v>
      </c>
      <c r="B1264" t="s">
        <v>38</v>
      </c>
      <c r="C1264" t="s">
        <v>39</v>
      </c>
      <c r="D1264" t="s">
        <v>186</v>
      </c>
      <c r="E1264" t="s">
        <v>84</v>
      </c>
      <c r="F1264" t="s">
        <v>3308</v>
      </c>
      <c r="G1264" t="s">
        <v>3309</v>
      </c>
      <c r="H1264" t="s">
        <v>3310</v>
      </c>
      <c r="I1264" t="s">
        <v>341</v>
      </c>
      <c r="J1264" t="s">
        <v>3283</v>
      </c>
    </row>
    <row r="1265" spans="1:10" x14ac:dyDescent="0.35">
      <c r="A1265" t="s">
        <v>183</v>
      </c>
      <c r="B1265" t="s">
        <v>38</v>
      </c>
      <c r="C1265" t="s">
        <v>39</v>
      </c>
      <c r="D1265" t="s">
        <v>186</v>
      </c>
      <c r="E1265" t="s">
        <v>85</v>
      </c>
      <c r="F1265" t="s">
        <v>3311</v>
      </c>
      <c r="G1265" t="s">
        <v>3312</v>
      </c>
      <c r="H1265" t="s">
        <v>3313</v>
      </c>
      <c r="I1265" t="s">
        <v>344</v>
      </c>
      <c r="J1265" t="s">
        <v>3283</v>
      </c>
    </row>
    <row r="1266" spans="1:10" x14ac:dyDescent="0.35">
      <c r="A1266" t="s">
        <v>183</v>
      </c>
      <c r="B1266" t="s">
        <v>38</v>
      </c>
      <c r="C1266" t="s">
        <v>39</v>
      </c>
      <c r="D1266" t="s">
        <v>186</v>
      </c>
      <c r="E1266" t="s">
        <v>86</v>
      </c>
      <c r="F1266" t="s">
        <v>3314</v>
      </c>
      <c r="G1266" t="s">
        <v>3315</v>
      </c>
      <c r="H1266" t="s">
        <v>3316</v>
      </c>
      <c r="I1266" t="s">
        <v>347</v>
      </c>
      <c r="J1266" t="s">
        <v>3283</v>
      </c>
    </row>
    <row r="1267" spans="1:10" x14ac:dyDescent="0.35">
      <c r="A1267" t="s">
        <v>183</v>
      </c>
      <c r="B1267" t="s">
        <v>38</v>
      </c>
      <c r="C1267" t="s">
        <v>39</v>
      </c>
      <c r="D1267" t="s">
        <v>186</v>
      </c>
      <c r="E1267" t="s">
        <v>87</v>
      </c>
      <c r="F1267" t="s">
        <v>3317</v>
      </c>
      <c r="G1267" t="s">
        <v>3318</v>
      </c>
      <c r="H1267" t="s">
        <v>3319</v>
      </c>
      <c r="I1267" t="s">
        <v>350</v>
      </c>
      <c r="J1267" t="s">
        <v>3283</v>
      </c>
    </row>
    <row r="1268" spans="1:10" x14ac:dyDescent="0.35">
      <c r="A1268" t="s">
        <v>183</v>
      </c>
      <c r="B1268" t="s">
        <v>38</v>
      </c>
      <c r="C1268" t="s">
        <v>39</v>
      </c>
      <c r="D1268" t="s">
        <v>186</v>
      </c>
      <c r="E1268" t="s">
        <v>88</v>
      </c>
      <c r="F1268" t="s">
        <v>3320</v>
      </c>
      <c r="G1268" t="s">
        <v>3321</v>
      </c>
      <c r="H1268" t="s">
        <v>3322</v>
      </c>
      <c r="I1268" t="s">
        <v>353</v>
      </c>
      <c r="J1268" t="s">
        <v>3283</v>
      </c>
    </row>
    <row r="1269" spans="1:10" x14ac:dyDescent="0.35">
      <c r="A1269" t="s">
        <v>183</v>
      </c>
      <c r="B1269" t="s">
        <v>38</v>
      </c>
      <c r="C1269" t="s">
        <v>39</v>
      </c>
      <c r="D1269" t="s">
        <v>186</v>
      </c>
      <c r="E1269" t="s">
        <v>89</v>
      </c>
      <c r="F1269" t="s">
        <v>3323</v>
      </c>
      <c r="G1269" t="s">
        <v>3324</v>
      </c>
      <c r="H1269" t="s">
        <v>3325</v>
      </c>
      <c r="I1269" t="s">
        <v>356</v>
      </c>
      <c r="J1269" t="s">
        <v>3283</v>
      </c>
    </row>
    <row r="1270" spans="1:10" x14ac:dyDescent="0.35">
      <c r="A1270" t="s">
        <v>183</v>
      </c>
      <c r="B1270" t="s">
        <v>38</v>
      </c>
      <c r="C1270" t="s">
        <v>53</v>
      </c>
      <c r="D1270" t="s">
        <v>186</v>
      </c>
      <c r="E1270" t="s">
        <v>52</v>
      </c>
      <c r="F1270" t="s">
        <v>3326</v>
      </c>
      <c r="G1270" t="s">
        <v>3327</v>
      </c>
      <c r="H1270" t="s">
        <v>3328</v>
      </c>
      <c r="I1270" t="s">
        <v>360</v>
      </c>
      <c r="J1270" t="s">
        <v>3329</v>
      </c>
    </row>
    <row r="1271" spans="1:10" x14ac:dyDescent="0.35">
      <c r="A1271" t="s">
        <v>183</v>
      </c>
      <c r="B1271" t="s">
        <v>38</v>
      </c>
      <c r="C1271" t="s">
        <v>53</v>
      </c>
      <c r="D1271" t="s">
        <v>186</v>
      </c>
      <c r="E1271" t="s">
        <v>167</v>
      </c>
      <c r="F1271" t="s">
        <v>3330</v>
      </c>
      <c r="G1271" t="s">
        <v>3331</v>
      </c>
      <c r="H1271" t="s">
        <v>3332</v>
      </c>
      <c r="I1271" t="s">
        <v>391</v>
      </c>
      <c r="J1271" t="s">
        <v>3329</v>
      </c>
    </row>
    <row r="1272" spans="1:10" x14ac:dyDescent="0.35">
      <c r="A1272" t="s">
        <v>183</v>
      </c>
      <c r="B1272" t="s">
        <v>38</v>
      </c>
      <c r="C1272" t="s">
        <v>53</v>
      </c>
      <c r="D1272" t="s">
        <v>186</v>
      </c>
      <c r="E1272" t="s">
        <v>57</v>
      </c>
      <c r="F1272" t="s">
        <v>3333</v>
      </c>
      <c r="G1272" t="s">
        <v>3334</v>
      </c>
      <c r="H1272" t="s">
        <v>3335</v>
      </c>
      <c r="I1272" t="s">
        <v>395</v>
      </c>
      <c r="J1272" t="s">
        <v>3329</v>
      </c>
    </row>
    <row r="1273" spans="1:10" x14ac:dyDescent="0.35">
      <c r="A1273" t="s">
        <v>183</v>
      </c>
      <c r="B1273" t="s">
        <v>38</v>
      </c>
      <c r="C1273" t="s">
        <v>53</v>
      </c>
      <c r="D1273" t="s">
        <v>186</v>
      </c>
      <c r="E1273" t="s">
        <v>58</v>
      </c>
      <c r="F1273" t="s">
        <v>3336</v>
      </c>
      <c r="G1273" t="s">
        <v>3337</v>
      </c>
      <c r="H1273" t="s">
        <v>3338</v>
      </c>
      <c r="I1273" t="s">
        <v>419</v>
      </c>
      <c r="J1273" t="s">
        <v>3329</v>
      </c>
    </row>
    <row r="1274" spans="1:10" x14ac:dyDescent="0.35">
      <c r="A1274" t="s">
        <v>183</v>
      </c>
      <c r="B1274" t="s">
        <v>38</v>
      </c>
      <c r="C1274" t="s">
        <v>53</v>
      </c>
      <c r="D1274" t="s">
        <v>186</v>
      </c>
      <c r="E1274" t="s">
        <v>59</v>
      </c>
      <c r="F1274" t="s">
        <v>3339</v>
      </c>
      <c r="G1274" t="s">
        <v>3340</v>
      </c>
      <c r="H1274" t="s">
        <v>3341</v>
      </c>
      <c r="I1274" t="s">
        <v>443</v>
      </c>
      <c r="J1274" t="s">
        <v>3329</v>
      </c>
    </row>
    <row r="1275" spans="1:10" x14ac:dyDescent="0.35">
      <c r="A1275" t="s">
        <v>183</v>
      </c>
      <c r="B1275" t="s">
        <v>38</v>
      </c>
      <c r="C1275" t="s">
        <v>53</v>
      </c>
      <c r="D1275" t="s">
        <v>186</v>
      </c>
      <c r="E1275" t="s">
        <v>60</v>
      </c>
      <c r="F1275" t="s">
        <v>3342</v>
      </c>
      <c r="G1275" t="s">
        <v>3343</v>
      </c>
      <c r="H1275" t="s">
        <v>3344</v>
      </c>
      <c r="I1275" t="s">
        <v>467</v>
      </c>
      <c r="J1275" t="s">
        <v>3329</v>
      </c>
    </row>
    <row r="1276" spans="1:10" x14ac:dyDescent="0.35">
      <c r="A1276" t="s">
        <v>183</v>
      </c>
      <c r="B1276" t="s">
        <v>4</v>
      </c>
      <c r="C1276" t="s">
        <v>78</v>
      </c>
      <c r="D1276" t="s">
        <v>186</v>
      </c>
      <c r="E1276" t="s">
        <v>77</v>
      </c>
      <c r="F1276" t="s">
        <v>3345</v>
      </c>
      <c r="G1276" t="s">
        <v>3346</v>
      </c>
      <c r="H1276" t="s">
        <v>3347</v>
      </c>
      <c r="I1276" t="s">
        <v>491</v>
      </c>
      <c r="J1276" t="s">
        <v>3348</v>
      </c>
    </row>
    <row r="1277" spans="1:10" x14ac:dyDescent="0.35">
      <c r="A1277" t="s">
        <v>183</v>
      </c>
      <c r="B1277" t="s">
        <v>4</v>
      </c>
      <c r="C1277" t="s">
        <v>78</v>
      </c>
      <c r="D1277" t="s">
        <v>186</v>
      </c>
      <c r="E1277" t="s">
        <v>82</v>
      </c>
      <c r="F1277" t="s">
        <v>3349</v>
      </c>
      <c r="G1277" t="s">
        <v>3350</v>
      </c>
      <c r="H1277" t="s">
        <v>3351</v>
      </c>
      <c r="I1277" t="s">
        <v>515</v>
      </c>
      <c r="J1277" t="s">
        <v>3348</v>
      </c>
    </row>
    <row r="1278" spans="1:10" x14ac:dyDescent="0.35">
      <c r="A1278" t="s">
        <v>183</v>
      </c>
      <c r="B1278" t="s">
        <v>4</v>
      </c>
      <c r="C1278" t="s">
        <v>78</v>
      </c>
      <c r="D1278" t="s">
        <v>186</v>
      </c>
      <c r="E1278" t="s">
        <v>83</v>
      </c>
      <c r="F1278" t="s">
        <v>3352</v>
      </c>
      <c r="G1278" t="s">
        <v>3353</v>
      </c>
      <c r="H1278" t="s">
        <v>3354</v>
      </c>
      <c r="I1278" t="s">
        <v>533</v>
      </c>
      <c r="J1278" t="s">
        <v>3348</v>
      </c>
    </row>
    <row r="1279" spans="1:10" x14ac:dyDescent="0.35">
      <c r="A1279" t="s">
        <v>183</v>
      </c>
      <c r="B1279" t="s">
        <v>4</v>
      </c>
      <c r="C1279" t="s">
        <v>78</v>
      </c>
      <c r="D1279" t="s">
        <v>186</v>
      </c>
      <c r="E1279" t="s">
        <v>84</v>
      </c>
      <c r="F1279" t="s">
        <v>3355</v>
      </c>
      <c r="G1279" t="s">
        <v>3356</v>
      </c>
      <c r="H1279" t="s">
        <v>3357</v>
      </c>
      <c r="I1279" t="s">
        <v>551</v>
      </c>
      <c r="J1279" t="s">
        <v>3348</v>
      </c>
    </row>
    <row r="1280" spans="1:10" x14ac:dyDescent="0.35">
      <c r="A1280" t="s">
        <v>183</v>
      </c>
      <c r="B1280" t="s">
        <v>4</v>
      </c>
      <c r="C1280" t="s">
        <v>78</v>
      </c>
      <c r="D1280" t="s">
        <v>186</v>
      </c>
      <c r="E1280" t="s">
        <v>85</v>
      </c>
      <c r="F1280" t="s">
        <v>3358</v>
      </c>
      <c r="G1280" t="s">
        <v>3359</v>
      </c>
      <c r="H1280" t="s">
        <v>3360</v>
      </c>
      <c r="I1280" t="s">
        <v>569</v>
      </c>
      <c r="J1280" t="s">
        <v>3348</v>
      </c>
    </row>
    <row r="1281" spans="1:10" x14ac:dyDescent="0.35">
      <c r="A1281" t="s">
        <v>183</v>
      </c>
      <c r="B1281" t="s">
        <v>4</v>
      </c>
      <c r="C1281" t="s">
        <v>78</v>
      </c>
      <c r="D1281" t="s">
        <v>186</v>
      </c>
      <c r="E1281" t="s">
        <v>86</v>
      </c>
      <c r="F1281" t="s">
        <v>3361</v>
      </c>
      <c r="G1281" t="s">
        <v>3362</v>
      </c>
      <c r="H1281" t="s">
        <v>3363</v>
      </c>
      <c r="I1281" t="s">
        <v>587</v>
      </c>
      <c r="J1281" t="s">
        <v>3348</v>
      </c>
    </row>
    <row r="1282" spans="1:10" x14ac:dyDescent="0.35">
      <c r="A1282" t="s">
        <v>183</v>
      </c>
      <c r="B1282" t="s">
        <v>4</v>
      </c>
      <c r="C1282" t="s">
        <v>78</v>
      </c>
      <c r="D1282" t="s">
        <v>186</v>
      </c>
      <c r="E1282" t="s">
        <v>87</v>
      </c>
      <c r="F1282" t="s">
        <v>3364</v>
      </c>
      <c r="G1282" t="s">
        <v>3365</v>
      </c>
      <c r="H1282" t="s">
        <v>3366</v>
      </c>
      <c r="I1282" t="s">
        <v>605</v>
      </c>
      <c r="J1282" t="s">
        <v>3348</v>
      </c>
    </row>
    <row r="1283" spans="1:10" x14ac:dyDescent="0.35">
      <c r="A1283" t="s">
        <v>183</v>
      </c>
      <c r="B1283" t="s">
        <v>4</v>
      </c>
      <c r="C1283" t="s">
        <v>78</v>
      </c>
      <c r="D1283" t="s">
        <v>186</v>
      </c>
      <c r="E1283" t="s">
        <v>88</v>
      </c>
      <c r="F1283" t="s">
        <v>3367</v>
      </c>
      <c r="G1283" t="s">
        <v>3368</v>
      </c>
      <c r="H1283" t="s">
        <v>3369</v>
      </c>
      <c r="I1283" t="s">
        <v>623</v>
      </c>
      <c r="J1283" t="s">
        <v>3348</v>
      </c>
    </row>
    <row r="1284" spans="1:10" x14ac:dyDescent="0.35">
      <c r="A1284" t="s">
        <v>183</v>
      </c>
      <c r="B1284" t="s">
        <v>4</v>
      </c>
      <c r="C1284" t="s">
        <v>78</v>
      </c>
      <c r="D1284" t="s">
        <v>186</v>
      </c>
      <c r="E1284" t="s">
        <v>89</v>
      </c>
      <c r="F1284" t="s">
        <v>3370</v>
      </c>
      <c r="G1284" t="s">
        <v>3371</v>
      </c>
      <c r="H1284" t="s">
        <v>3372</v>
      </c>
      <c r="I1284" t="s">
        <v>641</v>
      </c>
      <c r="J1284" t="s">
        <v>3348</v>
      </c>
    </row>
    <row r="1285" spans="1:10" x14ac:dyDescent="0.35">
      <c r="A1285" t="s">
        <v>183</v>
      </c>
      <c r="B1285" t="s">
        <v>62</v>
      </c>
      <c r="C1285" t="s">
        <v>63</v>
      </c>
      <c r="D1285" t="s">
        <v>186</v>
      </c>
      <c r="E1285" t="s">
        <v>61</v>
      </c>
      <c r="F1285" t="s">
        <v>3373</v>
      </c>
      <c r="G1285" t="s">
        <v>3374</v>
      </c>
      <c r="H1285" t="s">
        <v>3375</v>
      </c>
      <c r="I1285" t="s">
        <v>659</v>
      </c>
      <c r="J1285" t="s">
        <v>3376</v>
      </c>
    </row>
    <row r="1286" spans="1:10" x14ac:dyDescent="0.35">
      <c r="A1286" t="s">
        <v>183</v>
      </c>
      <c r="B1286" t="s">
        <v>62</v>
      </c>
      <c r="C1286" t="s">
        <v>63</v>
      </c>
      <c r="D1286" t="s">
        <v>186</v>
      </c>
      <c r="E1286" t="s">
        <v>70</v>
      </c>
      <c r="F1286" t="s">
        <v>3377</v>
      </c>
      <c r="G1286" t="s">
        <v>3378</v>
      </c>
      <c r="H1286" t="s">
        <v>3379</v>
      </c>
      <c r="I1286" t="s">
        <v>691</v>
      </c>
      <c r="J1286" t="s">
        <v>3376</v>
      </c>
    </row>
    <row r="1287" spans="1:10" x14ac:dyDescent="0.35">
      <c r="A1287" t="s">
        <v>183</v>
      </c>
      <c r="B1287" t="s">
        <v>62</v>
      </c>
      <c r="C1287" t="s">
        <v>63</v>
      </c>
      <c r="D1287" t="s">
        <v>186</v>
      </c>
      <c r="E1287" t="s">
        <v>71</v>
      </c>
      <c r="F1287" t="s">
        <v>3380</v>
      </c>
      <c r="G1287" t="s">
        <v>3381</v>
      </c>
      <c r="H1287" t="s">
        <v>3382</v>
      </c>
      <c r="I1287" t="s">
        <v>715</v>
      </c>
      <c r="J1287" t="s">
        <v>3376</v>
      </c>
    </row>
    <row r="1288" spans="1:10" x14ac:dyDescent="0.35">
      <c r="A1288" t="s">
        <v>183</v>
      </c>
      <c r="B1288" t="s">
        <v>62</v>
      </c>
      <c r="C1288" t="s">
        <v>63</v>
      </c>
      <c r="D1288" t="s">
        <v>186</v>
      </c>
      <c r="E1288" t="s">
        <v>72</v>
      </c>
      <c r="F1288" t="s">
        <v>3383</v>
      </c>
      <c r="G1288" t="s">
        <v>3384</v>
      </c>
      <c r="H1288" t="s">
        <v>3385</v>
      </c>
      <c r="I1288" t="s">
        <v>739</v>
      </c>
      <c r="J1288" t="s">
        <v>3376</v>
      </c>
    </row>
    <row r="1289" spans="1:10" x14ac:dyDescent="0.35">
      <c r="A1289" t="s">
        <v>183</v>
      </c>
      <c r="B1289" t="s">
        <v>62</v>
      </c>
      <c r="C1289" t="s">
        <v>63</v>
      </c>
      <c r="D1289" t="s">
        <v>186</v>
      </c>
      <c r="E1289" t="s">
        <v>73</v>
      </c>
      <c r="F1289" t="s">
        <v>3386</v>
      </c>
      <c r="G1289" t="s">
        <v>3387</v>
      </c>
      <c r="H1289" t="s">
        <v>3388</v>
      </c>
      <c r="I1289" t="s">
        <v>763</v>
      </c>
      <c r="J1289" t="s">
        <v>3376</v>
      </c>
    </row>
    <row r="1290" spans="1:10" x14ac:dyDescent="0.35">
      <c r="A1290" t="s">
        <v>183</v>
      </c>
      <c r="B1290" t="s">
        <v>62</v>
      </c>
      <c r="C1290" t="s">
        <v>63</v>
      </c>
      <c r="D1290" t="s">
        <v>186</v>
      </c>
      <c r="E1290" t="s">
        <v>74</v>
      </c>
      <c r="F1290" t="s">
        <v>3389</v>
      </c>
      <c r="G1290" t="s">
        <v>3390</v>
      </c>
      <c r="H1290" t="s">
        <v>3391</v>
      </c>
      <c r="I1290" t="s">
        <v>787</v>
      </c>
      <c r="J1290" t="s">
        <v>3376</v>
      </c>
    </row>
    <row r="1291" spans="1:10" x14ac:dyDescent="0.35">
      <c r="A1291" t="s">
        <v>183</v>
      </c>
      <c r="B1291" t="s">
        <v>62</v>
      </c>
      <c r="C1291" t="s">
        <v>63</v>
      </c>
      <c r="D1291" t="s">
        <v>186</v>
      </c>
      <c r="E1291" t="s">
        <v>75</v>
      </c>
      <c r="F1291" t="s">
        <v>3392</v>
      </c>
      <c r="G1291" t="s">
        <v>3393</v>
      </c>
      <c r="H1291" t="s">
        <v>3394</v>
      </c>
      <c r="I1291" t="s">
        <v>811</v>
      </c>
      <c r="J1291" t="s">
        <v>3376</v>
      </c>
    </row>
    <row r="1292" spans="1:10" x14ac:dyDescent="0.35">
      <c r="A1292" t="s">
        <v>183</v>
      </c>
      <c r="B1292" t="s">
        <v>62</v>
      </c>
      <c r="C1292" t="s">
        <v>63</v>
      </c>
      <c r="D1292" t="s">
        <v>186</v>
      </c>
      <c r="E1292" t="s">
        <v>76</v>
      </c>
      <c r="F1292" t="s">
        <v>3395</v>
      </c>
      <c r="G1292" t="s">
        <v>3396</v>
      </c>
      <c r="H1292" t="s">
        <v>3397</v>
      </c>
      <c r="I1292" t="s">
        <v>835</v>
      </c>
      <c r="J1292" t="s">
        <v>3376</v>
      </c>
    </row>
    <row r="1293" spans="1:10" x14ac:dyDescent="0.35">
      <c r="A1293" t="s">
        <v>183</v>
      </c>
      <c r="B1293" t="s">
        <v>62</v>
      </c>
      <c r="C1293" t="s">
        <v>91</v>
      </c>
      <c r="D1293" t="s">
        <v>186</v>
      </c>
      <c r="E1293" t="s">
        <v>90</v>
      </c>
      <c r="F1293" t="s">
        <v>3398</v>
      </c>
      <c r="G1293" t="s">
        <v>3399</v>
      </c>
      <c r="H1293" t="s">
        <v>3400</v>
      </c>
      <c r="I1293" t="s">
        <v>858</v>
      </c>
      <c r="J1293" t="s">
        <v>3401</v>
      </c>
    </row>
    <row r="1294" spans="1:10" x14ac:dyDescent="0.35">
      <c r="A1294" t="s">
        <v>183</v>
      </c>
      <c r="B1294" t="s">
        <v>62</v>
      </c>
      <c r="C1294" t="s">
        <v>91</v>
      </c>
      <c r="D1294" t="s">
        <v>186</v>
      </c>
      <c r="E1294" t="s">
        <v>92</v>
      </c>
      <c r="F1294" t="s">
        <v>3402</v>
      </c>
      <c r="G1294" t="s">
        <v>3403</v>
      </c>
      <c r="H1294" t="s">
        <v>3404</v>
      </c>
      <c r="I1294" t="s">
        <v>862</v>
      </c>
      <c r="J1294" t="s">
        <v>3401</v>
      </c>
    </row>
    <row r="1295" spans="1:10" x14ac:dyDescent="0.35">
      <c r="A1295" t="s">
        <v>183</v>
      </c>
      <c r="B1295" t="s">
        <v>62</v>
      </c>
      <c r="C1295" t="s">
        <v>91</v>
      </c>
      <c r="D1295" t="s">
        <v>186</v>
      </c>
      <c r="E1295" t="s">
        <v>93</v>
      </c>
      <c r="F1295" t="s">
        <v>3405</v>
      </c>
      <c r="G1295" t="s">
        <v>3406</v>
      </c>
      <c r="H1295" t="s">
        <v>3407</v>
      </c>
      <c r="I1295" t="s">
        <v>866</v>
      </c>
      <c r="J1295" t="s">
        <v>3401</v>
      </c>
    </row>
    <row r="1296" spans="1:10" x14ac:dyDescent="0.35">
      <c r="A1296" t="s">
        <v>183</v>
      </c>
      <c r="B1296" t="s">
        <v>62</v>
      </c>
      <c r="C1296" t="s">
        <v>91</v>
      </c>
      <c r="D1296" t="s">
        <v>186</v>
      </c>
      <c r="E1296" t="s">
        <v>98</v>
      </c>
      <c r="F1296" t="s">
        <v>3408</v>
      </c>
      <c r="G1296" t="s">
        <v>3409</v>
      </c>
      <c r="H1296" t="s">
        <v>3410</v>
      </c>
      <c r="I1296" t="s">
        <v>889</v>
      </c>
      <c r="J1296" t="s">
        <v>3401</v>
      </c>
    </row>
    <row r="1297" spans="1:10" x14ac:dyDescent="0.35">
      <c r="A1297" t="s">
        <v>183</v>
      </c>
      <c r="B1297" t="s">
        <v>62</v>
      </c>
      <c r="C1297" t="s">
        <v>91</v>
      </c>
      <c r="D1297" t="s">
        <v>186</v>
      </c>
      <c r="E1297" t="s">
        <v>99</v>
      </c>
      <c r="F1297" t="s">
        <v>3411</v>
      </c>
      <c r="G1297" t="s">
        <v>3412</v>
      </c>
      <c r="H1297" t="s">
        <v>3413</v>
      </c>
      <c r="I1297" t="s">
        <v>907</v>
      </c>
      <c r="J1297" t="s">
        <v>3401</v>
      </c>
    </row>
    <row r="1298" spans="1:10" x14ac:dyDescent="0.35">
      <c r="A1298" t="s">
        <v>183</v>
      </c>
      <c r="B1298" t="s">
        <v>62</v>
      </c>
      <c r="C1298" t="s">
        <v>91</v>
      </c>
      <c r="D1298" t="s">
        <v>186</v>
      </c>
      <c r="E1298" t="s">
        <v>100</v>
      </c>
      <c r="F1298" t="s">
        <v>3414</v>
      </c>
      <c r="G1298" t="s">
        <v>3415</v>
      </c>
      <c r="H1298" t="s">
        <v>3416</v>
      </c>
      <c r="I1298" t="s">
        <v>925</v>
      </c>
      <c r="J1298" t="s">
        <v>3401</v>
      </c>
    </row>
    <row r="1299" spans="1:10" x14ac:dyDescent="0.35">
      <c r="A1299" t="s">
        <v>183</v>
      </c>
      <c r="B1299" t="s">
        <v>62</v>
      </c>
      <c r="C1299" t="s">
        <v>91</v>
      </c>
      <c r="D1299" t="s">
        <v>186</v>
      </c>
      <c r="E1299" t="s">
        <v>101</v>
      </c>
      <c r="F1299" t="s">
        <v>3417</v>
      </c>
      <c r="G1299" t="s">
        <v>3418</v>
      </c>
      <c r="H1299" t="s">
        <v>3419</v>
      </c>
      <c r="I1299" t="s">
        <v>943</v>
      </c>
      <c r="J1299" t="s">
        <v>3401</v>
      </c>
    </row>
    <row r="1300" spans="1:10" x14ac:dyDescent="0.35">
      <c r="A1300" t="s">
        <v>183</v>
      </c>
      <c r="B1300" t="s">
        <v>62</v>
      </c>
      <c r="C1300" t="s">
        <v>91</v>
      </c>
      <c r="D1300" t="s">
        <v>186</v>
      </c>
      <c r="E1300" t="s">
        <v>102</v>
      </c>
      <c r="F1300" t="s">
        <v>3420</v>
      </c>
      <c r="G1300" t="s">
        <v>3421</v>
      </c>
      <c r="H1300" t="s">
        <v>3422</v>
      </c>
      <c r="I1300" t="s">
        <v>961</v>
      </c>
      <c r="J1300" t="s">
        <v>3401</v>
      </c>
    </row>
    <row r="1301" spans="1:10" x14ac:dyDescent="0.35">
      <c r="A1301" t="s">
        <v>183</v>
      </c>
      <c r="B1301" t="s">
        <v>62</v>
      </c>
      <c r="C1301" t="s">
        <v>91</v>
      </c>
      <c r="D1301" t="s">
        <v>186</v>
      </c>
      <c r="E1301" t="s">
        <v>103</v>
      </c>
      <c r="F1301" t="s">
        <v>3423</v>
      </c>
      <c r="G1301" t="s">
        <v>3424</v>
      </c>
      <c r="H1301" t="s">
        <v>3425</v>
      </c>
      <c r="I1301" t="s">
        <v>979</v>
      </c>
      <c r="J1301" t="s">
        <v>3401</v>
      </c>
    </row>
    <row r="1302" spans="1:10" x14ac:dyDescent="0.35">
      <c r="A1302" t="s">
        <v>183</v>
      </c>
      <c r="B1302" t="s">
        <v>62</v>
      </c>
      <c r="C1302" t="s">
        <v>91</v>
      </c>
      <c r="D1302" t="s">
        <v>186</v>
      </c>
      <c r="E1302" t="s">
        <v>104</v>
      </c>
      <c r="F1302" t="s">
        <v>3426</v>
      </c>
      <c r="G1302" t="s">
        <v>3427</v>
      </c>
      <c r="H1302" t="s">
        <v>3428</v>
      </c>
      <c r="I1302" t="s">
        <v>997</v>
      </c>
      <c r="J1302" t="s">
        <v>3401</v>
      </c>
    </row>
    <row r="1303" spans="1:10" x14ac:dyDescent="0.35">
      <c r="A1303" t="s">
        <v>183</v>
      </c>
      <c r="B1303" t="s">
        <v>4</v>
      </c>
      <c r="C1303" t="s">
        <v>5</v>
      </c>
      <c r="D1303" t="s">
        <v>186</v>
      </c>
      <c r="E1303" t="s">
        <v>148</v>
      </c>
      <c r="F1303" t="s">
        <v>3429</v>
      </c>
      <c r="G1303" t="s">
        <v>3430</v>
      </c>
      <c r="H1303" t="s">
        <v>3431</v>
      </c>
      <c r="I1303" t="s">
        <v>1014</v>
      </c>
      <c r="J1303" t="s">
        <v>3432</v>
      </c>
    </row>
    <row r="1304" spans="1:10" x14ac:dyDescent="0.35">
      <c r="A1304" t="s">
        <v>183</v>
      </c>
      <c r="B1304" t="s">
        <v>4</v>
      </c>
      <c r="C1304" t="s">
        <v>5</v>
      </c>
      <c r="D1304" t="s">
        <v>186</v>
      </c>
      <c r="E1304" t="s">
        <v>151</v>
      </c>
      <c r="F1304" t="s">
        <v>3433</v>
      </c>
      <c r="G1304" t="s">
        <v>3434</v>
      </c>
      <c r="H1304" t="s">
        <v>3435</v>
      </c>
      <c r="I1304" t="s">
        <v>1018</v>
      </c>
      <c r="J1304" t="s">
        <v>3432</v>
      </c>
    </row>
    <row r="1305" spans="1:10" x14ac:dyDescent="0.35">
      <c r="A1305" t="s">
        <v>183</v>
      </c>
      <c r="B1305" t="s">
        <v>4</v>
      </c>
      <c r="C1305" t="s">
        <v>5</v>
      </c>
      <c r="D1305" t="s">
        <v>186</v>
      </c>
      <c r="E1305" t="s">
        <v>2</v>
      </c>
      <c r="F1305" t="s">
        <v>3436</v>
      </c>
      <c r="G1305" t="s">
        <v>3437</v>
      </c>
      <c r="H1305" t="s">
        <v>3438</v>
      </c>
      <c r="I1305" t="s">
        <v>1022</v>
      </c>
      <c r="J1305" t="s">
        <v>3432</v>
      </c>
    </row>
    <row r="1306" spans="1:10" x14ac:dyDescent="0.35">
      <c r="A1306" t="s">
        <v>183</v>
      </c>
      <c r="B1306" t="s">
        <v>4</v>
      </c>
      <c r="C1306" t="s">
        <v>5</v>
      </c>
      <c r="D1306" t="s">
        <v>186</v>
      </c>
      <c r="E1306" t="s">
        <v>32</v>
      </c>
      <c r="F1306" t="s">
        <v>3439</v>
      </c>
      <c r="G1306" t="s">
        <v>3440</v>
      </c>
      <c r="H1306" t="s">
        <v>3441</v>
      </c>
      <c r="I1306" t="s">
        <v>1045</v>
      </c>
      <c r="J1306" t="s">
        <v>3432</v>
      </c>
    </row>
    <row r="1307" spans="1:10" x14ac:dyDescent="0.35">
      <c r="A1307" t="s">
        <v>183</v>
      </c>
      <c r="B1307" t="s">
        <v>4</v>
      </c>
      <c r="C1307" t="s">
        <v>5</v>
      </c>
      <c r="D1307" t="s">
        <v>186</v>
      </c>
      <c r="E1307" t="s">
        <v>33</v>
      </c>
      <c r="F1307" t="s">
        <v>3442</v>
      </c>
      <c r="G1307" t="s">
        <v>3443</v>
      </c>
      <c r="H1307" t="s">
        <v>3444</v>
      </c>
      <c r="I1307" t="s">
        <v>1063</v>
      </c>
      <c r="J1307" t="s">
        <v>3432</v>
      </c>
    </row>
    <row r="1308" spans="1:10" x14ac:dyDescent="0.35">
      <c r="A1308" t="s">
        <v>183</v>
      </c>
      <c r="B1308" t="s">
        <v>4</v>
      </c>
      <c r="C1308" t="s">
        <v>5</v>
      </c>
      <c r="D1308" t="s">
        <v>186</v>
      </c>
      <c r="E1308" t="s">
        <v>34</v>
      </c>
      <c r="F1308" t="s">
        <v>3445</v>
      </c>
      <c r="G1308" t="s">
        <v>3446</v>
      </c>
      <c r="H1308" t="s">
        <v>3447</v>
      </c>
      <c r="I1308" t="s">
        <v>1081</v>
      </c>
      <c r="J1308" t="s">
        <v>3432</v>
      </c>
    </row>
    <row r="1309" spans="1:10" x14ac:dyDescent="0.35">
      <c r="A1309" t="s">
        <v>183</v>
      </c>
      <c r="B1309" t="s">
        <v>4</v>
      </c>
      <c r="C1309" t="s">
        <v>5</v>
      </c>
      <c r="D1309" t="s">
        <v>186</v>
      </c>
      <c r="E1309" t="s">
        <v>35</v>
      </c>
      <c r="F1309" t="s">
        <v>3448</v>
      </c>
      <c r="G1309" t="s">
        <v>3449</v>
      </c>
      <c r="H1309" t="s">
        <v>3450</v>
      </c>
      <c r="I1309" t="s">
        <v>1099</v>
      </c>
      <c r="J1309" t="s">
        <v>3432</v>
      </c>
    </row>
    <row r="1310" spans="1:10" x14ac:dyDescent="0.35">
      <c r="A1310" t="s">
        <v>183</v>
      </c>
      <c r="B1310" t="s">
        <v>187</v>
      </c>
      <c r="C1310" t="s">
        <v>39</v>
      </c>
      <c r="D1310" t="s">
        <v>186</v>
      </c>
      <c r="E1310" t="s">
        <v>36</v>
      </c>
      <c r="F1310" t="s">
        <v>3451</v>
      </c>
      <c r="G1310" t="s">
        <v>3281</v>
      </c>
      <c r="H1310" t="s">
        <v>2421</v>
      </c>
      <c r="I1310" t="s">
        <v>1116</v>
      </c>
      <c r="J1310" t="s">
        <v>3452</v>
      </c>
    </row>
    <row r="1311" spans="1:10" x14ac:dyDescent="0.35">
      <c r="A1311" t="s">
        <v>183</v>
      </c>
      <c r="B1311" t="s">
        <v>187</v>
      </c>
      <c r="C1311" t="s">
        <v>39</v>
      </c>
      <c r="D1311" t="s">
        <v>186</v>
      </c>
      <c r="E1311" t="s">
        <v>166</v>
      </c>
      <c r="F1311" t="s">
        <v>3453</v>
      </c>
      <c r="G1311" t="s">
        <v>3285</v>
      </c>
      <c r="H1311" t="s">
        <v>2424</v>
      </c>
      <c r="I1311" t="s">
        <v>1139</v>
      </c>
      <c r="J1311" t="s">
        <v>3452</v>
      </c>
    </row>
    <row r="1312" spans="1:10" x14ac:dyDescent="0.35">
      <c r="A1312" t="s">
        <v>183</v>
      </c>
      <c r="B1312" t="s">
        <v>187</v>
      </c>
      <c r="C1312" t="s">
        <v>39</v>
      </c>
      <c r="D1312" t="s">
        <v>186</v>
      </c>
      <c r="E1312" t="s">
        <v>47</v>
      </c>
      <c r="F1312" t="s">
        <v>3454</v>
      </c>
      <c r="G1312" t="s">
        <v>3288</v>
      </c>
      <c r="H1312" t="s">
        <v>2427</v>
      </c>
      <c r="I1312" t="s">
        <v>1142</v>
      </c>
      <c r="J1312" t="s">
        <v>3452</v>
      </c>
    </row>
    <row r="1313" spans="1:10" x14ac:dyDescent="0.35">
      <c r="A1313" t="s">
        <v>183</v>
      </c>
      <c r="B1313" t="s">
        <v>187</v>
      </c>
      <c r="C1313" t="s">
        <v>39</v>
      </c>
      <c r="D1313" t="s">
        <v>186</v>
      </c>
      <c r="E1313" t="s">
        <v>49</v>
      </c>
      <c r="F1313" t="s">
        <v>3455</v>
      </c>
      <c r="G1313" t="s">
        <v>3291</v>
      </c>
      <c r="H1313" t="s">
        <v>2430</v>
      </c>
      <c r="I1313" t="s">
        <v>1158</v>
      </c>
      <c r="J1313" t="s">
        <v>3452</v>
      </c>
    </row>
    <row r="1314" spans="1:10" x14ac:dyDescent="0.35">
      <c r="A1314" t="s">
        <v>183</v>
      </c>
      <c r="B1314" t="s">
        <v>187</v>
      </c>
      <c r="C1314" t="s">
        <v>39</v>
      </c>
      <c r="D1314" t="s">
        <v>186</v>
      </c>
      <c r="E1314" t="s">
        <v>50</v>
      </c>
      <c r="F1314" t="s">
        <v>3456</v>
      </c>
      <c r="G1314" t="s">
        <v>3294</v>
      </c>
      <c r="H1314" t="s">
        <v>2433</v>
      </c>
      <c r="I1314" t="s">
        <v>1174</v>
      </c>
      <c r="J1314" t="s">
        <v>3452</v>
      </c>
    </row>
    <row r="1315" spans="1:10" x14ac:dyDescent="0.35">
      <c r="A1315" t="s">
        <v>183</v>
      </c>
      <c r="B1315" t="s">
        <v>187</v>
      </c>
      <c r="C1315" t="s">
        <v>39</v>
      </c>
      <c r="D1315" t="s">
        <v>186</v>
      </c>
      <c r="E1315" t="s">
        <v>51</v>
      </c>
      <c r="F1315" t="s">
        <v>3457</v>
      </c>
      <c r="G1315" t="s">
        <v>3297</v>
      </c>
      <c r="H1315" t="s">
        <v>2436</v>
      </c>
      <c r="I1315" t="s">
        <v>1190</v>
      </c>
      <c r="J1315" t="s">
        <v>3452</v>
      </c>
    </row>
    <row r="1316" spans="1:10" x14ac:dyDescent="0.35">
      <c r="A1316" t="s">
        <v>183</v>
      </c>
      <c r="B1316" t="s">
        <v>187</v>
      </c>
      <c r="C1316" t="s">
        <v>39</v>
      </c>
      <c r="D1316" t="s">
        <v>186</v>
      </c>
      <c r="E1316" t="s">
        <v>77</v>
      </c>
      <c r="F1316" t="s">
        <v>3458</v>
      </c>
      <c r="G1316" t="s">
        <v>3300</v>
      </c>
      <c r="H1316" t="s">
        <v>2481</v>
      </c>
      <c r="I1316" t="s">
        <v>1205</v>
      </c>
      <c r="J1316" t="s">
        <v>3452</v>
      </c>
    </row>
    <row r="1317" spans="1:10" x14ac:dyDescent="0.35">
      <c r="A1317" t="s">
        <v>183</v>
      </c>
      <c r="B1317" t="s">
        <v>187</v>
      </c>
      <c r="C1317" t="s">
        <v>39</v>
      </c>
      <c r="D1317" t="s">
        <v>186</v>
      </c>
      <c r="E1317" t="s">
        <v>82</v>
      </c>
      <c r="F1317" t="s">
        <v>3459</v>
      </c>
      <c r="G1317" t="s">
        <v>3303</v>
      </c>
      <c r="H1317" t="s">
        <v>2484</v>
      </c>
      <c r="I1317" t="s">
        <v>1207</v>
      </c>
      <c r="J1317" t="s">
        <v>3452</v>
      </c>
    </row>
    <row r="1318" spans="1:10" x14ac:dyDescent="0.35">
      <c r="A1318" t="s">
        <v>183</v>
      </c>
      <c r="B1318" t="s">
        <v>187</v>
      </c>
      <c r="C1318" t="s">
        <v>39</v>
      </c>
      <c r="D1318" t="s">
        <v>186</v>
      </c>
      <c r="E1318" t="s">
        <v>83</v>
      </c>
      <c r="F1318" t="s">
        <v>3460</v>
      </c>
      <c r="G1318" t="s">
        <v>3306</v>
      </c>
      <c r="H1318" t="s">
        <v>2487</v>
      </c>
      <c r="I1318" t="s">
        <v>1209</v>
      </c>
      <c r="J1318" t="s">
        <v>3452</v>
      </c>
    </row>
    <row r="1319" spans="1:10" x14ac:dyDescent="0.35">
      <c r="A1319" t="s">
        <v>183</v>
      </c>
      <c r="B1319" t="s">
        <v>187</v>
      </c>
      <c r="C1319" t="s">
        <v>39</v>
      </c>
      <c r="D1319" t="s">
        <v>186</v>
      </c>
      <c r="E1319" t="s">
        <v>84</v>
      </c>
      <c r="F1319" t="s">
        <v>3461</v>
      </c>
      <c r="G1319" t="s">
        <v>3309</v>
      </c>
      <c r="H1319" t="s">
        <v>2490</v>
      </c>
      <c r="I1319" t="s">
        <v>1211</v>
      </c>
      <c r="J1319" t="s">
        <v>3452</v>
      </c>
    </row>
    <row r="1320" spans="1:10" x14ac:dyDescent="0.35">
      <c r="A1320" t="s">
        <v>183</v>
      </c>
      <c r="B1320" t="s">
        <v>187</v>
      </c>
      <c r="C1320" t="s">
        <v>39</v>
      </c>
      <c r="D1320" t="s">
        <v>186</v>
      </c>
      <c r="E1320" t="s">
        <v>85</v>
      </c>
      <c r="F1320" t="s">
        <v>3462</v>
      </c>
      <c r="G1320" t="s">
        <v>3312</v>
      </c>
      <c r="H1320" t="s">
        <v>2493</v>
      </c>
      <c r="I1320" t="s">
        <v>1213</v>
      </c>
      <c r="J1320" t="s">
        <v>3452</v>
      </c>
    </row>
    <row r="1321" spans="1:10" x14ac:dyDescent="0.35">
      <c r="A1321" t="s">
        <v>183</v>
      </c>
      <c r="B1321" t="s">
        <v>187</v>
      </c>
      <c r="C1321" t="s">
        <v>39</v>
      </c>
      <c r="D1321" t="s">
        <v>186</v>
      </c>
      <c r="E1321" t="s">
        <v>86</v>
      </c>
      <c r="F1321" t="s">
        <v>3463</v>
      </c>
      <c r="G1321" t="s">
        <v>3315</v>
      </c>
      <c r="H1321" t="s">
        <v>2496</v>
      </c>
      <c r="I1321" t="s">
        <v>1215</v>
      </c>
      <c r="J1321" t="s">
        <v>3452</v>
      </c>
    </row>
    <row r="1322" spans="1:10" x14ac:dyDescent="0.35">
      <c r="A1322" t="s">
        <v>183</v>
      </c>
      <c r="B1322" t="s">
        <v>187</v>
      </c>
      <c r="C1322" t="s">
        <v>39</v>
      </c>
      <c r="D1322" t="s">
        <v>186</v>
      </c>
      <c r="E1322" t="s">
        <v>87</v>
      </c>
      <c r="F1322" t="s">
        <v>3464</v>
      </c>
      <c r="G1322" t="s">
        <v>3318</v>
      </c>
      <c r="H1322" t="s">
        <v>2499</v>
      </c>
      <c r="I1322" t="s">
        <v>1217</v>
      </c>
      <c r="J1322" t="s">
        <v>3452</v>
      </c>
    </row>
    <row r="1323" spans="1:10" x14ac:dyDescent="0.35">
      <c r="A1323" t="s">
        <v>183</v>
      </c>
      <c r="B1323" t="s">
        <v>187</v>
      </c>
      <c r="C1323" t="s">
        <v>39</v>
      </c>
      <c r="D1323" t="s">
        <v>186</v>
      </c>
      <c r="E1323" t="s">
        <v>88</v>
      </c>
      <c r="F1323" t="s">
        <v>3465</v>
      </c>
      <c r="G1323" t="s">
        <v>3321</v>
      </c>
      <c r="H1323" t="s">
        <v>2502</v>
      </c>
      <c r="I1323" t="s">
        <v>1219</v>
      </c>
      <c r="J1323" t="s">
        <v>3452</v>
      </c>
    </row>
    <row r="1324" spans="1:10" x14ac:dyDescent="0.35">
      <c r="A1324" t="s">
        <v>183</v>
      </c>
      <c r="B1324" t="s">
        <v>187</v>
      </c>
      <c r="C1324" t="s">
        <v>39</v>
      </c>
      <c r="D1324" t="s">
        <v>186</v>
      </c>
      <c r="E1324" t="s">
        <v>89</v>
      </c>
      <c r="F1324" t="s">
        <v>3466</v>
      </c>
      <c r="G1324" t="s">
        <v>3324</v>
      </c>
      <c r="H1324" t="s">
        <v>2505</v>
      </c>
      <c r="I1324" t="s">
        <v>1221</v>
      </c>
      <c r="J1324" t="s">
        <v>3452</v>
      </c>
    </row>
    <row r="1325" spans="1:10" x14ac:dyDescent="0.35">
      <c r="A1325" t="s">
        <v>183</v>
      </c>
      <c r="B1325" t="s">
        <v>187</v>
      </c>
      <c r="C1325" t="s">
        <v>53</v>
      </c>
      <c r="D1325" t="s">
        <v>186</v>
      </c>
      <c r="E1325" t="s">
        <v>52</v>
      </c>
      <c r="F1325" t="s">
        <v>3467</v>
      </c>
      <c r="G1325" t="s">
        <v>3327</v>
      </c>
      <c r="H1325" t="s">
        <v>2439</v>
      </c>
      <c r="I1325" t="s">
        <v>1224</v>
      </c>
      <c r="J1325" t="s">
        <v>3468</v>
      </c>
    </row>
    <row r="1326" spans="1:10" x14ac:dyDescent="0.35">
      <c r="A1326" t="s">
        <v>183</v>
      </c>
      <c r="B1326" t="s">
        <v>187</v>
      </c>
      <c r="C1326" t="s">
        <v>53</v>
      </c>
      <c r="D1326" t="s">
        <v>186</v>
      </c>
      <c r="E1326" t="s">
        <v>167</v>
      </c>
      <c r="F1326" t="s">
        <v>3469</v>
      </c>
      <c r="G1326" t="s">
        <v>3331</v>
      </c>
      <c r="H1326" t="s">
        <v>2442</v>
      </c>
      <c r="I1326" t="s">
        <v>1247</v>
      </c>
      <c r="J1326" t="s">
        <v>3468</v>
      </c>
    </row>
    <row r="1327" spans="1:10" x14ac:dyDescent="0.35">
      <c r="A1327" t="s">
        <v>183</v>
      </c>
      <c r="B1327" t="s">
        <v>187</v>
      </c>
      <c r="C1327" t="s">
        <v>53</v>
      </c>
      <c r="D1327" t="s">
        <v>186</v>
      </c>
      <c r="E1327" t="s">
        <v>57</v>
      </c>
      <c r="F1327" t="s">
        <v>3470</v>
      </c>
      <c r="G1327" t="s">
        <v>3334</v>
      </c>
      <c r="H1327" t="s">
        <v>2445</v>
      </c>
      <c r="I1327" t="s">
        <v>1250</v>
      </c>
      <c r="J1327" t="s">
        <v>3468</v>
      </c>
    </row>
    <row r="1328" spans="1:10" x14ac:dyDescent="0.35">
      <c r="A1328" t="s">
        <v>183</v>
      </c>
      <c r="B1328" t="s">
        <v>187</v>
      </c>
      <c r="C1328" t="s">
        <v>53</v>
      </c>
      <c r="D1328" t="s">
        <v>186</v>
      </c>
      <c r="E1328" t="s">
        <v>58</v>
      </c>
      <c r="F1328" t="s">
        <v>3471</v>
      </c>
      <c r="G1328" t="s">
        <v>3337</v>
      </c>
      <c r="H1328" t="s">
        <v>2448</v>
      </c>
      <c r="I1328" t="s">
        <v>1266</v>
      </c>
      <c r="J1328" t="s">
        <v>3468</v>
      </c>
    </row>
    <row r="1329" spans="1:10" x14ac:dyDescent="0.35">
      <c r="A1329" t="s">
        <v>183</v>
      </c>
      <c r="B1329" t="s">
        <v>187</v>
      </c>
      <c r="C1329" t="s">
        <v>53</v>
      </c>
      <c r="D1329" t="s">
        <v>186</v>
      </c>
      <c r="E1329" t="s">
        <v>59</v>
      </c>
      <c r="F1329" t="s">
        <v>3472</v>
      </c>
      <c r="G1329" t="s">
        <v>3340</v>
      </c>
      <c r="H1329" t="s">
        <v>2451</v>
      </c>
      <c r="I1329" t="s">
        <v>1282</v>
      </c>
      <c r="J1329" t="s">
        <v>3468</v>
      </c>
    </row>
    <row r="1330" spans="1:10" x14ac:dyDescent="0.35">
      <c r="A1330" t="s">
        <v>183</v>
      </c>
      <c r="B1330" t="s">
        <v>187</v>
      </c>
      <c r="C1330" t="s">
        <v>53</v>
      </c>
      <c r="D1330" t="s">
        <v>186</v>
      </c>
      <c r="E1330" t="s">
        <v>60</v>
      </c>
      <c r="F1330" t="s">
        <v>3473</v>
      </c>
      <c r="G1330" t="s">
        <v>3343</v>
      </c>
      <c r="H1330" t="s">
        <v>2454</v>
      </c>
      <c r="I1330" t="s">
        <v>1298</v>
      </c>
      <c r="J1330" t="s">
        <v>3468</v>
      </c>
    </row>
    <row r="1331" spans="1:10" x14ac:dyDescent="0.35">
      <c r="A1331" t="s">
        <v>183</v>
      </c>
      <c r="B1331" t="s">
        <v>187</v>
      </c>
      <c r="C1331" t="s">
        <v>78</v>
      </c>
      <c r="D1331" t="s">
        <v>186</v>
      </c>
      <c r="E1331" t="s">
        <v>77</v>
      </c>
      <c r="F1331" t="s">
        <v>3474</v>
      </c>
      <c r="G1331" t="s">
        <v>3346</v>
      </c>
      <c r="H1331" t="s">
        <v>2481</v>
      </c>
      <c r="I1331" t="s">
        <v>1314</v>
      </c>
      <c r="J1331" t="s">
        <v>3475</v>
      </c>
    </row>
    <row r="1332" spans="1:10" x14ac:dyDescent="0.35">
      <c r="A1332" t="s">
        <v>183</v>
      </c>
      <c r="B1332" t="s">
        <v>187</v>
      </c>
      <c r="C1332" t="s">
        <v>78</v>
      </c>
      <c r="D1332" t="s">
        <v>186</v>
      </c>
      <c r="E1332" t="s">
        <v>82</v>
      </c>
      <c r="F1332" t="s">
        <v>3476</v>
      </c>
      <c r="G1332" t="s">
        <v>3350</v>
      </c>
      <c r="H1332" t="s">
        <v>2484</v>
      </c>
      <c r="I1332" t="s">
        <v>1332</v>
      </c>
      <c r="J1332" t="s">
        <v>3475</v>
      </c>
    </row>
    <row r="1333" spans="1:10" x14ac:dyDescent="0.35">
      <c r="A1333" t="s">
        <v>183</v>
      </c>
      <c r="B1333" t="s">
        <v>187</v>
      </c>
      <c r="C1333" t="s">
        <v>78</v>
      </c>
      <c r="D1333" t="s">
        <v>186</v>
      </c>
      <c r="E1333" t="s">
        <v>83</v>
      </c>
      <c r="F1333" t="s">
        <v>3477</v>
      </c>
      <c r="G1333" t="s">
        <v>3353</v>
      </c>
      <c r="H1333" t="s">
        <v>2487</v>
      </c>
      <c r="I1333" t="s">
        <v>1344</v>
      </c>
      <c r="J1333" t="s">
        <v>3475</v>
      </c>
    </row>
    <row r="1334" spans="1:10" x14ac:dyDescent="0.35">
      <c r="A1334" t="s">
        <v>183</v>
      </c>
      <c r="B1334" t="s">
        <v>187</v>
      </c>
      <c r="C1334" t="s">
        <v>78</v>
      </c>
      <c r="D1334" t="s">
        <v>186</v>
      </c>
      <c r="E1334" t="s">
        <v>84</v>
      </c>
      <c r="F1334" t="s">
        <v>3478</v>
      </c>
      <c r="G1334" t="s">
        <v>3356</v>
      </c>
      <c r="H1334" t="s">
        <v>2490</v>
      </c>
      <c r="I1334" t="s">
        <v>1356</v>
      </c>
      <c r="J1334" t="s">
        <v>3475</v>
      </c>
    </row>
    <row r="1335" spans="1:10" x14ac:dyDescent="0.35">
      <c r="A1335" t="s">
        <v>183</v>
      </c>
      <c r="B1335" t="s">
        <v>187</v>
      </c>
      <c r="C1335" t="s">
        <v>78</v>
      </c>
      <c r="D1335" t="s">
        <v>186</v>
      </c>
      <c r="E1335" t="s">
        <v>85</v>
      </c>
      <c r="F1335" t="s">
        <v>3479</v>
      </c>
      <c r="G1335" t="s">
        <v>3359</v>
      </c>
      <c r="H1335" t="s">
        <v>2493</v>
      </c>
      <c r="I1335" t="s">
        <v>1368</v>
      </c>
      <c r="J1335" t="s">
        <v>3475</v>
      </c>
    </row>
    <row r="1336" spans="1:10" x14ac:dyDescent="0.35">
      <c r="A1336" t="s">
        <v>183</v>
      </c>
      <c r="B1336" t="s">
        <v>187</v>
      </c>
      <c r="C1336" t="s">
        <v>78</v>
      </c>
      <c r="D1336" t="s">
        <v>186</v>
      </c>
      <c r="E1336" t="s">
        <v>86</v>
      </c>
      <c r="F1336" t="s">
        <v>3480</v>
      </c>
      <c r="G1336" t="s">
        <v>3362</v>
      </c>
      <c r="H1336" t="s">
        <v>2496</v>
      </c>
      <c r="I1336" t="s">
        <v>1380</v>
      </c>
      <c r="J1336" t="s">
        <v>3475</v>
      </c>
    </row>
    <row r="1337" spans="1:10" x14ac:dyDescent="0.35">
      <c r="A1337" t="s">
        <v>183</v>
      </c>
      <c r="B1337" t="s">
        <v>187</v>
      </c>
      <c r="C1337" t="s">
        <v>78</v>
      </c>
      <c r="D1337" t="s">
        <v>186</v>
      </c>
      <c r="E1337" t="s">
        <v>87</v>
      </c>
      <c r="F1337" t="s">
        <v>3481</v>
      </c>
      <c r="G1337" t="s">
        <v>3365</v>
      </c>
      <c r="H1337" t="s">
        <v>2499</v>
      </c>
      <c r="I1337" t="s">
        <v>1392</v>
      </c>
      <c r="J1337" t="s">
        <v>3475</v>
      </c>
    </row>
    <row r="1338" spans="1:10" x14ac:dyDescent="0.35">
      <c r="A1338" t="s">
        <v>183</v>
      </c>
      <c r="B1338" t="s">
        <v>187</v>
      </c>
      <c r="C1338" t="s">
        <v>78</v>
      </c>
      <c r="D1338" t="s">
        <v>186</v>
      </c>
      <c r="E1338" t="s">
        <v>88</v>
      </c>
      <c r="F1338" t="s">
        <v>3482</v>
      </c>
      <c r="G1338" t="s">
        <v>3368</v>
      </c>
      <c r="H1338" t="s">
        <v>2502</v>
      </c>
      <c r="I1338" t="s">
        <v>1404</v>
      </c>
      <c r="J1338" t="s">
        <v>3475</v>
      </c>
    </row>
    <row r="1339" spans="1:10" x14ac:dyDescent="0.35">
      <c r="A1339" t="s">
        <v>183</v>
      </c>
      <c r="B1339" t="s">
        <v>187</v>
      </c>
      <c r="C1339" t="s">
        <v>78</v>
      </c>
      <c r="D1339" t="s">
        <v>186</v>
      </c>
      <c r="E1339" t="s">
        <v>89</v>
      </c>
      <c r="F1339" t="s">
        <v>3483</v>
      </c>
      <c r="G1339" t="s">
        <v>3371</v>
      </c>
      <c r="H1339" t="s">
        <v>2505</v>
      </c>
      <c r="I1339" t="s">
        <v>1416</v>
      </c>
      <c r="J1339" t="s">
        <v>3475</v>
      </c>
    </row>
    <row r="1340" spans="1:10" x14ac:dyDescent="0.35">
      <c r="A1340" t="s">
        <v>183</v>
      </c>
      <c r="B1340" t="s">
        <v>187</v>
      </c>
      <c r="C1340" t="s">
        <v>63</v>
      </c>
      <c r="D1340" t="s">
        <v>186</v>
      </c>
      <c r="E1340" t="s">
        <v>61</v>
      </c>
      <c r="F1340" t="s">
        <v>3484</v>
      </c>
      <c r="G1340" t="s">
        <v>3374</v>
      </c>
      <c r="H1340" t="s">
        <v>2457</v>
      </c>
      <c r="I1340" t="s">
        <v>1428</v>
      </c>
      <c r="J1340" t="s">
        <v>3485</v>
      </c>
    </row>
    <row r="1341" spans="1:10" x14ac:dyDescent="0.35">
      <c r="A1341" t="s">
        <v>183</v>
      </c>
      <c r="B1341" t="s">
        <v>187</v>
      </c>
      <c r="C1341" t="s">
        <v>63</v>
      </c>
      <c r="D1341" t="s">
        <v>186</v>
      </c>
      <c r="E1341" t="s">
        <v>70</v>
      </c>
      <c r="F1341" t="s">
        <v>3486</v>
      </c>
      <c r="G1341" t="s">
        <v>3378</v>
      </c>
      <c r="H1341" t="s">
        <v>2460</v>
      </c>
      <c r="I1341" t="s">
        <v>1452</v>
      </c>
      <c r="J1341" t="s">
        <v>3485</v>
      </c>
    </row>
    <row r="1342" spans="1:10" x14ac:dyDescent="0.35">
      <c r="A1342" t="s">
        <v>183</v>
      </c>
      <c r="B1342" t="s">
        <v>187</v>
      </c>
      <c r="C1342" t="s">
        <v>63</v>
      </c>
      <c r="D1342" t="s">
        <v>186</v>
      </c>
      <c r="E1342" t="s">
        <v>71</v>
      </c>
      <c r="F1342" t="s">
        <v>3487</v>
      </c>
      <c r="G1342" t="s">
        <v>3381</v>
      </c>
      <c r="H1342" t="s">
        <v>2463</v>
      </c>
      <c r="I1342" t="s">
        <v>1468</v>
      </c>
      <c r="J1342" t="s">
        <v>3485</v>
      </c>
    </row>
    <row r="1343" spans="1:10" x14ac:dyDescent="0.35">
      <c r="A1343" t="s">
        <v>183</v>
      </c>
      <c r="B1343" t="s">
        <v>187</v>
      </c>
      <c r="C1343" t="s">
        <v>63</v>
      </c>
      <c r="D1343" t="s">
        <v>186</v>
      </c>
      <c r="E1343" t="s">
        <v>72</v>
      </c>
      <c r="F1343" t="s">
        <v>3488</v>
      </c>
      <c r="G1343" t="s">
        <v>3384</v>
      </c>
      <c r="H1343" t="s">
        <v>2466</v>
      </c>
      <c r="I1343" t="s">
        <v>1484</v>
      </c>
      <c r="J1343" t="s">
        <v>3485</v>
      </c>
    </row>
    <row r="1344" spans="1:10" x14ac:dyDescent="0.35">
      <c r="A1344" t="s">
        <v>183</v>
      </c>
      <c r="B1344" t="s">
        <v>187</v>
      </c>
      <c r="C1344" t="s">
        <v>63</v>
      </c>
      <c r="D1344" t="s">
        <v>186</v>
      </c>
      <c r="E1344" t="s">
        <v>73</v>
      </c>
      <c r="F1344" t="s">
        <v>3489</v>
      </c>
      <c r="G1344" t="s">
        <v>3387</v>
      </c>
      <c r="H1344" t="s">
        <v>2469</v>
      </c>
      <c r="I1344" t="s">
        <v>1500</v>
      </c>
      <c r="J1344" t="s">
        <v>3485</v>
      </c>
    </row>
    <row r="1345" spans="1:10" x14ac:dyDescent="0.35">
      <c r="A1345" t="s">
        <v>183</v>
      </c>
      <c r="B1345" t="s">
        <v>187</v>
      </c>
      <c r="C1345" t="s">
        <v>63</v>
      </c>
      <c r="D1345" t="s">
        <v>186</v>
      </c>
      <c r="E1345" t="s">
        <v>74</v>
      </c>
      <c r="F1345" t="s">
        <v>3490</v>
      </c>
      <c r="G1345" t="s">
        <v>3390</v>
      </c>
      <c r="H1345" t="s">
        <v>2472</v>
      </c>
      <c r="I1345" t="s">
        <v>1516</v>
      </c>
      <c r="J1345" t="s">
        <v>3485</v>
      </c>
    </row>
    <row r="1346" spans="1:10" x14ac:dyDescent="0.35">
      <c r="A1346" t="s">
        <v>183</v>
      </c>
      <c r="B1346" t="s">
        <v>187</v>
      </c>
      <c r="C1346" t="s">
        <v>63</v>
      </c>
      <c r="D1346" t="s">
        <v>186</v>
      </c>
      <c r="E1346" t="s">
        <v>75</v>
      </c>
      <c r="F1346" t="s">
        <v>3491</v>
      </c>
      <c r="G1346" t="s">
        <v>3393</v>
      </c>
      <c r="H1346" t="s">
        <v>2475</v>
      </c>
      <c r="I1346" t="s">
        <v>1532</v>
      </c>
      <c r="J1346" t="s">
        <v>3485</v>
      </c>
    </row>
    <row r="1347" spans="1:10" x14ac:dyDescent="0.35">
      <c r="A1347" t="s">
        <v>183</v>
      </c>
      <c r="B1347" t="s">
        <v>187</v>
      </c>
      <c r="C1347" t="s">
        <v>63</v>
      </c>
      <c r="D1347" t="s">
        <v>186</v>
      </c>
      <c r="E1347" t="s">
        <v>76</v>
      </c>
      <c r="F1347" t="s">
        <v>3492</v>
      </c>
      <c r="G1347" t="s">
        <v>3396</v>
      </c>
      <c r="H1347" t="s">
        <v>2478</v>
      </c>
      <c r="I1347" t="s">
        <v>1548</v>
      </c>
      <c r="J1347" t="s">
        <v>3485</v>
      </c>
    </row>
    <row r="1348" spans="1:10" x14ac:dyDescent="0.35">
      <c r="A1348" t="s">
        <v>183</v>
      </c>
      <c r="B1348" t="s">
        <v>187</v>
      </c>
      <c r="C1348" t="s">
        <v>91</v>
      </c>
      <c r="D1348" t="s">
        <v>186</v>
      </c>
      <c r="E1348" t="s">
        <v>90</v>
      </c>
      <c r="F1348" t="s">
        <v>3493</v>
      </c>
      <c r="G1348" t="s">
        <v>3399</v>
      </c>
      <c r="H1348" t="s">
        <v>2508</v>
      </c>
      <c r="I1348" t="s">
        <v>1563</v>
      </c>
      <c r="J1348" t="s">
        <v>3494</v>
      </c>
    </row>
    <row r="1349" spans="1:10" x14ac:dyDescent="0.35">
      <c r="A1349" t="s">
        <v>183</v>
      </c>
      <c r="B1349" t="s">
        <v>187</v>
      </c>
      <c r="C1349" t="s">
        <v>91</v>
      </c>
      <c r="D1349" t="s">
        <v>186</v>
      </c>
      <c r="E1349" t="s">
        <v>92</v>
      </c>
      <c r="F1349" t="s">
        <v>3495</v>
      </c>
      <c r="G1349" t="s">
        <v>3403</v>
      </c>
      <c r="H1349" t="s">
        <v>2511</v>
      </c>
      <c r="I1349" t="s">
        <v>1566</v>
      </c>
      <c r="J1349" t="s">
        <v>3494</v>
      </c>
    </row>
    <row r="1350" spans="1:10" x14ac:dyDescent="0.35">
      <c r="A1350" t="s">
        <v>183</v>
      </c>
      <c r="B1350" t="s">
        <v>187</v>
      </c>
      <c r="C1350" t="s">
        <v>91</v>
      </c>
      <c r="D1350" t="s">
        <v>186</v>
      </c>
      <c r="E1350" t="s">
        <v>93</v>
      </c>
      <c r="F1350" t="s">
        <v>3496</v>
      </c>
      <c r="G1350" t="s">
        <v>3406</v>
      </c>
      <c r="H1350" t="s">
        <v>2514</v>
      </c>
      <c r="I1350" t="s">
        <v>1569</v>
      </c>
      <c r="J1350" t="s">
        <v>3494</v>
      </c>
    </row>
    <row r="1351" spans="1:10" x14ac:dyDescent="0.35">
      <c r="A1351" t="s">
        <v>183</v>
      </c>
      <c r="B1351" t="s">
        <v>187</v>
      </c>
      <c r="C1351" t="s">
        <v>91</v>
      </c>
      <c r="D1351" t="s">
        <v>186</v>
      </c>
      <c r="E1351" t="s">
        <v>98</v>
      </c>
      <c r="F1351" t="s">
        <v>3497</v>
      </c>
      <c r="G1351" t="s">
        <v>3409</v>
      </c>
      <c r="H1351" t="s">
        <v>2517</v>
      </c>
      <c r="I1351" t="s">
        <v>1586</v>
      </c>
      <c r="J1351" t="s">
        <v>3494</v>
      </c>
    </row>
    <row r="1352" spans="1:10" x14ac:dyDescent="0.35">
      <c r="A1352" t="s">
        <v>183</v>
      </c>
      <c r="B1352" t="s">
        <v>187</v>
      </c>
      <c r="C1352" t="s">
        <v>91</v>
      </c>
      <c r="D1352" t="s">
        <v>186</v>
      </c>
      <c r="E1352" t="s">
        <v>99</v>
      </c>
      <c r="F1352" t="s">
        <v>3498</v>
      </c>
      <c r="G1352" t="s">
        <v>3412</v>
      </c>
      <c r="H1352" t="s">
        <v>2520</v>
      </c>
      <c r="I1352" t="s">
        <v>1598</v>
      </c>
      <c r="J1352" t="s">
        <v>3494</v>
      </c>
    </row>
    <row r="1353" spans="1:10" x14ac:dyDescent="0.35">
      <c r="A1353" t="s">
        <v>183</v>
      </c>
      <c r="B1353" t="s">
        <v>187</v>
      </c>
      <c r="C1353" t="s">
        <v>91</v>
      </c>
      <c r="D1353" t="s">
        <v>186</v>
      </c>
      <c r="E1353" t="s">
        <v>100</v>
      </c>
      <c r="F1353" t="s">
        <v>3499</v>
      </c>
      <c r="G1353" t="s">
        <v>3415</v>
      </c>
      <c r="H1353" t="s">
        <v>2523</v>
      </c>
      <c r="I1353" t="s">
        <v>1610</v>
      </c>
      <c r="J1353" t="s">
        <v>3494</v>
      </c>
    </row>
    <row r="1354" spans="1:10" x14ac:dyDescent="0.35">
      <c r="A1354" t="s">
        <v>183</v>
      </c>
      <c r="B1354" t="s">
        <v>187</v>
      </c>
      <c r="C1354" t="s">
        <v>91</v>
      </c>
      <c r="D1354" t="s">
        <v>186</v>
      </c>
      <c r="E1354" t="s">
        <v>101</v>
      </c>
      <c r="F1354" t="s">
        <v>3500</v>
      </c>
      <c r="G1354" t="s">
        <v>3418</v>
      </c>
      <c r="H1354" t="s">
        <v>2526</v>
      </c>
      <c r="I1354" t="s">
        <v>1622</v>
      </c>
      <c r="J1354" t="s">
        <v>3494</v>
      </c>
    </row>
    <row r="1355" spans="1:10" x14ac:dyDescent="0.35">
      <c r="A1355" t="s">
        <v>183</v>
      </c>
      <c r="B1355" t="s">
        <v>187</v>
      </c>
      <c r="C1355" t="s">
        <v>91</v>
      </c>
      <c r="D1355" t="s">
        <v>186</v>
      </c>
      <c r="E1355" t="s">
        <v>102</v>
      </c>
      <c r="F1355" t="s">
        <v>3501</v>
      </c>
      <c r="G1355" t="s">
        <v>3421</v>
      </c>
      <c r="H1355" t="s">
        <v>2529</v>
      </c>
      <c r="I1355" t="s">
        <v>1634</v>
      </c>
      <c r="J1355" t="s">
        <v>3494</v>
      </c>
    </row>
    <row r="1356" spans="1:10" x14ac:dyDescent="0.35">
      <c r="A1356" t="s">
        <v>183</v>
      </c>
      <c r="B1356" t="s">
        <v>187</v>
      </c>
      <c r="C1356" t="s">
        <v>91</v>
      </c>
      <c r="D1356" t="s">
        <v>186</v>
      </c>
      <c r="E1356" t="s">
        <v>103</v>
      </c>
      <c r="F1356" t="s">
        <v>3502</v>
      </c>
      <c r="G1356" t="s">
        <v>3424</v>
      </c>
      <c r="H1356" t="s">
        <v>2532</v>
      </c>
      <c r="I1356" t="s">
        <v>1646</v>
      </c>
      <c r="J1356" t="s">
        <v>3494</v>
      </c>
    </row>
    <row r="1357" spans="1:10" x14ac:dyDescent="0.35">
      <c r="A1357" t="s">
        <v>183</v>
      </c>
      <c r="B1357" t="s">
        <v>187</v>
      </c>
      <c r="C1357" t="s">
        <v>91</v>
      </c>
      <c r="D1357" t="s">
        <v>186</v>
      </c>
      <c r="E1357" t="s">
        <v>104</v>
      </c>
      <c r="F1357" t="s">
        <v>3503</v>
      </c>
      <c r="G1357" t="s">
        <v>3427</v>
      </c>
      <c r="H1357" t="s">
        <v>2535</v>
      </c>
      <c r="I1357" t="s">
        <v>1658</v>
      </c>
      <c r="J1357" t="s">
        <v>3494</v>
      </c>
    </row>
    <row r="1358" spans="1:10" x14ac:dyDescent="0.35">
      <c r="A1358" t="s">
        <v>183</v>
      </c>
      <c r="B1358" t="s">
        <v>187</v>
      </c>
      <c r="C1358" t="s">
        <v>5</v>
      </c>
      <c r="D1358" t="s">
        <v>186</v>
      </c>
      <c r="E1358" t="s">
        <v>148</v>
      </c>
      <c r="F1358" t="s">
        <v>3504</v>
      </c>
      <c r="G1358" t="s">
        <v>3430</v>
      </c>
      <c r="H1358" t="s">
        <v>2400</v>
      </c>
      <c r="I1358" t="s">
        <v>1669</v>
      </c>
      <c r="J1358" t="s">
        <v>3505</v>
      </c>
    </row>
    <row r="1359" spans="1:10" x14ac:dyDescent="0.35">
      <c r="A1359" t="s">
        <v>183</v>
      </c>
      <c r="B1359" t="s">
        <v>187</v>
      </c>
      <c r="C1359" t="s">
        <v>5</v>
      </c>
      <c r="D1359" t="s">
        <v>186</v>
      </c>
      <c r="E1359" t="s">
        <v>151</v>
      </c>
      <c r="F1359" t="s">
        <v>3506</v>
      </c>
      <c r="G1359" t="s">
        <v>3434</v>
      </c>
      <c r="H1359" t="s">
        <v>2403</v>
      </c>
      <c r="I1359" t="s">
        <v>1672</v>
      </c>
      <c r="J1359" t="s">
        <v>3505</v>
      </c>
    </row>
    <row r="1360" spans="1:10" x14ac:dyDescent="0.35">
      <c r="A1360" t="s">
        <v>183</v>
      </c>
      <c r="B1360" t="s">
        <v>187</v>
      </c>
      <c r="C1360" t="s">
        <v>5</v>
      </c>
      <c r="D1360" t="s">
        <v>186</v>
      </c>
      <c r="E1360" t="s">
        <v>2</v>
      </c>
      <c r="F1360" t="s">
        <v>3507</v>
      </c>
      <c r="G1360" t="s">
        <v>3437</v>
      </c>
      <c r="H1360" t="s">
        <v>2406</v>
      </c>
      <c r="I1360" t="s">
        <v>1675</v>
      </c>
      <c r="J1360" t="s">
        <v>3505</v>
      </c>
    </row>
    <row r="1361" spans="1:10" x14ac:dyDescent="0.35">
      <c r="A1361" t="s">
        <v>183</v>
      </c>
      <c r="B1361" t="s">
        <v>187</v>
      </c>
      <c r="C1361" t="s">
        <v>5</v>
      </c>
      <c r="D1361" t="s">
        <v>186</v>
      </c>
      <c r="E1361" t="s">
        <v>32</v>
      </c>
      <c r="F1361" t="s">
        <v>3508</v>
      </c>
      <c r="G1361" t="s">
        <v>3440</v>
      </c>
      <c r="H1361" t="s">
        <v>2409</v>
      </c>
      <c r="I1361" t="s">
        <v>1692</v>
      </c>
      <c r="J1361" t="s">
        <v>3505</v>
      </c>
    </row>
    <row r="1362" spans="1:10" x14ac:dyDescent="0.35">
      <c r="A1362" t="s">
        <v>183</v>
      </c>
      <c r="B1362" t="s">
        <v>187</v>
      </c>
      <c r="C1362" t="s">
        <v>5</v>
      </c>
      <c r="D1362" t="s">
        <v>186</v>
      </c>
      <c r="E1362" t="s">
        <v>33</v>
      </c>
      <c r="F1362" t="s">
        <v>3509</v>
      </c>
      <c r="G1362" t="s">
        <v>3443</v>
      </c>
      <c r="H1362" t="s">
        <v>2412</v>
      </c>
      <c r="I1362" t="s">
        <v>1704</v>
      </c>
      <c r="J1362" t="s">
        <v>3505</v>
      </c>
    </row>
    <row r="1363" spans="1:10" x14ac:dyDescent="0.35">
      <c r="A1363" t="s">
        <v>183</v>
      </c>
      <c r="B1363" t="s">
        <v>187</v>
      </c>
      <c r="C1363" t="s">
        <v>5</v>
      </c>
      <c r="D1363" t="s">
        <v>186</v>
      </c>
      <c r="E1363" t="s">
        <v>34</v>
      </c>
      <c r="F1363" t="s">
        <v>3510</v>
      </c>
      <c r="G1363" t="s">
        <v>3446</v>
      </c>
      <c r="H1363" t="s">
        <v>2415</v>
      </c>
      <c r="I1363" t="s">
        <v>1716</v>
      </c>
      <c r="J1363" t="s">
        <v>3505</v>
      </c>
    </row>
    <row r="1364" spans="1:10" x14ac:dyDescent="0.35">
      <c r="A1364" t="s">
        <v>183</v>
      </c>
      <c r="B1364" t="s">
        <v>187</v>
      </c>
      <c r="C1364" t="s">
        <v>5</v>
      </c>
      <c r="D1364" t="s">
        <v>186</v>
      </c>
      <c r="E1364" t="s">
        <v>35</v>
      </c>
      <c r="F1364" t="s">
        <v>3511</v>
      </c>
      <c r="G1364" t="s">
        <v>3449</v>
      </c>
      <c r="H1364" t="s">
        <v>2418</v>
      </c>
      <c r="I1364" t="s">
        <v>1728</v>
      </c>
      <c r="J1364" t="s">
        <v>3505</v>
      </c>
    </row>
    <row r="1365" spans="1:10" x14ac:dyDescent="0.35">
      <c r="A1365" t="s">
        <v>37</v>
      </c>
      <c r="B1365" t="s">
        <v>38</v>
      </c>
      <c r="C1365" t="s">
        <v>39</v>
      </c>
      <c r="D1365" t="s">
        <v>186</v>
      </c>
      <c r="E1365" t="s">
        <v>36</v>
      </c>
      <c r="F1365" t="s">
        <v>3280</v>
      </c>
      <c r="G1365" t="s">
        <v>3512</v>
      </c>
      <c r="H1365" t="s">
        <v>3513</v>
      </c>
      <c r="I1365" t="s">
        <v>2538</v>
      </c>
      <c r="J1365" t="s">
        <v>3514</v>
      </c>
    </row>
    <row r="1366" spans="1:10" x14ac:dyDescent="0.35">
      <c r="A1366" t="s">
        <v>37</v>
      </c>
      <c r="B1366" t="s">
        <v>38</v>
      </c>
      <c r="C1366" t="s">
        <v>39</v>
      </c>
      <c r="D1366" t="s">
        <v>186</v>
      </c>
      <c r="E1366" t="s">
        <v>166</v>
      </c>
      <c r="F1366" t="s">
        <v>3284</v>
      </c>
      <c r="G1366" t="s">
        <v>3515</v>
      </c>
      <c r="H1366" t="s">
        <v>3516</v>
      </c>
      <c r="I1366" t="s">
        <v>2561</v>
      </c>
      <c r="J1366" t="s">
        <v>3514</v>
      </c>
    </row>
    <row r="1367" spans="1:10" x14ac:dyDescent="0.35">
      <c r="A1367" t="s">
        <v>37</v>
      </c>
      <c r="B1367" t="s">
        <v>38</v>
      </c>
      <c r="C1367" t="s">
        <v>39</v>
      </c>
      <c r="D1367" t="s">
        <v>186</v>
      </c>
      <c r="E1367" t="s">
        <v>47</v>
      </c>
      <c r="F1367" t="s">
        <v>3287</v>
      </c>
      <c r="G1367" t="s">
        <v>3517</v>
      </c>
      <c r="H1367" t="s">
        <v>3518</v>
      </c>
      <c r="I1367" t="s">
        <v>2564</v>
      </c>
      <c r="J1367" t="s">
        <v>3514</v>
      </c>
    </row>
    <row r="1368" spans="1:10" x14ac:dyDescent="0.35">
      <c r="A1368" t="s">
        <v>37</v>
      </c>
      <c r="B1368" t="s">
        <v>38</v>
      </c>
      <c r="C1368" t="s">
        <v>39</v>
      </c>
      <c r="D1368" t="s">
        <v>186</v>
      </c>
      <c r="E1368" t="s">
        <v>49</v>
      </c>
      <c r="F1368" t="s">
        <v>3290</v>
      </c>
      <c r="G1368" t="s">
        <v>3519</v>
      </c>
      <c r="H1368" t="s">
        <v>3520</v>
      </c>
      <c r="I1368" t="s">
        <v>2580</v>
      </c>
      <c r="J1368" t="s">
        <v>3514</v>
      </c>
    </row>
    <row r="1369" spans="1:10" x14ac:dyDescent="0.35">
      <c r="A1369" t="s">
        <v>37</v>
      </c>
      <c r="B1369" t="s">
        <v>38</v>
      </c>
      <c r="C1369" t="s">
        <v>39</v>
      </c>
      <c r="D1369" t="s">
        <v>186</v>
      </c>
      <c r="E1369" t="s">
        <v>50</v>
      </c>
      <c r="F1369" t="s">
        <v>3293</v>
      </c>
      <c r="G1369" t="s">
        <v>3521</v>
      </c>
      <c r="H1369" t="s">
        <v>3522</v>
      </c>
      <c r="I1369" t="s">
        <v>2596</v>
      </c>
      <c r="J1369" t="s">
        <v>3514</v>
      </c>
    </row>
    <row r="1370" spans="1:10" x14ac:dyDescent="0.35">
      <c r="A1370" t="s">
        <v>37</v>
      </c>
      <c r="B1370" t="s">
        <v>38</v>
      </c>
      <c r="C1370" t="s">
        <v>39</v>
      </c>
      <c r="D1370" t="s">
        <v>186</v>
      </c>
      <c r="E1370" t="s">
        <v>51</v>
      </c>
      <c r="F1370" t="s">
        <v>3296</v>
      </c>
      <c r="G1370" t="s">
        <v>3523</v>
      </c>
      <c r="H1370" t="s">
        <v>3524</v>
      </c>
      <c r="I1370" t="s">
        <v>2612</v>
      </c>
      <c r="J1370" t="s">
        <v>3514</v>
      </c>
    </row>
    <row r="1371" spans="1:10" x14ac:dyDescent="0.35">
      <c r="A1371" t="s">
        <v>37</v>
      </c>
      <c r="B1371" t="s">
        <v>38</v>
      </c>
      <c r="C1371" t="s">
        <v>39</v>
      </c>
      <c r="D1371" t="s">
        <v>186</v>
      </c>
      <c r="E1371" t="s">
        <v>77</v>
      </c>
      <c r="F1371" t="s">
        <v>3299</v>
      </c>
      <c r="G1371" t="s">
        <v>3525</v>
      </c>
      <c r="H1371" t="s">
        <v>3526</v>
      </c>
      <c r="I1371" t="s">
        <v>2627</v>
      </c>
      <c r="J1371" t="s">
        <v>3514</v>
      </c>
    </row>
    <row r="1372" spans="1:10" x14ac:dyDescent="0.35">
      <c r="A1372" t="s">
        <v>37</v>
      </c>
      <c r="B1372" t="s">
        <v>38</v>
      </c>
      <c r="C1372" t="s">
        <v>39</v>
      </c>
      <c r="D1372" t="s">
        <v>186</v>
      </c>
      <c r="E1372" t="s">
        <v>82</v>
      </c>
      <c r="F1372" t="s">
        <v>3302</v>
      </c>
      <c r="G1372" t="s">
        <v>3527</v>
      </c>
      <c r="H1372" t="s">
        <v>3528</v>
      </c>
      <c r="I1372" t="s">
        <v>2629</v>
      </c>
      <c r="J1372" t="s">
        <v>3514</v>
      </c>
    </row>
    <row r="1373" spans="1:10" x14ac:dyDescent="0.35">
      <c r="A1373" t="s">
        <v>37</v>
      </c>
      <c r="B1373" t="s">
        <v>38</v>
      </c>
      <c r="C1373" t="s">
        <v>39</v>
      </c>
      <c r="D1373" t="s">
        <v>186</v>
      </c>
      <c r="E1373" t="s">
        <v>83</v>
      </c>
      <c r="F1373" t="s">
        <v>3305</v>
      </c>
      <c r="G1373" t="s">
        <v>3529</v>
      </c>
      <c r="H1373" t="s">
        <v>3530</v>
      </c>
      <c r="I1373" t="s">
        <v>2631</v>
      </c>
      <c r="J1373" t="s">
        <v>3514</v>
      </c>
    </row>
    <row r="1374" spans="1:10" x14ac:dyDescent="0.35">
      <c r="A1374" t="s">
        <v>37</v>
      </c>
      <c r="B1374" t="s">
        <v>38</v>
      </c>
      <c r="C1374" t="s">
        <v>39</v>
      </c>
      <c r="D1374" t="s">
        <v>186</v>
      </c>
      <c r="E1374" t="s">
        <v>84</v>
      </c>
      <c r="F1374" t="s">
        <v>3308</v>
      </c>
      <c r="G1374" t="s">
        <v>3531</v>
      </c>
      <c r="H1374" t="s">
        <v>3532</v>
      </c>
      <c r="I1374" t="s">
        <v>2633</v>
      </c>
      <c r="J1374" t="s">
        <v>3514</v>
      </c>
    </row>
    <row r="1375" spans="1:10" x14ac:dyDescent="0.35">
      <c r="A1375" t="s">
        <v>37</v>
      </c>
      <c r="B1375" t="s">
        <v>38</v>
      </c>
      <c r="C1375" t="s">
        <v>39</v>
      </c>
      <c r="D1375" t="s">
        <v>186</v>
      </c>
      <c r="E1375" t="s">
        <v>85</v>
      </c>
      <c r="F1375" t="s">
        <v>3311</v>
      </c>
      <c r="G1375" t="s">
        <v>3533</v>
      </c>
      <c r="H1375" t="s">
        <v>3534</v>
      </c>
      <c r="I1375" t="s">
        <v>2635</v>
      </c>
      <c r="J1375" t="s">
        <v>3514</v>
      </c>
    </row>
    <row r="1376" spans="1:10" x14ac:dyDescent="0.35">
      <c r="A1376" t="s">
        <v>37</v>
      </c>
      <c r="B1376" t="s">
        <v>38</v>
      </c>
      <c r="C1376" t="s">
        <v>39</v>
      </c>
      <c r="D1376" t="s">
        <v>186</v>
      </c>
      <c r="E1376" t="s">
        <v>86</v>
      </c>
      <c r="F1376" t="s">
        <v>3314</v>
      </c>
      <c r="G1376" t="s">
        <v>3535</v>
      </c>
      <c r="H1376" t="s">
        <v>3536</v>
      </c>
      <c r="I1376" t="s">
        <v>2637</v>
      </c>
      <c r="J1376" t="s">
        <v>3514</v>
      </c>
    </row>
    <row r="1377" spans="1:10" x14ac:dyDescent="0.35">
      <c r="A1377" t="s">
        <v>37</v>
      </c>
      <c r="B1377" t="s">
        <v>38</v>
      </c>
      <c r="C1377" t="s">
        <v>39</v>
      </c>
      <c r="D1377" t="s">
        <v>186</v>
      </c>
      <c r="E1377" t="s">
        <v>87</v>
      </c>
      <c r="F1377" t="s">
        <v>3317</v>
      </c>
      <c r="G1377" t="s">
        <v>3537</v>
      </c>
      <c r="H1377" t="s">
        <v>3538</v>
      </c>
      <c r="I1377" t="s">
        <v>2639</v>
      </c>
      <c r="J1377" t="s">
        <v>3514</v>
      </c>
    </row>
    <row r="1378" spans="1:10" x14ac:dyDescent="0.35">
      <c r="A1378" t="s">
        <v>37</v>
      </c>
      <c r="B1378" t="s">
        <v>38</v>
      </c>
      <c r="C1378" t="s">
        <v>39</v>
      </c>
      <c r="D1378" t="s">
        <v>186</v>
      </c>
      <c r="E1378" t="s">
        <v>88</v>
      </c>
      <c r="F1378" t="s">
        <v>3320</v>
      </c>
      <c r="G1378" t="s">
        <v>3539</v>
      </c>
      <c r="H1378" t="s">
        <v>3540</v>
      </c>
      <c r="I1378" t="s">
        <v>2641</v>
      </c>
      <c r="J1378" t="s">
        <v>3514</v>
      </c>
    </row>
    <row r="1379" spans="1:10" x14ac:dyDescent="0.35">
      <c r="A1379" t="s">
        <v>37</v>
      </c>
      <c r="B1379" t="s">
        <v>38</v>
      </c>
      <c r="C1379" t="s">
        <v>39</v>
      </c>
      <c r="D1379" t="s">
        <v>186</v>
      </c>
      <c r="E1379" t="s">
        <v>89</v>
      </c>
      <c r="F1379" t="s">
        <v>3323</v>
      </c>
      <c r="G1379" t="s">
        <v>3541</v>
      </c>
      <c r="H1379" t="s">
        <v>3542</v>
      </c>
      <c r="I1379" t="s">
        <v>2643</v>
      </c>
      <c r="J1379" t="s">
        <v>3514</v>
      </c>
    </row>
    <row r="1380" spans="1:10" x14ac:dyDescent="0.35">
      <c r="A1380" t="s">
        <v>37</v>
      </c>
      <c r="B1380" t="s">
        <v>38</v>
      </c>
      <c r="C1380" t="s">
        <v>53</v>
      </c>
      <c r="D1380" t="s">
        <v>186</v>
      </c>
      <c r="E1380" t="s">
        <v>52</v>
      </c>
      <c r="F1380" t="s">
        <v>3326</v>
      </c>
      <c r="G1380" t="s">
        <v>3543</v>
      </c>
      <c r="H1380" t="s">
        <v>3544</v>
      </c>
      <c r="I1380" t="s">
        <v>2646</v>
      </c>
      <c r="J1380" t="s">
        <v>3545</v>
      </c>
    </row>
    <row r="1381" spans="1:10" x14ac:dyDescent="0.35">
      <c r="A1381" t="s">
        <v>37</v>
      </c>
      <c r="B1381" t="s">
        <v>38</v>
      </c>
      <c r="C1381" t="s">
        <v>53</v>
      </c>
      <c r="D1381" t="s">
        <v>186</v>
      </c>
      <c r="E1381" t="s">
        <v>167</v>
      </c>
      <c r="F1381" t="s">
        <v>3330</v>
      </c>
      <c r="G1381" t="s">
        <v>3546</v>
      </c>
      <c r="H1381" t="s">
        <v>3547</v>
      </c>
      <c r="I1381" t="s">
        <v>2669</v>
      </c>
      <c r="J1381" t="s">
        <v>3545</v>
      </c>
    </row>
    <row r="1382" spans="1:10" x14ac:dyDescent="0.35">
      <c r="A1382" t="s">
        <v>37</v>
      </c>
      <c r="B1382" t="s">
        <v>38</v>
      </c>
      <c r="C1382" t="s">
        <v>53</v>
      </c>
      <c r="D1382" t="s">
        <v>186</v>
      </c>
      <c r="E1382" t="s">
        <v>57</v>
      </c>
      <c r="F1382" t="s">
        <v>3333</v>
      </c>
      <c r="G1382" t="s">
        <v>3548</v>
      </c>
      <c r="H1382" t="s">
        <v>3549</v>
      </c>
      <c r="I1382" t="s">
        <v>2672</v>
      </c>
      <c r="J1382" t="s">
        <v>3545</v>
      </c>
    </row>
    <row r="1383" spans="1:10" x14ac:dyDescent="0.35">
      <c r="A1383" t="s">
        <v>37</v>
      </c>
      <c r="B1383" t="s">
        <v>38</v>
      </c>
      <c r="C1383" t="s">
        <v>53</v>
      </c>
      <c r="D1383" t="s">
        <v>186</v>
      </c>
      <c r="E1383" t="s">
        <v>58</v>
      </c>
      <c r="F1383" t="s">
        <v>3336</v>
      </c>
      <c r="G1383" t="s">
        <v>3550</v>
      </c>
      <c r="H1383" t="s">
        <v>3551</v>
      </c>
      <c r="I1383" t="s">
        <v>2688</v>
      </c>
      <c r="J1383" t="s">
        <v>3545</v>
      </c>
    </row>
    <row r="1384" spans="1:10" x14ac:dyDescent="0.35">
      <c r="A1384" t="s">
        <v>37</v>
      </c>
      <c r="B1384" t="s">
        <v>38</v>
      </c>
      <c r="C1384" t="s">
        <v>53</v>
      </c>
      <c r="D1384" t="s">
        <v>186</v>
      </c>
      <c r="E1384" t="s">
        <v>59</v>
      </c>
      <c r="F1384" t="s">
        <v>3339</v>
      </c>
      <c r="G1384" t="s">
        <v>3552</v>
      </c>
      <c r="H1384" t="s">
        <v>3553</v>
      </c>
      <c r="I1384" t="s">
        <v>2704</v>
      </c>
      <c r="J1384" t="s">
        <v>3545</v>
      </c>
    </row>
    <row r="1385" spans="1:10" x14ac:dyDescent="0.35">
      <c r="A1385" t="s">
        <v>37</v>
      </c>
      <c r="B1385" t="s">
        <v>38</v>
      </c>
      <c r="C1385" t="s">
        <v>53</v>
      </c>
      <c r="D1385" t="s">
        <v>186</v>
      </c>
      <c r="E1385" t="s">
        <v>60</v>
      </c>
      <c r="F1385" t="s">
        <v>3342</v>
      </c>
      <c r="G1385" t="s">
        <v>3554</v>
      </c>
      <c r="H1385" t="s">
        <v>3555</v>
      </c>
      <c r="I1385" t="s">
        <v>2720</v>
      </c>
      <c r="J1385" t="s">
        <v>3545</v>
      </c>
    </row>
    <row r="1386" spans="1:10" x14ac:dyDescent="0.35">
      <c r="A1386" t="s">
        <v>37</v>
      </c>
      <c r="B1386" t="s">
        <v>4</v>
      </c>
      <c r="C1386" t="s">
        <v>78</v>
      </c>
      <c r="D1386" t="s">
        <v>186</v>
      </c>
      <c r="E1386" t="s">
        <v>77</v>
      </c>
      <c r="F1386" t="s">
        <v>3345</v>
      </c>
      <c r="G1386" t="s">
        <v>3556</v>
      </c>
      <c r="H1386" t="s">
        <v>3557</v>
      </c>
      <c r="I1386" t="s">
        <v>2736</v>
      </c>
      <c r="J1386" t="s">
        <v>3558</v>
      </c>
    </row>
    <row r="1387" spans="1:10" x14ac:dyDescent="0.35">
      <c r="A1387" t="s">
        <v>37</v>
      </c>
      <c r="B1387" t="s">
        <v>4</v>
      </c>
      <c r="C1387" t="s">
        <v>78</v>
      </c>
      <c r="D1387" t="s">
        <v>186</v>
      </c>
      <c r="E1387" t="s">
        <v>82</v>
      </c>
      <c r="F1387" t="s">
        <v>3349</v>
      </c>
      <c r="G1387" t="s">
        <v>3559</v>
      </c>
      <c r="H1387" t="s">
        <v>3560</v>
      </c>
      <c r="I1387" t="s">
        <v>2754</v>
      </c>
      <c r="J1387" t="s">
        <v>3558</v>
      </c>
    </row>
    <row r="1388" spans="1:10" x14ac:dyDescent="0.35">
      <c r="A1388" t="s">
        <v>37</v>
      </c>
      <c r="B1388" t="s">
        <v>4</v>
      </c>
      <c r="C1388" t="s">
        <v>78</v>
      </c>
      <c r="D1388" t="s">
        <v>186</v>
      </c>
      <c r="E1388" t="s">
        <v>83</v>
      </c>
      <c r="F1388" t="s">
        <v>3352</v>
      </c>
      <c r="G1388" t="s">
        <v>3561</v>
      </c>
      <c r="H1388" t="s">
        <v>3562</v>
      </c>
      <c r="I1388" t="s">
        <v>2766</v>
      </c>
      <c r="J1388" t="s">
        <v>3558</v>
      </c>
    </row>
    <row r="1389" spans="1:10" x14ac:dyDescent="0.35">
      <c r="A1389" t="s">
        <v>37</v>
      </c>
      <c r="B1389" t="s">
        <v>4</v>
      </c>
      <c r="C1389" t="s">
        <v>78</v>
      </c>
      <c r="D1389" t="s">
        <v>186</v>
      </c>
      <c r="E1389" t="s">
        <v>84</v>
      </c>
      <c r="F1389" t="s">
        <v>3355</v>
      </c>
      <c r="G1389" t="s">
        <v>3563</v>
      </c>
      <c r="H1389" t="s">
        <v>3564</v>
      </c>
      <c r="I1389" t="s">
        <v>2778</v>
      </c>
      <c r="J1389" t="s">
        <v>3558</v>
      </c>
    </row>
    <row r="1390" spans="1:10" x14ac:dyDescent="0.35">
      <c r="A1390" t="s">
        <v>37</v>
      </c>
      <c r="B1390" t="s">
        <v>4</v>
      </c>
      <c r="C1390" t="s">
        <v>78</v>
      </c>
      <c r="D1390" t="s">
        <v>186</v>
      </c>
      <c r="E1390" t="s">
        <v>85</v>
      </c>
      <c r="F1390" t="s">
        <v>3358</v>
      </c>
      <c r="G1390" t="s">
        <v>3565</v>
      </c>
      <c r="H1390" t="s">
        <v>3566</v>
      </c>
      <c r="I1390" t="s">
        <v>2790</v>
      </c>
      <c r="J1390" t="s">
        <v>3558</v>
      </c>
    </row>
    <row r="1391" spans="1:10" x14ac:dyDescent="0.35">
      <c r="A1391" t="s">
        <v>37</v>
      </c>
      <c r="B1391" t="s">
        <v>4</v>
      </c>
      <c r="C1391" t="s">
        <v>78</v>
      </c>
      <c r="D1391" t="s">
        <v>186</v>
      </c>
      <c r="E1391" t="s">
        <v>86</v>
      </c>
      <c r="F1391" t="s">
        <v>3361</v>
      </c>
      <c r="G1391" t="s">
        <v>3567</v>
      </c>
      <c r="H1391" t="s">
        <v>3568</v>
      </c>
      <c r="I1391" t="s">
        <v>2802</v>
      </c>
      <c r="J1391" t="s">
        <v>3558</v>
      </c>
    </row>
    <row r="1392" spans="1:10" x14ac:dyDescent="0.35">
      <c r="A1392" t="s">
        <v>37</v>
      </c>
      <c r="B1392" t="s">
        <v>4</v>
      </c>
      <c r="C1392" t="s">
        <v>78</v>
      </c>
      <c r="D1392" t="s">
        <v>186</v>
      </c>
      <c r="E1392" t="s">
        <v>87</v>
      </c>
      <c r="F1392" t="s">
        <v>3364</v>
      </c>
      <c r="G1392" t="s">
        <v>3569</v>
      </c>
      <c r="H1392" t="s">
        <v>3570</v>
      </c>
      <c r="I1392" t="s">
        <v>2814</v>
      </c>
      <c r="J1392" t="s">
        <v>3558</v>
      </c>
    </row>
    <row r="1393" spans="1:10" x14ac:dyDescent="0.35">
      <c r="A1393" t="s">
        <v>37</v>
      </c>
      <c r="B1393" t="s">
        <v>4</v>
      </c>
      <c r="C1393" t="s">
        <v>78</v>
      </c>
      <c r="D1393" t="s">
        <v>186</v>
      </c>
      <c r="E1393" t="s">
        <v>88</v>
      </c>
      <c r="F1393" t="s">
        <v>3367</v>
      </c>
      <c r="G1393" t="s">
        <v>3571</v>
      </c>
      <c r="H1393" t="s">
        <v>3572</v>
      </c>
      <c r="I1393" t="s">
        <v>2826</v>
      </c>
      <c r="J1393" t="s">
        <v>3558</v>
      </c>
    </row>
    <row r="1394" spans="1:10" x14ac:dyDescent="0.35">
      <c r="A1394" t="s">
        <v>37</v>
      </c>
      <c r="B1394" t="s">
        <v>4</v>
      </c>
      <c r="C1394" t="s">
        <v>78</v>
      </c>
      <c r="D1394" t="s">
        <v>186</v>
      </c>
      <c r="E1394" t="s">
        <v>89</v>
      </c>
      <c r="F1394" t="s">
        <v>3370</v>
      </c>
      <c r="G1394" t="s">
        <v>3573</v>
      </c>
      <c r="H1394" t="s">
        <v>3574</v>
      </c>
      <c r="I1394" t="s">
        <v>2838</v>
      </c>
      <c r="J1394" t="s">
        <v>3558</v>
      </c>
    </row>
    <row r="1395" spans="1:10" x14ac:dyDescent="0.35">
      <c r="A1395" t="s">
        <v>3</v>
      </c>
      <c r="B1395" t="s">
        <v>62</v>
      </c>
      <c r="C1395" t="s">
        <v>63</v>
      </c>
      <c r="D1395" t="s">
        <v>186</v>
      </c>
      <c r="E1395" t="s">
        <v>61</v>
      </c>
      <c r="F1395" t="s">
        <v>3373</v>
      </c>
      <c r="G1395" t="s">
        <v>3575</v>
      </c>
      <c r="H1395" t="s">
        <v>3576</v>
      </c>
      <c r="I1395" t="s">
        <v>2850</v>
      </c>
      <c r="J1395" t="s">
        <v>3577</v>
      </c>
    </row>
    <row r="1396" spans="1:10" x14ac:dyDescent="0.35">
      <c r="A1396" t="s">
        <v>3</v>
      </c>
      <c r="B1396" t="s">
        <v>62</v>
      </c>
      <c r="C1396" t="s">
        <v>63</v>
      </c>
      <c r="D1396" t="s">
        <v>186</v>
      </c>
      <c r="E1396" t="s">
        <v>70</v>
      </c>
      <c r="F1396" t="s">
        <v>3377</v>
      </c>
      <c r="G1396" t="s">
        <v>3578</v>
      </c>
      <c r="H1396" t="s">
        <v>3579</v>
      </c>
      <c r="I1396" t="s">
        <v>2874</v>
      </c>
      <c r="J1396" t="s">
        <v>3577</v>
      </c>
    </row>
    <row r="1397" spans="1:10" x14ac:dyDescent="0.35">
      <c r="A1397" t="s">
        <v>3</v>
      </c>
      <c r="B1397" t="s">
        <v>62</v>
      </c>
      <c r="C1397" t="s">
        <v>63</v>
      </c>
      <c r="D1397" t="s">
        <v>186</v>
      </c>
      <c r="E1397" t="s">
        <v>71</v>
      </c>
      <c r="F1397" t="s">
        <v>3380</v>
      </c>
      <c r="G1397" t="s">
        <v>3580</v>
      </c>
      <c r="H1397" t="s">
        <v>3581</v>
      </c>
      <c r="I1397" t="s">
        <v>2890</v>
      </c>
      <c r="J1397" t="s">
        <v>3577</v>
      </c>
    </row>
    <row r="1398" spans="1:10" x14ac:dyDescent="0.35">
      <c r="A1398" t="s">
        <v>3</v>
      </c>
      <c r="B1398" t="s">
        <v>62</v>
      </c>
      <c r="C1398" t="s">
        <v>63</v>
      </c>
      <c r="D1398" t="s">
        <v>186</v>
      </c>
      <c r="E1398" t="s">
        <v>72</v>
      </c>
      <c r="F1398" t="s">
        <v>3383</v>
      </c>
      <c r="G1398" t="s">
        <v>3582</v>
      </c>
      <c r="H1398" t="s">
        <v>3583</v>
      </c>
      <c r="I1398" t="s">
        <v>2906</v>
      </c>
      <c r="J1398" t="s">
        <v>3577</v>
      </c>
    </row>
    <row r="1399" spans="1:10" x14ac:dyDescent="0.35">
      <c r="A1399" t="s">
        <v>3</v>
      </c>
      <c r="B1399" t="s">
        <v>62</v>
      </c>
      <c r="C1399" t="s">
        <v>63</v>
      </c>
      <c r="D1399" t="s">
        <v>186</v>
      </c>
      <c r="E1399" t="s">
        <v>73</v>
      </c>
      <c r="F1399" t="s">
        <v>3386</v>
      </c>
      <c r="G1399" t="s">
        <v>3584</v>
      </c>
      <c r="H1399" t="s">
        <v>3585</v>
      </c>
      <c r="I1399" t="s">
        <v>2922</v>
      </c>
      <c r="J1399" t="s">
        <v>3577</v>
      </c>
    </row>
    <row r="1400" spans="1:10" x14ac:dyDescent="0.35">
      <c r="A1400" t="s">
        <v>3</v>
      </c>
      <c r="B1400" t="s">
        <v>62</v>
      </c>
      <c r="C1400" t="s">
        <v>63</v>
      </c>
      <c r="D1400" t="s">
        <v>186</v>
      </c>
      <c r="E1400" t="s">
        <v>74</v>
      </c>
      <c r="F1400" t="s">
        <v>3389</v>
      </c>
      <c r="G1400" t="s">
        <v>3586</v>
      </c>
      <c r="H1400" t="s">
        <v>3587</v>
      </c>
      <c r="I1400" t="s">
        <v>2938</v>
      </c>
      <c r="J1400" t="s">
        <v>3577</v>
      </c>
    </row>
    <row r="1401" spans="1:10" x14ac:dyDescent="0.35">
      <c r="A1401" t="s">
        <v>3</v>
      </c>
      <c r="B1401" t="s">
        <v>62</v>
      </c>
      <c r="C1401" t="s">
        <v>63</v>
      </c>
      <c r="D1401" t="s">
        <v>186</v>
      </c>
      <c r="E1401" t="s">
        <v>75</v>
      </c>
      <c r="F1401" t="s">
        <v>3392</v>
      </c>
      <c r="G1401" t="s">
        <v>3588</v>
      </c>
      <c r="H1401" t="s">
        <v>3589</v>
      </c>
      <c r="I1401" t="s">
        <v>2954</v>
      </c>
      <c r="J1401" t="s">
        <v>3577</v>
      </c>
    </row>
    <row r="1402" spans="1:10" x14ac:dyDescent="0.35">
      <c r="A1402" t="s">
        <v>3</v>
      </c>
      <c r="B1402" t="s">
        <v>62</v>
      </c>
      <c r="C1402" t="s">
        <v>63</v>
      </c>
      <c r="D1402" t="s">
        <v>186</v>
      </c>
      <c r="E1402" t="s">
        <v>76</v>
      </c>
      <c r="F1402" t="s">
        <v>3395</v>
      </c>
      <c r="G1402" t="s">
        <v>3590</v>
      </c>
      <c r="H1402" t="s">
        <v>3591</v>
      </c>
      <c r="I1402" t="s">
        <v>2970</v>
      </c>
      <c r="J1402" t="s">
        <v>3577</v>
      </c>
    </row>
    <row r="1403" spans="1:10" x14ac:dyDescent="0.35">
      <c r="A1403" t="s">
        <v>3</v>
      </c>
      <c r="B1403" t="s">
        <v>62</v>
      </c>
      <c r="C1403" t="s">
        <v>91</v>
      </c>
      <c r="D1403" t="s">
        <v>186</v>
      </c>
      <c r="E1403" t="s">
        <v>90</v>
      </c>
      <c r="F1403" t="s">
        <v>3398</v>
      </c>
      <c r="G1403" t="s">
        <v>3592</v>
      </c>
      <c r="H1403" t="s">
        <v>3593</v>
      </c>
      <c r="I1403" t="s">
        <v>2985</v>
      </c>
      <c r="J1403" t="s">
        <v>3594</v>
      </c>
    </row>
    <row r="1404" spans="1:10" x14ac:dyDescent="0.35">
      <c r="A1404" t="s">
        <v>3</v>
      </c>
      <c r="B1404" t="s">
        <v>62</v>
      </c>
      <c r="C1404" t="s">
        <v>91</v>
      </c>
      <c r="D1404" t="s">
        <v>186</v>
      </c>
      <c r="E1404" t="s">
        <v>92</v>
      </c>
      <c r="F1404" t="s">
        <v>3402</v>
      </c>
      <c r="G1404" t="s">
        <v>3595</v>
      </c>
      <c r="H1404" t="s">
        <v>3596</v>
      </c>
      <c r="I1404" t="s">
        <v>2988</v>
      </c>
      <c r="J1404" t="s">
        <v>3594</v>
      </c>
    </row>
    <row r="1405" spans="1:10" x14ac:dyDescent="0.35">
      <c r="A1405" t="s">
        <v>3</v>
      </c>
      <c r="B1405" t="s">
        <v>62</v>
      </c>
      <c r="C1405" t="s">
        <v>91</v>
      </c>
      <c r="D1405" t="s">
        <v>186</v>
      </c>
      <c r="E1405" t="s">
        <v>93</v>
      </c>
      <c r="F1405" t="s">
        <v>3405</v>
      </c>
      <c r="G1405" t="s">
        <v>3597</v>
      </c>
      <c r="H1405" t="s">
        <v>3598</v>
      </c>
      <c r="I1405" t="s">
        <v>2991</v>
      </c>
      <c r="J1405" t="s">
        <v>3594</v>
      </c>
    </row>
    <row r="1406" spans="1:10" x14ac:dyDescent="0.35">
      <c r="A1406" t="s">
        <v>3</v>
      </c>
      <c r="B1406" t="s">
        <v>62</v>
      </c>
      <c r="C1406" t="s">
        <v>91</v>
      </c>
      <c r="D1406" t="s">
        <v>186</v>
      </c>
      <c r="E1406" t="s">
        <v>98</v>
      </c>
      <c r="F1406" t="s">
        <v>3408</v>
      </c>
      <c r="G1406" t="s">
        <v>3599</v>
      </c>
      <c r="H1406" t="s">
        <v>3600</v>
      </c>
      <c r="I1406" t="s">
        <v>3008</v>
      </c>
      <c r="J1406" t="s">
        <v>3594</v>
      </c>
    </row>
    <row r="1407" spans="1:10" x14ac:dyDescent="0.35">
      <c r="A1407" t="s">
        <v>3</v>
      </c>
      <c r="B1407" t="s">
        <v>62</v>
      </c>
      <c r="C1407" t="s">
        <v>91</v>
      </c>
      <c r="D1407" t="s">
        <v>186</v>
      </c>
      <c r="E1407" t="s">
        <v>99</v>
      </c>
      <c r="F1407" t="s">
        <v>3411</v>
      </c>
      <c r="G1407" t="s">
        <v>3601</v>
      </c>
      <c r="H1407" t="s">
        <v>3602</v>
      </c>
      <c r="I1407" t="s">
        <v>3020</v>
      </c>
      <c r="J1407" t="s">
        <v>3594</v>
      </c>
    </row>
    <row r="1408" spans="1:10" x14ac:dyDescent="0.35">
      <c r="A1408" t="s">
        <v>3</v>
      </c>
      <c r="B1408" t="s">
        <v>62</v>
      </c>
      <c r="C1408" t="s">
        <v>91</v>
      </c>
      <c r="D1408" t="s">
        <v>186</v>
      </c>
      <c r="E1408" t="s">
        <v>100</v>
      </c>
      <c r="F1408" t="s">
        <v>3414</v>
      </c>
      <c r="G1408" t="s">
        <v>3603</v>
      </c>
      <c r="H1408" t="s">
        <v>3604</v>
      </c>
      <c r="I1408" t="s">
        <v>3032</v>
      </c>
      <c r="J1408" t="s">
        <v>3594</v>
      </c>
    </row>
    <row r="1409" spans="1:10" x14ac:dyDescent="0.35">
      <c r="A1409" t="s">
        <v>3</v>
      </c>
      <c r="B1409" t="s">
        <v>62</v>
      </c>
      <c r="C1409" t="s">
        <v>91</v>
      </c>
      <c r="D1409" t="s">
        <v>186</v>
      </c>
      <c r="E1409" t="s">
        <v>101</v>
      </c>
      <c r="F1409" t="s">
        <v>3417</v>
      </c>
      <c r="G1409" t="s">
        <v>3605</v>
      </c>
      <c r="H1409" t="s">
        <v>3606</v>
      </c>
      <c r="I1409" t="s">
        <v>3044</v>
      </c>
      <c r="J1409" t="s">
        <v>3594</v>
      </c>
    </row>
    <row r="1410" spans="1:10" x14ac:dyDescent="0.35">
      <c r="A1410" t="s">
        <v>3</v>
      </c>
      <c r="B1410" t="s">
        <v>62</v>
      </c>
      <c r="C1410" t="s">
        <v>91</v>
      </c>
      <c r="D1410" t="s">
        <v>186</v>
      </c>
      <c r="E1410" t="s">
        <v>102</v>
      </c>
      <c r="F1410" t="s">
        <v>3420</v>
      </c>
      <c r="G1410" t="s">
        <v>3607</v>
      </c>
      <c r="H1410" t="s">
        <v>3608</v>
      </c>
      <c r="I1410" t="s">
        <v>3056</v>
      </c>
      <c r="J1410" t="s">
        <v>3594</v>
      </c>
    </row>
    <row r="1411" spans="1:10" x14ac:dyDescent="0.35">
      <c r="A1411" t="s">
        <v>3</v>
      </c>
      <c r="B1411" t="s">
        <v>62</v>
      </c>
      <c r="C1411" t="s">
        <v>91</v>
      </c>
      <c r="D1411" t="s">
        <v>186</v>
      </c>
      <c r="E1411" t="s">
        <v>103</v>
      </c>
      <c r="F1411" t="s">
        <v>3423</v>
      </c>
      <c r="G1411" t="s">
        <v>3609</v>
      </c>
      <c r="H1411" t="s">
        <v>3610</v>
      </c>
      <c r="I1411" t="s">
        <v>3068</v>
      </c>
      <c r="J1411" t="s">
        <v>3594</v>
      </c>
    </row>
    <row r="1412" spans="1:10" x14ac:dyDescent="0.35">
      <c r="A1412" t="s">
        <v>3</v>
      </c>
      <c r="B1412" t="s">
        <v>62</v>
      </c>
      <c r="C1412" t="s">
        <v>91</v>
      </c>
      <c r="D1412" t="s">
        <v>186</v>
      </c>
      <c r="E1412" t="s">
        <v>104</v>
      </c>
      <c r="F1412" t="s">
        <v>3426</v>
      </c>
      <c r="G1412" t="s">
        <v>3611</v>
      </c>
      <c r="H1412" t="s">
        <v>3612</v>
      </c>
      <c r="I1412" t="s">
        <v>3080</v>
      </c>
      <c r="J1412" t="s">
        <v>3594</v>
      </c>
    </row>
    <row r="1413" spans="1:10" x14ac:dyDescent="0.35">
      <c r="A1413" t="s">
        <v>3</v>
      </c>
      <c r="B1413" t="s">
        <v>4</v>
      </c>
      <c r="C1413" t="s">
        <v>5</v>
      </c>
      <c r="D1413" t="s">
        <v>186</v>
      </c>
      <c r="E1413" t="s">
        <v>148</v>
      </c>
      <c r="F1413" t="s">
        <v>3429</v>
      </c>
      <c r="G1413" t="s">
        <v>3613</v>
      </c>
      <c r="H1413" t="s">
        <v>3614</v>
      </c>
      <c r="I1413" t="s">
        <v>3091</v>
      </c>
      <c r="J1413" t="s">
        <v>3615</v>
      </c>
    </row>
    <row r="1414" spans="1:10" x14ac:dyDescent="0.35">
      <c r="A1414" t="s">
        <v>3</v>
      </c>
      <c r="B1414" t="s">
        <v>4</v>
      </c>
      <c r="C1414" t="s">
        <v>5</v>
      </c>
      <c r="D1414" t="s">
        <v>186</v>
      </c>
      <c r="E1414" t="s">
        <v>151</v>
      </c>
      <c r="F1414" t="s">
        <v>3433</v>
      </c>
      <c r="G1414" t="s">
        <v>3616</v>
      </c>
      <c r="H1414" t="s">
        <v>3617</v>
      </c>
      <c r="I1414" t="s">
        <v>3094</v>
      </c>
      <c r="J1414" t="s">
        <v>3615</v>
      </c>
    </row>
    <row r="1415" spans="1:10" x14ac:dyDescent="0.35">
      <c r="A1415" t="s">
        <v>3</v>
      </c>
      <c r="B1415" t="s">
        <v>4</v>
      </c>
      <c r="C1415" t="s">
        <v>5</v>
      </c>
      <c r="D1415" t="s">
        <v>186</v>
      </c>
      <c r="E1415" t="s">
        <v>2</v>
      </c>
      <c r="F1415" t="s">
        <v>3436</v>
      </c>
      <c r="G1415" t="s">
        <v>3618</v>
      </c>
      <c r="H1415" t="s">
        <v>3619</v>
      </c>
      <c r="I1415" t="s">
        <v>3097</v>
      </c>
      <c r="J1415" t="s">
        <v>3615</v>
      </c>
    </row>
    <row r="1416" spans="1:10" x14ac:dyDescent="0.35">
      <c r="A1416" t="s">
        <v>3</v>
      </c>
      <c r="B1416" t="s">
        <v>4</v>
      </c>
      <c r="C1416" t="s">
        <v>5</v>
      </c>
      <c r="D1416" t="s">
        <v>186</v>
      </c>
      <c r="E1416" t="s">
        <v>32</v>
      </c>
      <c r="F1416" t="s">
        <v>3439</v>
      </c>
      <c r="G1416" t="s">
        <v>3620</v>
      </c>
      <c r="H1416" t="s">
        <v>3621</v>
      </c>
      <c r="I1416" t="s">
        <v>3114</v>
      </c>
      <c r="J1416" t="s">
        <v>3615</v>
      </c>
    </row>
    <row r="1417" spans="1:10" x14ac:dyDescent="0.35">
      <c r="A1417" t="s">
        <v>3</v>
      </c>
      <c r="B1417" t="s">
        <v>4</v>
      </c>
      <c r="C1417" t="s">
        <v>5</v>
      </c>
      <c r="D1417" t="s">
        <v>186</v>
      </c>
      <c r="E1417" t="s">
        <v>33</v>
      </c>
      <c r="F1417" t="s">
        <v>3442</v>
      </c>
      <c r="G1417" t="s">
        <v>3622</v>
      </c>
      <c r="H1417" t="s">
        <v>3623</v>
      </c>
      <c r="I1417" t="s">
        <v>3126</v>
      </c>
      <c r="J1417" t="s">
        <v>3615</v>
      </c>
    </row>
    <row r="1418" spans="1:10" x14ac:dyDescent="0.35">
      <c r="A1418" t="s">
        <v>3</v>
      </c>
      <c r="B1418" t="s">
        <v>4</v>
      </c>
      <c r="C1418" t="s">
        <v>5</v>
      </c>
      <c r="D1418" t="s">
        <v>186</v>
      </c>
      <c r="E1418" t="s">
        <v>34</v>
      </c>
      <c r="F1418" t="s">
        <v>3445</v>
      </c>
      <c r="G1418" t="s">
        <v>3624</v>
      </c>
      <c r="H1418" t="s">
        <v>3625</v>
      </c>
      <c r="I1418" t="s">
        <v>3138</v>
      </c>
      <c r="J1418" t="s">
        <v>3615</v>
      </c>
    </row>
    <row r="1419" spans="1:10" x14ac:dyDescent="0.35">
      <c r="A1419" t="s">
        <v>3</v>
      </c>
      <c r="B1419" t="s">
        <v>4</v>
      </c>
      <c r="C1419" t="s">
        <v>5</v>
      </c>
      <c r="D1419" t="s">
        <v>186</v>
      </c>
      <c r="E1419" t="s">
        <v>35</v>
      </c>
      <c r="F1419" t="s">
        <v>3448</v>
      </c>
      <c r="G1419" t="s">
        <v>3626</v>
      </c>
      <c r="H1419" t="s">
        <v>3627</v>
      </c>
      <c r="I1419" t="s">
        <v>3150</v>
      </c>
      <c r="J1419" t="s">
        <v>3615</v>
      </c>
    </row>
    <row r="1420" spans="1:10" x14ac:dyDescent="0.35">
      <c r="A1420" t="s">
        <v>37</v>
      </c>
      <c r="B1420" t="s">
        <v>38</v>
      </c>
      <c r="C1420" t="s">
        <v>39</v>
      </c>
      <c r="D1420" t="s">
        <v>186</v>
      </c>
      <c r="E1420" t="s">
        <v>185</v>
      </c>
      <c r="F1420" t="s">
        <v>3628</v>
      </c>
      <c r="G1420" t="s">
        <v>3629</v>
      </c>
      <c r="H1420" t="s">
        <v>3630</v>
      </c>
      <c r="I1420" t="s">
        <v>3163</v>
      </c>
      <c r="J1420" t="s">
        <v>3514</v>
      </c>
    </row>
    <row r="1421" spans="1:10" x14ac:dyDescent="0.35">
      <c r="A1421" t="s">
        <v>37</v>
      </c>
      <c r="B1421" t="s">
        <v>38</v>
      </c>
      <c r="C1421" t="s">
        <v>53</v>
      </c>
      <c r="D1421" t="s">
        <v>186</v>
      </c>
      <c r="E1421" t="s">
        <v>185</v>
      </c>
      <c r="F1421" t="s">
        <v>3631</v>
      </c>
      <c r="G1421" t="s">
        <v>3632</v>
      </c>
      <c r="H1421" t="s">
        <v>3630</v>
      </c>
      <c r="I1421" t="s">
        <v>3187</v>
      </c>
      <c r="J1421" t="s">
        <v>3545</v>
      </c>
    </row>
    <row r="1422" spans="1:10" x14ac:dyDescent="0.35">
      <c r="A1422" t="s">
        <v>37</v>
      </c>
      <c r="B1422" t="s">
        <v>4</v>
      </c>
      <c r="C1422" t="s">
        <v>78</v>
      </c>
      <c r="D1422" t="s">
        <v>186</v>
      </c>
      <c r="E1422" t="s">
        <v>185</v>
      </c>
      <c r="F1422" t="s">
        <v>3633</v>
      </c>
      <c r="G1422" t="s">
        <v>3634</v>
      </c>
      <c r="H1422" t="s">
        <v>3635</v>
      </c>
      <c r="I1422" t="s">
        <v>3207</v>
      </c>
      <c r="J1422" t="s">
        <v>3558</v>
      </c>
    </row>
    <row r="1423" spans="1:10" x14ac:dyDescent="0.35">
      <c r="A1423" t="s">
        <v>3</v>
      </c>
      <c r="B1423" t="s">
        <v>62</v>
      </c>
      <c r="C1423" t="s">
        <v>63</v>
      </c>
      <c r="D1423" t="s">
        <v>186</v>
      </c>
      <c r="E1423" t="s">
        <v>185</v>
      </c>
      <c r="F1423" t="s">
        <v>3636</v>
      </c>
      <c r="G1423" t="s">
        <v>3637</v>
      </c>
      <c r="H1423" t="s">
        <v>3638</v>
      </c>
      <c r="I1423" t="s">
        <v>3225</v>
      </c>
      <c r="J1423" t="s">
        <v>3577</v>
      </c>
    </row>
    <row r="1424" spans="1:10" x14ac:dyDescent="0.35">
      <c r="A1424" t="s">
        <v>3</v>
      </c>
      <c r="B1424" t="s">
        <v>62</v>
      </c>
      <c r="C1424" t="s">
        <v>91</v>
      </c>
      <c r="D1424" t="s">
        <v>186</v>
      </c>
      <c r="E1424" t="s">
        <v>185</v>
      </c>
      <c r="F1424" t="s">
        <v>3639</v>
      </c>
      <c r="G1424" t="s">
        <v>3640</v>
      </c>
      <c r="H1424" t="s">
        <v>3638</v>
      </c>
      <c r="I1424" t="s">
        <v>3248</v>
      </c>
      <c r="J1424" t="s">
        <v>3594</v>
      </c>
    </row>
    <row r="1425" spans="1:10" x14ac:dyDescent="0.35">
      <c r="A1425" t="s">
        <v>3</v>
      </c>
      <c r="B1425" t="s">
        <v>4</v>
      </c>
      <c r="C1425" t="s">
        <v>5</v>
      </c>
      <c r="D1425" t="s">
        <v>186</v>
      </c>
      <c r="E1425" t="s">
        <v>185</v>
      </c>
      <c r="F1425" t="s">
        <v>3641</v>
      </c>
      <c r="G1425" t="s">
        <v>3642</v>
      </c>
      <c r="H1425" t="s">
        <v>3643</v>
      </c>
      <c r="I1425" t="s">
        <v>3264</v>
      </c>
      <c r="J1425" t="s">
        <v>3615</v>
      </c>
    </row>
    <row r="1426" spans="1:10" x14ac:dyDescent="0.35">
      <c r="A1426" t="s">
        <v>183</v>
      </c>
      <c r="B1426" t="s">
        <v>38</v>
      </c>
      <c r="C1426" t="s">
        <v>184</v>
      </c>
      <c r="D1426" t="s">
        <v>46</v>
      </c>
      <c r="E1426" t="s">
        <v>36</v>
      </c>
      <c r="F1426" t="s">
        <v>3644</v>
      </c>
      <c r="G1426" t="s">
        <v>1739</v>
      </c>
      <c r="H1426" t="s">
        <v>201</v>
      </c>
      <c r="I1426" t="s">
        <v>3645</v>
      </c>
      <c r="J1426" t="s">
        <v>3646</v>
      </c>
    </row>
    <row r="1427" spans="1:10" x14ac:dyDescent="0.35">
      <c r="A1427" t="s">
        <v>183</v>
      </c>
      <c r="B1427" t="s">
        <v>38</v>
      </c>
      <c r="C1427" t="s">
        <v>184</v>
      </c>
      <c r="D1427" t="s">
        <v>40</v>
      </c>
      <c r="E1427" t="s">
        <v>36</v>
      </c>
      <c r="F1427" t="s">
        <v>3647</v>
      </c>
      <c r="G1427" t="s">
        <v>1743</v>
      </c>
      <c r="H1427" t="s">
        <v>206</v>
      </c>
      <c r="I1427" t="s">
        <v>3645</v>
      </c>
      <c r="J1427" t="s">
        <v>3648</v>
      </c>
    </row>
    <row r="1428" spans="1:10" x14ac:dyDescent="0.35">
      <c r="A1428" t="s">
        <v>183</v>
      </c>
      <c r="B1428" t="s">
        <v>38</v>
      </c>
      <c r="C1428" t="s">
        <v>184</v>
      </c>
      <c r="D1428" t="s">
        <v>45</v>
      </c>
      <c r="E1428" t="s">
        <v>36</v>
      </c>
      <c r="F1428" t="s">
        <v>3649</v>
      </c>
      <c r="G1428" t="s">
        <v>1746</v>
      </c>
      <c r="H1428" t="s">
        <v>210</v>
      </c>
      <c r="I1428" t="s">
        <v>3645</v>
      </c>
      <c r="J1428" t="s">
        <v>3650</v>
      </c>
    </row>
    <row r="1429" spans="1:10" x14ac:dyDescent="0.35">
      <c r="A1429" t="s">
        <v>183</v>
      </c>
      <c r="B1429" t="s">
        <v>38</v>
      </c>
      <c r="C1429" t="s">
        <v>184</v>
      </c>
      <c r="D1429" t="s">
        <v>43</v>
      </c>
      <c r="E1429" t="s">
        <v>36</v>
      </c>
      <c r="F1429" t="s">
        <v>3651</v>
      </c>
      <c r="G1429" t="s">
        <v>1749</v>
      </c>
      <c r="H1429" t="s">
        <v>214</v>
      </c>
      <c r="I1429" t="s">
        <v>3645</v>
      </c>
      <c r="J1429" t="s">
        <v>3652</v>
      </c>
    </row>
    <row r="1430" spans="1:10" x14ac:dyDescent="0.35">
      <c r="A1430" t="s">
        <v>183</v>
      </c>
      <c r="B1430" t="s">
        <v>38</v>
      </c>
      <c r="C1430" t="s">
        <v>184</v>
      </c>
      <c r="D1430" t="s">
        <v>42</v>
      </c>
      <c r="E1430" t="s">
        <v>36</v>
      </c>
      <c r="F1430" t="s">
        <v>3653</v>
      </c>
      <c r="G1430" t="s">
        <v>1752</v>
      </c>
      <c r="H1430" t="s">
        <v>218</v>
      </c>
      <c r="I1430" t="s">
        <v>3645</v>
      </c>
      <c r="J1430" t="s">
        <v>3654</v>
      </c>
    </row>
    <row r="1431" spans="1:10" x14ac:dyDescent="0.35">
      <c r="A1431" t="s">
        <v>183</v>
      </c>
      <c r="B1431" t="s">
        <v>38</v>
      </c>
      <c r="C1431" t="s">
        <v>184</v>
      </c>
      <c r="D1431" t="s">
        <v>44</v>
      </c>
      <c r="E1431" t="s">
        <v>36</v>
      </c>
      <c r="F1431" t="s">
        <v>3655</v>
      </c>
      <c r="G1431" t="s">
        <v>1755</v>
      </c>
      <c r="H1431" t="s">
        <v>222</v>
      </c>
      <c r="I1431" t="s">
        <v>3645</v>
      </c>
      <c r="J1431" t="s">
        <v>3656</v>
      </c>
    </row>
    <row r="1432" spans="1:10" x14ac:dyDescent="0.35">
      <c r="A1432" t="s">
        <v>183</v>
      </c>
      <c r="B1432" t="s">
        <v>38</v>
      </c>
      <c r="C1432" t="s">
        <v>184</v>
      </c>
      <c r="D1432" t="s">
        <v>41</v>
      </c>
      <c r="E1432" t="s">
        <v>36</v>
      </c>
      <c r="F1432" t="s">
        <v>3657</v>
      </c>
      <c r="G1432" t="s">
        <v>1758</v>
      </c>
      <c r="H1432" t="s">
        <v>226</v>
      </c>
      <c r="I1432" t="s">
        <v>3645</v>
      </c>
      <c r="J1432" t="s">
        <v>3658</v>
      </c>
    </row>
    <row r="1433" spans="1:10" x14ac:dyDescent="0.35">
      <c r="A1433" t="s">
        <v>183</v>
      </c>
      <c r="B1433" t="s">
        <v>38</v>
      </c>
      <c r="C1433" t="s">
        <v>184</v>
      </c>
      <c r="D1433" t="s">
        <v>39</v>
      </c>
      <c r="E1433" t="s">
        <v>36</v>
      </c>
      <c r="F1433" t="s">
        <v>3659</v>
      </c>
      <c r="G1433" t="s">
        <v>1761</v>
      </c>
      <c r="H1433" t="s">
        <v>202</v>
      </c>
      <c r="I1433" t="s">
        <v>3645</v>
      </c>
      <c r="J1433" t="s">
        <v>3660</v>
      </c>
    </row>
    <row r="1434" spans="1:10" x14ac:dyDescent="0.35">
      <c r="A1434" t="s">
        <v>183</v>
      </c>
      <c r="B1434" t="s">
        <v>38</v>
      </c>
      <c r="C1434" t="s">
        <v>184</v>
      </c>
      <c r="D1434" t="s">
        <v>39</v>
      </c>
      <c r="E1434" t="s">
        <v>166</v>
      </c>
      <c r="F1434" t="s">
        <v>3661</v>
      </c>
      <c r="G1434" t="s">
        <v>1764</v>
      </c>
      <c r="H1434" t="s">
        <v>233</v>
      </c>
      <c r="I1434" t="s">
        <v>3662</v>
      </c>
      <c r="J1434" t="s">
        <v>3660</v>
      </c>
    </row>
    <row r="1435" spans="1:10" x14ac:dyDescent="0.35">
      <c r="A1435" t="s">
        <v>183</v>
      </c>
      <c r="B1435" t="s">
        <v>38</v>
      </c>
      <c r="C1435" t="s">
        <v>184</v>
      </c>
      <c r="D1435" t="s">
        <v>46</v>
      </c>
      <c r="E1435" t="s">
        <v>47</v>
      </c>
      <c r="F1435" t="s">
        <v>3663</v>
      </c>
      <c r="G1435" t="s">
        <v>1767</v>
      </c>
      <c r="H1435" t="s">
        <v>236</v>
      </c>
      <c r="I1435" t="s">
        <v>3664</v>
      </c>
      <c r="J1435" t="s">
        <v>3646</v>
      </c>
    </row>
    <row r="1436" spans="1:10" x14ac:dyDescent="0.35">
      <c r="A1436" t="s">
        <v>183</v>
      </c>
      <c r="B1436" t="s">
        <v>38</v>
      </c>
      <c r="C1436" t="s">
        <v>184</v>
      </c>
      <c r="D1436" t="s">
        <v>40</v>
      </c>
      <c r="E1436" t="s">
        <v>47</v>
      </c>
      <c r="F1436" t="s">
        <v>3665</v>
      </c>
      <c r="G1436" t="s">
        <v>1770</v>
      </c>
      <c r="H1436" t="s">
        <v>240</v>
      </c>
      <c r="I1436" t="s">
        <v>3664</v>
      </c>
      <c r="J1436" t="s">
        <v>3648</v>
      </c>
    </row>
    <row r="1437" spans="1:10" x14ac:dyDescent="0.35">
      <c r="A1437" t="s">
        <v>183</v>
      </c>
      <c r="B1437" t="s">
        <v>38</v>
      </c>
      <c r="C1437" t="s">
        <v>184</v>
      </c>
      <c r="D1437" t="s">
        <v>45</v>
      </c>
      <c r="E1437" t="s">
        <v>47</v>
      </c>
      <c r="F1437" t="s">
        <v>3666</v>
      </c>
      <c r="G1437" t="s">
        <v>1772</v>
      </c>
      <c r="H1437" t="s">
        <v>243</v>
      </c>
      <c r="I1437" t="s">
        <v>3664</v>
      </c>
      <c r="J1437" t="s">
        <v>3650</v>
      </c>
    </row>
    <row r="1438" spans="1:10" x14ac:dyDescent="0.35">
      <c r="A1438" t="s">
        <v>183</v>
      </c>
      <c r="B1438" t="s">
        <v>38</v>
      </c>
      <c r="C1438" t="s">
        <v>184</v>
      </c>
      <c r="D1438" t="s">
        <v>43</v>
      </c>
      <c r="E1438" t="s">
        <v>47</v>
      </c>
      <c r="F1438" t="s">
        <v>3667</v>
      </c>
      <c r="G1438" t="s">
        <v>1774</v>
      </c>
      <c r="H1438" t="s">
        <v>246</v>
      </c>
      <c r="I1438" t="s">
        <v>3664</v>
      </c>
      <c r="J1438" t="s">
        <v>3652</v>
      </c>
    </row>
    <row r="1439" spans="1:10" x14ac:dyDescent="0.35">
      <c r="A1439" t="s">
        <v>183</v>
      </c>
      <c r="B1439" t="s">
        <v>38</v>
      </c>
      <c r="C1439" t="s">
        <v>184</v>
      </c>
      <c r="D1439" t="s">
        <v>42</v>
      </c>
      <c r="E1439" t="s">
        <v>47</v>
      </c>
      <c r="F1439" t="s">
        <v>3668</v>
      </c>
      <c r="G1439" t="s">
        <v>1776</v>
      </c>
      <c r="H1439" t="s">
        <v>249</v>
      </c>
      <c r="I1439" t="s">
        <v>3664</v>
      </c>
      <c r="J1439" t="s">
        <v>3654</v>
      </c>
    </row>
    <row r="1440" spans="1:10" x14ac:dyDescent="0.35">
      <c r="A1440" t="s">
        <v>183</v>
      </c>
      <c r="B1440" t="s">
        <v>38</v>
      </c>
      <c r="C1440" t="s">
        <v>184</v>
      </c>
      <c r="D1440" t="s">
        <v>44</v>
      </c>
      <c r="E1440" t="s">
        <v>47</v>
      </c>
      <c r="F1440" t="s">
        <v>3669</v>
      </c>
      <c r="G1440" t="s">
        <v>1778</v>
      </c>
      <c r="H1440" t="s">
        <v>252</v>
      </c>
      <c r="I1440" t="s">
        <v>3664</v>
      </c>
      <c r="J1440" t="s">
        <v>3656</v>
      </c>
    </row>
    <row r="1441" spans="1:10" x14ac:dyDescent="0.35">
      <c r="A1441" t="s">
        <v>183</v>
      </c>
      <c r="B1441" t="s">
        <v>38</v>
      </c>
      <c r="C1441" t="s">
        <v>184</v>
      </c>
      <c r="D1441" t="s">
        <v>41</v>
      </c>
      <c r="E1441" t="s">
        <v>47</v>
      </c>
      <c r="F1441" t="s">
        <v>3670</v>
      </c>
      <c r="G1441" t="s">
        <v>1780</v>
      </c>
      <c r="H1441" t="s">
        <v>255</v>
      </c>
      <c r="I1441" t="s">
        <v>3664</v>
      </c>
      <c r="J1441" t="s">
        <v>3658</v>
      </c>
    </row>
    <row r="1442" spans="1:10" x14ac:dyDescent="0.35">
      <c r="A1442" t="s">
        <v>183</v>
      </c>
      <c r="B1442" t="s">
        <v>38</v>
      </c>
      <c r="C1442" t="s">
        <v>184</v>
      </c>
      <c r="D1442" t="s">
        <v>39</v>
      </c>
      <c r="E1442" t="s">
        <v>47</v>
      </c>
      <c r="F1442" t="s">
        <v>3671</v>
      </c>
      <c r="G1442" t="s">
        <v>1782</v>
      </c>
      <c r="H1442" t="s">
        <v>237</v>
      </c>
      <c r="I1442" t="s">
        <v>3664</v>
      </c>
      <c r="J1442" t="s">
        <v>3660</v>
      </c>
    </row>
    <row r="1443" spans="1:10" x14ac:dyDescent="0.35">
      <c r="A1443" t="s">
        <v>183</v>
      </c>
      <c r="B1443" t="s">
        <v>38</v>
      </c>
      <c r="C1443" t="s">
        <v>184</v>
      </c>
      <c r="D1443" t="s">
        <v>46</v>
      </c>
      <c r="E1443" t="s">
        <v>49</v>
      </c>
      <c r="F1443" t="s">
        <v>3672</v>
      </c>
      <c r="G1443" t="s">
        <v>1784</v>
      </c>
      <c r="H1443" t="s">
        <v>260</v>
      </c>
      <c r="I1443" t="s">
        <v>3673</v>
      </c>
      <c r="J1443" t="s">
        <v>3646</v>
      </c>
    </row>
    <row r="1444" spans="1:10" x14ac:dyDescent="0.35">
      <c r="A1444" t="s">
        <v>183</v>
      </c>
      <c r="B1444" t="s">
        <v>38</v>
      </c>
      <c r="C1444" t="s">
        <v>184</v>
      </c>
      <c r="D1444" t="s">
        <v>40</v>
      </c>
      <c r="E1444" t="s">
        <v>49</v>
      </c>
      <c r="F1444" t="s">
        <v>3674</v>
      </c>
      <c r="G1444" t="s">
        <v>1787</v>
      </c>
      <c r="H1444" t="s">
        <v>264</v>
      </c>
      <c r="I1444" t="s">
        <v>3673</v>
      </c>
      <c r="J1444" t="s">
        <v>3648</v>
      </c>
    </row>
    <row r="1445" spans="1:10" x14ac:dyDescent="0.35">
      <c r="A1445" t="s">
        <v>183</v>
      </c>
      <c r="B1445" t="s">
        <v>38</v>
      </c>
      <c r="C1445" t="s">
        <v>184</v>
      </c>
      <c r="D1445" t="s">
        <v>45</v>
      </c>
      <c r="E1445" t="s">
        <v>49</v>
      </c>
      <c r="F1445" t="s">
        <v>3675</v>
      </c>
      <c r="G1445" t="s">
        <v>1789</v>
      </c>
      <c r="H1445" t="s">
        <v>267</v>
      </c>
      <c r="I1445" t="s">
        <v>3673</v>
      </c>
      <c r="J1445" t="s">
        <v>3650</v>
      </c>
    </row>
    <row r="1446" spans="1:10" x14ac:dyDescent="0.35">
      <c r="A1446" t="s">
        <v>183</v>
      </c>
      <c r="B1446" t="s">
        <v>38</v>
      </c>
      <c r="C1446" t="s">
        <v>184</v>
      </c>
      <c r="D1446" t="s">
        <v>43</v>
      </c>
      <c r="E1446" t="s">
        <v>49</v>
      </c>
      <c r="F1446" t="s">
        <v>3676</v>
      </c>
      <c r="G1446" t="s">
        <v>1791</v>
      </c>
      <c r="H1446" t="s">
        <v>270</v>
      </c>
      <c r="I1446" t="s">
        <v>3673</v>
      </c>
      <c r="J1446" t="s">
        <v>3652</v>
      </c>
    </row>
    <row r="1447" spans="1:10" x14ac:dyDescent="0.35">
      <c r="A1447" t="s">
        <v>183</v>
      </c>
      <c r="B1447" t="s">
        <v>38</v>
      </c>
      <c r="C1447" t="s">
        <v>184</v>
      </c>
      <c r="D1447" t="s">
        <v>42</v>
      </c>
      <c r="E1447" t="s">
        <v>49</v>
      </c>
      <c r="F1447" t="s">
        <v>3677</v>
      </c>
      <c r="G1447" t="s">
        <v>1793</v>
      </c>
      <c r="H1447" t="s">
        <v>273</v>
      </c>
      <c r="I1447" t="s">
        <v>3673</v>
      </c>
      <c r="J1447" t="s">
        <v>3654</v>
      </c>
    </row>
    <row r="1448" spans="1:10" x14ac:dyDescent="0.35">
      <c r="A1448" t="s">
        <v>183</v>
      </c>
      <c r="B1448" t="s">
        <v>38</v>
      </c>
      <c r="C1448" t="s">
        <v>184</v>
      </c>
      <c r="D1448" t="s">
        <v>44</v>
      </c>
      <c r="E1448" t="s">
        <v>49</v>
      </c>
      <c r="F1448" t="s">
        <v>3678</v>
      </c>
      <c r="G1448" t="s">
        <v>1795</v>
      </c>
      <c r="H1448" t="s">
        <v>276</v>
      </c>
      <c r="I1448" t="s">
        <v>3673</v>
      </c>
      <c r="J1448" t="s">
        <v>3656</v>
      </c>
    </row>
    <row r="1449" spans="1:10" x14ac:dyDescent="0.35">
      <c r="A1449" t="s">
        <v>183</v>
      </c>
      <c r="B1449" t="s">
        <v>38</v>
      </c>
      <c r="C1449" t="s">
        <v>184</v>
      </c>
      <c r="D1449" t="s">
        <v>41</v>
      </c>
      <c r="E1449" t="s">
        <v>49</v>
      </c>
      <c r="F1449" t="s">
        <v>3679</v>
      </c>
      <c r="G1449" t="s">
        <v>1797</v>
      </c>
      <c r="H1449" t="s">
        <v>279</v>
      </c>
      <c r="I1449" t="s">
        <v>3673</v>
      </c>
      <c r="J1449" t="s">
        <v>3658</v>
      </c>
    </row>
    <row r="1450" spans="1:10" x14ac:dyDescent="0.35">
      <c r="A1450" t="s">
        <v>183</v>
      </c>
      <c r="B1450" t="s">
        <v>38</v>
      </c>
      <c r="C1450" t="s">
        <v>184</v>
      </c>
      <c r="D1450" t="s">
        <v>39</v>
      </c>
      <c r="E1450" t="s">
        <v>49</v>
      </c>
      <c r="F1450" t="s">
        <v>3680</v>
      </c>
      <c r="G1450" t="s">
        <v>1799</v>
      </c>
      <c r="H1450" t="s">
        <v>261</v>
      </c>
      <c r="I1450" t="s">
        <v>3673</v>
      </c>
      <c r="J1450" t="s">
        <v>3660</v>
      </c>
    </row>
    <row r="1451" spans="1:10" x14ac:dyDescent="0.35">
      <c r="A1451" t="s">
        <v>183</v>
      </c>
      <c r="B1451" t="s">
        <v>38</v>
      </c>
      <c r="C1451" t="s">
        <v>184</v>
      </c>
      <c r="D1451" t="s">
        <v>46</v>
      </c>
      <c r="E1451" t="s">
        <v>50</v>
      </c>
      <c r="F1451" t="s">
        <v>3681</v>
      </c>
      <c r="G1451" t="s">
        <v>1801</v>
      </c>
      <c r="H1451" t="s">
        <v>284</v>
      </c>
      <c r="I1451" t="s">
        <v>3682</v>
      </c>
      <c r="J1451" t="s">
        <v>3646</v>
      </c>
    </row>
    <row r="1452" spans="1:10" x14ac:dyDescent="0.35">
      <c r="A1452" t="s">
        <v>183</v>
      </c>
      <c r="B1452" t="s">
        <v>38</v>
      </c>
      <c r="C1452" t="s">
        <v>184</v>
      </c>
      <c r="D1452" t="s">
        <v>40</v>
      </c>
      <c r="E1452" t="s">
        <v>50</v>
      </c>
      <c r="F1452" t="s">
        <v>3683</v>
      </c>
      <c r="G1452" t="s">
        <v>1804</v>
      </c>
      <c r="H1452" t="s">
        <v>288</v>
      </c>
      <c r="I1452" t="s">
        <v>3682</v>
      </c>
      <c r="J1452" t="s">
        <v>3648</v>
      </c>
    </row>
    <row r="1453" spans="1:10" x14ac:dyDescent="0.35">
      <c r="A1453" t="s">
        <v>183</v>
      </c>
      <c r="B1453" t="s">
        <v>38</v>
      </c>
      <c r="C1453" t="s">
        <v>184</v>
      </c>
      <c r="D1453" t="s">
        <v>45</v>
      </c>
      <c r="E1453" t="s">
        <v>50</v>
      </c>
      <c r="F1453" t="s">
        <v>3684</v>
      </c>
      <c r="G1453" t="s">
        <v>1806</v>
      </c>
      <c r="H1453" t="s">
        <v>291</v>
      </c>
      <c r="I1453" t="s">
        <v>3682</v>
      </c>
      <c r="J1453" t="s">
        <v>3650</v>
      </c>
    </row>
    <row r="1454" spans="1:10" x14ac:dyDescent="0.35">
      <c r="A1454" t="s">
        <v>183</v>
      </c>
      <c r="B1454" t="s">
        <v>38</v>
      </c>
      <c r="C1454" t="s">
        <v>184</v>
      </c>
      <c r="D1454" t="s">
        <v>43</v>
      </c>
      <c r="E1454" t="s">
        <v>50</v>
      </c>
      <c r="F1454" t="s">
        <v>3685</v>
      </c>
      <c r="G1454" t="s">
        <v>1808</v>
      </c>
      <c r="H1454" t="s">
        <v>294</v>
      </c>
      <c r="I1454" t="s">
        <v>3682</v>
      </c>
      <c r="J1454" t="s">
        <v>3652</v>
      </c>
    </row>
    <row r="1455" spans="1:10" x14ac:dyDescent="0.35">
      <c r="A1455" t="s">
        <v>183</v>
      </c>
      <c r="B1455" t="s">
        <v>38</v>
      </c>
      <c r="C1455" t="s">
        <v>184</v>
      </c>
      <c r="D1455" t="s">
        <v>42</v>
      </c>
      <c r="E1455" t="s">
        <v>50</v>
      </c>
      <c r="F1455" t="s">
        <v>3686</v>
      </c>
      <c r="G1455" t="s">
        <v>1810</v>
      </c>
      <c r="H1455" t="s">
        <v>297</v>
      </c>
      <c r="I1455" t="s">
        <v>3682</v>
      </c>
      <c r="J1455" t="s">
        <v>3654</v>
      </c>
    </row>
    <row r="1456" spans="1:10" x14ac:dyDescent="0.35">
      <c r="A1456" t="s">
        <v>183</v>
      </c>
      <c r="B1456" t="s">
        <v>38</v>
      </c>
      <c r="C1456" t="s">
        <v>184</v>
      </c>
      <c r="D1456" t="s">
        <v>44</v>
      </c>
      <c r="E1456" t="s">
        <v>50</v>
      </c>
      <c r="F1456" t="s">
        <v>3687</v>
      </c>
      <c r="G1456" t="s">
        <v>1812</v>
      </c>
      <c r="H1456" t="s">
        <v>300</v>
      </c>
      <c r="I1456" t="s">
        <v>3682</v>
      </c>
      <c r="J1456" t="s">
        <v>3656</v>
      </c>
    </row>
    <row r="1457" spans="1:10" x14ac:dyDescent="0.35">
      <c r="A1457" t="s">
        <v>183</v>
      </c>
      <c r="B1457" t="s">
        <v>38</v>
      </c>
      <c r="C1457" t="s">
        <v>184</v>
      </c>
      <c r="D1457" t="s">
        <v>41</v>
      </c>
      <c r="E1457" t="s">
        <v>50</v>
      </c>
      <c r="F1457" t="s">
        <v>3688</v>
      </c>
      <c r="G1457" t="s">
        <v>1814</v>
      </c>
      <c r="H1457" t="s">
        <v>303</v>
      </c>
      <c r="I1457" t="s">
        <v>3682</v>
      </c>
      <c r="J1457" t="s">
        <v>3658</v>
      </c>
    </row>
    <row r="1458" spans="1:10" x14ac:dyDescent="0.35">
      <c r="A1458" t="s">
        <v>183</v>
      </c>
      <c r="B1458" t="s">
        <v>38</v>
      </c>
      <c r="C1458" t="s">
        <v>184</v>
      </c>
      <c r="D1458" t="s">
        <v>39</v>
      </c>
      <c r="E1458" t="s">
        <v>50</v>
      </c>
      <c r="F1458" t="s">
        <v>3689</v>
      </c>
      <c r="G1458" t="s">
        <v>1816</v>
      </c>
      <c r="H1458" t="s">
        <v>285</v>
      </c>
      <c r="I1458" t="s">
        <v>3682</v>
      </c>
      <c r="J1458" t="s">
        <v>3660</v>
      </c>
    </row>
    <row r="1459" spans="1:10" x14ac:dyDescent="0.35">
      <c r="A1459" t="s">
        <v>183</v>
      </c>
      <c r="B1459" t="s">
        <v>38</v>
      </c>
      <c r="C1459" t="s">
        <v>184</v>
      </c>
      <c r="D1459" t="s">
        <v>46</v>
      </c>
      <c r="E1459" t="s">
        <v>51</v>
      </c>
      <c r="F1459" t="s">
        <v>3690</v>
      </c>
      <c r="G1459" t="s">
        <v>1818</v>
      </c>
      <c r="H1459" t="s">
        <v>308</v>
      </c>
      <c r="I1459" t="s">
        <v>3691</v>
      </c>
      <c r="J1459" t="s">
        <v>3646</v>
      </c>
    </row>
    <row r="1460" spans="1:10" x14ac:dyDescent="0.35">
      <c r="A1460" t="s">
        <v>183</v>
      </c>
      <c r="B1460" t="s">
        <v>38</v>
      </c>
      <c r="C1460" t="s">
        <v>184</v>
      </c>
      <c r="D1460" t="s">
        <v>40</v>
      </c>
      <c r="E1460" t="s">
        <v>51</v>
      </c>
      <c r="F1460" t="s">
        <v>3692</v>
      </c>
      <c r="G1460" t="s">
        <v>1821</v>
      </c>
      <c r="H1460" t="s">
        <v>312</v>
      </c>
      <c r="I1460" t="s">
        <v>3691</v>
      </c>
      <c r="J1460" t="s">
        <v>3648</v>
      </c>
    </row>
    <row r="1461" spans="1:10" x14ac:dyDescent="0.35">
      <c r="A1461" t="s">
        <v>183</v>
      </c>
      <c r="B1461" t="s">
        <v>38</v>
      </c>
      <c r="C1461" t="s">
        <v>184</v>
      </c>
      <c r="D1461" t="s">
        <v>45</v>
      </c>
      <c r="E1461" t="s">
        <v>51</v>
      </c>
      <c r="F1461" t="s">
        <v>3693</v>
      </c>
      <c r="G1461" t="s">
        <v>1823</v>
      </c>
      <c r="H1461" t="s">
        <v>315</v>
      </c>
      <c r="I1461" t="s">
        <v>3691</v>
      </c>
      <c r="J1461" t="s">
        <v>3650</v>
      </c>
    </row>
    <row r="1462" spans="1:10" x14ac:dyDescent="0.35">
      <c r="A1462" t="s">
        <v>183</v>
      </c>
      <c r="B1462" t="s">
        <v>38</v>
      </c>
      <c r="C1462" t="s">
        <v>184</v>
      </c>
      <c r="D1462" t="s">
        <v>43</v>
      </c>
      <c r="E1462" t="s">
        <v>51</v>
      </c>
      <c r="F1462" t="s">
        <v>3694</v>
      </c>
      <c r="G1462" t="s">
        <v>1825</v>
      </c>
      <c r="H1462" t="s">
        <v>318</v>
      </c>
      <c r="I1462" t="s">
        <v>3691</v>
      </c>
      <c r="J1462" t="s">
        <v>3652</v>
      </c>
    </row>
    <row r="1463" spans="1:10" x14ac:dyDescent="0.35">
      <c r="A1463" t="s">
        <v>183</v>
      </c>
      <c r="B1463" t="s">
        <v>38</v>
      </c>
      <c r="C1463" t="s">
        <v>184</v>
      </c>
      <c r="D1463" t="s">
        <v>42</v>
      </c>
      <c r="E1463" t="s">
        <v>51</v>
      </c>
      <c r="F1463" t="s">
        <v>3695</v>
      </c>
      <c r="G1463" t="s">
        <v>1827</v>
      </c>
      <c r="H1463" t="s">
        <v>321</v>
      </c>
      <c r="I1463" t="s">
        <v>3691</v>
      </c>
      <c r="J1463" t="s">
        <v>3654</v>
      </c>
    </row>
    <row r="1464" spans="1:10" x14ac:dyDescent="0.35">
      <c r="A1464" t="s">
        <v>183</v>
      </c>
      <c r="B1464" t="s">
        <v>38</v>
      </c>
      <c r="C1464" t="s">
        <v>184</v>
      </c>
      <c r="D1464" t="s">
        <v>44</v>
      </c>
      <c r="E1464" t="s">
        <v>51</v>
      </c>
      <c r="F1464" t="s">
        <v>3696</v>
      </c>
      <c r="G1464" t="s">
        <v>1829</v>
      </c>
      <c r="H1464" t="s">
        <v>324</v>
      </c>
      <c r="I1464" t="s">
        <v>3691</v>
      </c>
      <c r="J1464" t="s">
        <v>3656</v>
      </c>
    </row>
    <row r="1465" spans="1:10" x14ac:dyDescent="0.35">
      <c r="A1465" t="s">
        <v>183</v>
      </c>
      <c r="B1465" t="s">
        <v>38</v>
      </c>
      <c r="C1465" t="s">
        <v>184</v>
      </c>
      <c r="D1465" t="s">
        <v>41</v>
      </c>
      <c r="E1465" t="s">
        <v>51</v>
      </c>
      <c r="F1465" t="s">
        <v>3697</v>
      </c>
      <c r="G1465" t="s">
        <v>1831</v>
      </c>
      <c r="H1465" t="s">
        <v>327</v>
      </c>
      <c r="I1465" t="s">
        <v>3691</v>
      </c>
      <c r="J1465" t="s">
        <v>3658</v>
      </c>
    </row>
    <row r="1466" spans="1:10" x14ac:dyDescent="0.35">
      <c r="A1466" t="s">
        <v>183</v>
      </c>
      <c r="B1466" t="s">
        <v>38</v>
      </c>
      <c r="C1466" t="s">
        <v>184</v>
      </c>
      <c r="D1466" t="s">
        <v>39</v>
      </c>
      <c r="E1466" t="s">
        <v>51</v>
      </c>
      <c r="F1466" t="s">
        <v>3698</v>
      </c>
      <c r="G1466" t="s">
        <v>1833</v>
      </c>
      <c r="H1466" t="s">
        <v>309</v>
      </c>
      <c r="I1466" t="s">
        <v>3691</v>
      </c>
      <c r="J1466" t="s">
        <v>3660</v>
      </c>
    </row>
    <row r="1467" spans="1:10" x14ac:dyDescent="0.35">
      <c r="A1467" t="s">
        <v>183</v>
      </c>
      <c r="B1467" t="s">
        <v>38</v>
      </c>
      <c r="C1467" t="s">
        <v>184</v>
      </c>
      <c r="D1467" t="s">
        <v>39</v>
      </c>
      <c r="E1467" t="s">
        <v>77</v>
      </c>
      <c r="F1467" t="s">
        <v>3699</v>
      </c>
      <c r="G1467" t="s">
        <v>1835</v>
      </c>
      <c r="H1467" t="s">
        <v>332</v>
      </c>
      <c r="I1467" t="s">
        <v>3700</v>
      </c>
      <c r="J1467" t="s">
        <v>3660</v>
      </c>
    </row>
    <row r="1468" spans="1:10" x14ac:dyDescent="0.35">
      <c r="A1468" t="s">
        <v>183</v>
      </c>
      <c r="B1468" t="s">
        <v>38</v>
      </c>
      <c r="C1468" t="s">
        <v>184</v>
      </c>
      <c r="D1468" t="s">
        <v>39</v>
      </c>
      <c r="E1468" t="s">
        <v>82</v>
      </c>
      <c r="F1468" t="s">
        <v>3701</v>
      </c>
      <c r="G1468" t="s">
        <v>1838</v>
      </c>
      <c r="H1468" t="s">
        <v>335</v>
      </c>
      <c r="I1468" t="s">
        <v>3702</v>
      </c>
      <c r="J1468" t="s">
        <v>3660</v>
      </c>
    </row>
    <row r="1469" spans="1:10" x14ac:dyDescent="0.35">
      <c r="A1469" t="s">
        <v>183</v>
      </c>
      <c r="B1469" t="s">
        <v>38</v>
      </c>
      <c r="C1469" t="s">
        <v>184</v>
      </c>
      <c r="D1469" t="s">
        <v>39</v>
      </c>
      <c r="E1469" t="s">
        <v>83</v>
      </c>
      <c r="F1469" t="s">
        <v>3703</v>
      </c>
      <c r="G1469" t="s">
        <v>1841</v>
      </c>
      <c r="H1469" t="s">
        <v>338</v>
      </c>
      <c r="I1469" t="s">
        <v>3704</v>
      </c>
      <c r="J1469" t="s">
        <v>3660</v>
      </c>
    </row>
    <row r="1470" spans="1:10" x14ac:dyDescent="0.35">
      <c r="A1470" t="s">
        <v>183</v>
      </c>
      <c r="B1470" t="s">
        <v>38</v>
      </c>
      <c r="C1470" t="s">
        <v>184</v>
      </c>
      <c r="D1470" t="s">
        <v>39</v>
      </c>
      <c r="E1470" t="s">
        <v>84</v>
      </c>
      <c r="F1470" t="s">
        <v>3705</v>
      </c>
      <c r="G1470" t="s">
        <v>1844</v>
      </c>
      <c r="H1470" t="s">
        <v>341</v>
      </c>
      <c r="I1470" t="s">
        <v>3706</v>
      </c>
      <c r="J1470" t="s">
        <v>3660</v>
      </c>
    </row>
    <row r="1471" spans="1:10" x14ac:dyDescent="0.35">
      <c r="A1471" t="s">
        <v>183</v>
      </c>
      <c r="B1471" t="s">
        <v>38</v>
      </c>
      <c r="C1471" t="s">
        <v>184</v>
      </c>
      <c r="D1471" t="s">
        <v>39</v>
      </c>
      <c r="E1471" t="s">
        <v>85</v>
      </c>
      <c r="F1471" t="s">
        <v>3707</v>
      </c>
      <c r="G1471" t="s">
        <v>1847</v>
      </c>
      <c r="H1471" t="s">
        <v>344</v>
      </c>
      <c r="I1471" t="s">
        <v>3708</v>
      </c>
      <c r="J1471" t="s">
        <v>3660</v>
      </c>
    </row>
    <row r="1472" spans="1:10" x14ac:dyDescent="0.35">
      <c r="A1472" t="s">
        <v>183</v>
      </c>
      <c r="B1472" t="s">
        <v>38</v>
      </c>
      <c r="C1472" t="s">
        <v>184</v>
      </c>
      <c r="D1472" t="s">
        <v>39</v>
      </c>
      <c r="E1472" t="s">
        <v>86</v>
      </c>
      <c r="F1472" t="s">
        <v>3709</v>
      </c>
      <c r="G1472" t="s">
        <v>1850</v>
      </c>
      <c r="H1472" t="s">
        <v>347</v>
      </c>
      <c r="I1472" t="s">
        <v>3710</v>
      </c>
      <c r="J1472" t="s">
        <v>3660</v>
      </c>
    </row>
    <row r="1473" spans="1:10" x14ac:dyDescent="0.35">
      <c r="A1473" t="s">
        <v>183</v>
      </c>
      <c r="B1473" t="s">
        <v>38</v>
      </c>
      <c r="C1473" t="s">
        <v>184</v>
      </c>
      <c r="D1473" t="s">
        <v>39</v>
      </c>
      <c r="E1473" t="s">
        <v>87</v>
      </c>
      <c r="F1473" t="s">
        <v>3711</v>
      </c>
      <c r="G1473" t="s">
        <v>1853</v>
      </c>
      <c r="H1473" t="s">
        <v>350</v>
      </c>
      <c r="I1473" t="s">
        <v>3712</v>
      </c>
      <c r="J1473" t="s">
        <v>3660</v>
      </c>
    </row>
    <row r="1474" spans="1:10" x14ac:dyDescent="0.35">
      <c r="A1474" t="s">
        <v>183</v>
      </c>
      <c r="B1474" t="s">
        <v>38</v>
      </c>
      <c r="C1474" t="s">
        <v>184</v>
      </c>
      <c r="D1474" t="s">
        <v>39</v>
      </c>
      <c r="E1474" t="s">
        <v>88</v>
      </c>
      <c r="F1474" t="s">
        <v>3713</v>
      </c>
      <c r="G1474" t="s">
        <v>1856</v>
      </c>
      <c r="H1474" t="s">
        <v>353</v>
      </c>
      <c r="I1474" t="s">
        <v>3714</v>
      </c>
      <c r="J1474" t="s">
        <v>3660</v>
      </c>
    </row>
    <row r="1475" spans="1:10" x14ac:dyDescent="0.35">
      <c r="A1475" t="s">
        <v>183</v>
      </c>
      <c r="B1475" t="s">
        <v>38</v>
      </c>
      <c r="C1475" t="s">
        <v>184</v>
      </c>
      <c r="D1475" t="s">
        <v>39</v>
      </c>
      <c r="E1475" t="s">
        <v>89</v>
      </c>
      <c r="F1475" t="s">
        <v>3715</v>
      </c>
      <c r="G1475" t="s">
        <v>1859</v>
      </c>
      <c r="H1475" t="s">
        <v>356</v>
      </c>
      <c r="I1475" t="s">
        <v>3716</v>
      </c>
      <c r="J1475" t="s">
        <v>3660</v>
      </c>
    </row>
    <row r="1476" spans="1:10" x14ac:dyDescent="0.35">
      <c r="A1476" t="s">
        <v>183</v>
      </c>
      <c r="B1476" t="s">
        <v>38</v>
      </c>
      <c r="C1476" t="s">
        <v>184</v>
      </c>
      <c r="D1476" t="s">
        <v>55</v>
      </c>
      <c r="E1476" t="s">
        <v>52</v>
      </c>
      <c r="F1476" t="s">
        <v>3717</v>
      </c>
      <c r="G1476" t="s">
        <v>1862</v>
      </c>
      <c r="H1476" t="s">
        <v>359</v>
      </c>
      <c r="I1476" t="s">
        <v>3718</v>
      </c>
      <c r="J1476" t="s">
        <v>3719</v>
      </c>
    </row>
    <row r="1477" spans="1:10" x14ac:dyDescent="0.35">
      <c r="A1477" t="s">
        <v>183</v>
      </c>
      <c r="B1477" t="s">
        <v>38</v>
      </c>
      <c r="C1477" t="s">
        <v>184</v>
      </c>
      <c r="D1477" t="s">
        <v>54</v>
      </c>
      <c r="E1477" t="s">
        <v>52</v>
      </c>
      <c r="F1477" t="s">
        <v>3720</v>
      </c>
      <c r="G1477" t="s">
        <v>1866</v>
      </c>
      <c r="H1477" t="s">
        <v>364</v>
      </c>
      <c r="I1477" t="s">
        <v>3718</v>
      </c>
      <c r="J1477" t="s">
        <v>3721</v>
      </c>
    </row>
    <row r="1478" spans="1:10" x14ac:dyDescent="0.35">
      <c r="A1478" t="s">
        <v>183</v>
      </c>
      <c r="B1478" t="s">
        <v>38</v>
      </c>
      <c r="C1478" t="s">
        <v>184</v>
      </c>
      <c r="D1478" t="s">
        <v>56</v>
      </c>
      <c r="E1478" t="s">
        <v>52</v>
      </c>
      <c r="F1478" t="s">
        <v>3722</v>
      </c>
      <c r="G1478" t="s">
        <v>1869</v>
      </c>
      <c r="H1478" t="s">
        <v>368</v>
      </c>
      <c r="I1478" t="s">
        <v>3718</v>
      </c>
      <c r="J1478" t="s">
        <v>3723</v>
      </c>
    </row>
    <row r="1479" spans="1:10" x14ac:dyDescent="0.35">
      <c r="A1479" t="s">
        <v>183</v>
      </c>
      <c r="B1479" t="s">
        <v>38</v>
      </c>
      <c r="C1479" t="s">
        <v>184</v>
      </c>
      <c r="D1479" t="s">
        <v>43</v>
      </c>
      <c r="E1479" t="s">
        <v>52</v>
      </c>
      <c r="F1479" t="s">
        <v>3724</v>
      </c>
      <c r="G1479" t="s">
        <v>1872</v>
      </c>
      <c r="H1479" t="s">
        <v>372</v>
      </c>
      <c r="I1479" t="s">
        <v>3718</v>
      </c>
      <c r="J1479" t="s">
        <v>3652</v>
      </c>
    </row>
    <row r="1480" spans="1:10" x14ac:dyDescent="0.35">
      <c r="A1480" t="s">
        <v>183</v>
      </c>
      <c r="B1480" t="s">
        <v>38</v>
      </c>
      <c r="C1480" t="s">
        <v>184</v>
      </c>
      <c r="D1480" t="s">
        <v>42</v>
      </c>
      <c r="E1480" t="s">
        <v>52</v>
      </c>
      <c r="F1480" t="s">
        <v>3725</v>
      </c>
      <c r="G1480" t="s">
        <v>1874</v>
      </c>
      <c r="H1480" t="s">
        <v>376</v>
      </c>
      <c r="I1480" t="s">
        <v>3718</v>
      </c>
      <c r="J1480" t="s">
        <v>3654</v>
      </c>
    </row>
    <row r="1481" spans="1:10" x14ac:dyDescent="0.35">
      <c r="A1481" t="s">
        <v>183</v>
      </c>
      <c r="B1481" t="s">
        <v>38</v>
      </c>
      <c r="C1481" t="s">
        <v>184</v>
      </c>
      <c r="D1481" t="s">
        <v>44</v>
      </c>
      <c r="E1481" t="s">
        <v>52</v>
      </c>
      <c r="F1481" t="s">
        <v>3726</v>
      </c>
      <c r="G1481" t="s">
        <v>1876</v>
      </c>
      <c r="H1481" t="s">
        <v>380</v>
      </c>
      <c r="I1481" t="s">
        <v>3718</v>
      </c>
      <c r="J1481" t="s">
        <v>3656</v>
      </c>
    </row>
    <row r="1482" spans="1:10" x14ac:dyDescent="0.35">
      <c r="A1482" t="s">
        <v>183</v>
      </c>
      <c r="B1482" t="s">
        <v>38</v>
      </c>
      <c r="C1482" t="s">
        <v>184</v>
      </c>
      <c r="D1482" t="s">
        <v>41</v>
      </c>
      <c r="E1482" t="s">
        <v>52</v>
      </c>
      <c r="F1482" t="s">
        <v>3727</v>
      </c>
      <c r="G1482" t="s">
        <v>1878</v>
      </c>
      <c r="H1482" t="s">
        <v>384</v>
      </c>
      <c r="I1482" t="s">
        <v>3718</v>
      </c>
      <c r="J1482" t="s">
        <v>3658</v>
      </c>
    </row>
    <row r="1483" spans="1:10" x14ac:dyDescent="0.35">
      <c r="A1483" t="s">
        <v>183</v>
      </c>
      <c r="B1483" t="s">
        <v>38</v>
      </c>
      <c r="C1483" t="s">
        <v>184</v>
      </c>
      <c r="D1483" t="s">
        <v>53</v>
      </c>
      <c r="E1483" t="s">
        <v>52</v>
      </c>
      <c r="F1483" t="s">
        <v>3728</v>
      </c>
      <c r="G1483" t="s">
        <v>1880</v>
      </c>
      <c r="H1483" t="s">
        <v>360</v>
      </c>
      <c r="I1483" t="s">
        <v>3718</v>
      </c>
      <c r="J1483" t="s">
        <v>3729</v>
      </c>
    </row>
    <row r="1484" spans="1:10" x14ac:dyDescent="0.35">
      <c r="A1484" t="s">
        <v>183</v>
      </c>
      <c r="B1484" t="s">
        <v>38</v>
      </c>
      <c r="C1484" t="s">
        <v>184</v>
      </c>
      <c r="D1484" t="s">
        <v>53</v>
      </c>
      <c r="E1484" t="s">
        <v>167</v>
      </c>
      <c r="F1484" t="s">
        <v>3730</v>
      </c>
      <c r="G1484" t="s">
        <v>1883</v>
      </c>
      <c r="H1484" t="s">
        <v>391</v>
      </c>
      <c r="I1484" t="s">
        <v>3731</v>
      </c>
      <c r="J1484" t="s">
        <v>3729</v>
      </c>
    </row>
    <row r="1485" spans="1:10" x14ac:dyDescent="0.35">
      <c r="A1485" t="s">
        <v>183</v>
      </c>
      <c r="B1485" t="s">
        <v>38</v>
      </c>
      <c r="C1485" t="s">
        <v>184</v>
      </c>
      <c r="D1485" t="s">
        <v>55</v>
      </c>
      <c r="E1485" t="s">
        <v>57</v>
      </c>
      <c r="F1485" t="s">
        <v>3732</v>
      </c>
      <c r="G1485" t="s">
        <v>1886</v>
      </c>
      <c r="H1485" t="s">
        <v>394</v>
      </c>
      <c r="I1485" t="s">
        <v>3733</v>
      </c>
      <c r="J1485" t="s">
        <v>3719</v>
      </c>
    </row>
    <row r="1486" spans="1:10" x14ac:dyDescent="0.35">
      <c r="A1486" t="s">
        <v>183</v>
      </c>
      <c r="B1486" t="s">
        <v>38</v>
      </c>
      <c r="C1486" t="s">
        <v>184</v>
      </c>
      <c r="D1486" t="s">
        <v>54</v>
      </c>
      <c r="E1486" t="s">
        <v>57</v>
      </c>
      <c r="F1486" t="s">
        <v>3734</v>
      </c>
      <c r="G1486" t="s">
        <v>1889</v>
      </c>
      <c r="H1486" t="s">
        <v>398</v>
      </c>
      <c r="I1486" t="s">
        <v>3733</v>
      </c>
      <c r="J1486" t="s">
        <v>3721</v>
      </c>
    </row>
    <row r="1487" spans="1:10" x14ac:dyDescent="0.35">
      <c r="A1487" t="s">
        <v>183</v>
      </c>
      <c r="B1487" t="s">
        <v>38</v>
      </c>
      <c r="C1487" t="s">
        <v>184</v>
      </c>
      <c r="D1487" t="s">
        <v>56</v>
      </c>
      <c r="E1487" t="s">
        <v>57</v>
      </c>
      <c r="F1487" t="s">
        <v>3735</v>
      </c>
      <c r="G1487" t="s">
        <v>1891</v>
      </c>
      <c r="H1487" t="s">
        <v>401</v>
      </c>
      <c r="I1487" t="s">
        <v>3733</v>
      </c>
      <c r="J1487" t="s">
        <v>3723</v>
      </c>
    </row>
    <row r="1488" spans="1:10" x14ac:dyDescent="0.35">
      <c r="A1488" t="s">
        <v>183</v>
      </c>
      <c r="B1488" t="s">
        <v>38</v>
      </c>
      <c r="C1488" t="s">
        <v>184</v>
      </c>
      <c r="D1488" t="s">
        <v>43</v>
      </c>
      <c r="E1488" t="s">
        <v>57</v>
      </c>
      <c r="F1488" t="s">
        <v>3736</v>
      </c>
      <c r="G1488" t="s">
        <v>1893</v>
      </c>
      <c r="H1488" t="s">
        <v>404</v>
      </c>
      <c r="I1488" t="s">
        <v>3733</v>
      </c>
      <c r="J1488" t="s">
        <v>3652</v>
      </c>
    </row>
    <row r="1489" spans="1:10" x14ac:dyDescent="0.35">
      <c r="A1489" t="s">
        <v>183</v>
      </c>
      <c r="B1489" t="s">
        <v>38</v>
      </c>
      <c r="C1489" t="s">
        <v>184</v>
      </c>
      <c r="D1489" t="s">
        <v>42</v>
      </c>
      <c r="E1489" t="s">
        <v>57</v>
      </c>
      <c r="F1489" t="s">
        <v>3737</v>
      </c>
      <c r="G1489" t="s">
        <v>1895</v>
      </c>
      <c r="H1489" t="s">
        <v>407</v>
      </c>
      <c r="I1489" t="s">
        <v>3733</v>
      </c>
      <c r="J1489" t="s">
        <v>3654</v>
      </c>
    </row>
    <row r="1490" spans="1:10" x14ac:dyDescent="0.35">
      <c r="A1490" t="s">
        <v>183</v>
      </c>
      <c r="B1490" t="s">
        <v>38</v>
      </c>
      <c r="C1490" t="s">
        <v>184</v>
      </c>
      <c r="D1490" t="s">
        <v>44</v>
      </c>
      <c r="E1490" t="s">
        <v>57</v>
      </c>
      <c r="F1490" t="s">
        <v>3738</v>
      </c>
      <c r="G1490" t="s">
        <v>1897</v>
      </c>
      <c r="H1490" t="s">
        <v>410</v>
      </c>
      <c r="I1490" t="s">
        <v>3733</v>
      </c>
      <c r="J1490" t="s">
        <v>3656</v>
      </c>
    </row>
    <row r="1491" spans="1:10" x14ac:dyDescent="0.35">
      <c r="A1491" t="s">
        <v>183</v>
      </c>
      <c r="B1491" t="s">
        <v>38</v>
      </c>
      <c r="C1491" t="s">
        <v>184</v>
      </c>
      <c r="D1491" t="s">
        <v>41</v>
      </c>
      <c r="E1491" t="s">
        <v>57</v>
      </c>
      <c r="F1491" t="s">
        <v>3739</v>
      </c>
      <c r="G1491" t="s">
        <v>1899</v>
      </c>
      <c r="H1491" t="s">
        <v>413</v>
      </c>
      <c r="I1491" t="s">
        <v>3733</v>
      </c>
      <c r="J1491" t="s">
        <v>3658</v>
      </c>
    </row>
    <row r="1492" spans="1:10" x14ac:dyDescent="0.35">
      <c r="A1492" t="s">
        <v>183</v>
      </c>
      <c r="B1492" t="s">
        <v>38</v>
      </c>
      <c r="C1492" t="s">
        <v>184</v>
      </c>
      <c r="D1492" t="s">
        <v>53</v>
      </c>
      <c r="E1492" t="s">
        <v>57</v>
      </c>
      <c r="F1492" t="s">
        <v>3740</v>
      </c>
      <c r="G1492" t="s">
        <v>1901</v>
      </c>
      <c r="H1492" t="s">
        <v>395</v>
      </c>
      <c r="I1492" t="s">
        <v>3733</v>
      </c>
      <c r="J1492" t="s">
        <v>3729</v>
      </c>
    </row>
    <row r="1493" spans="1:10" x14ac:dyDescent="0.35">
      <c r="A1493" t="s">
        <v>183</v>
      </c>
      <c r="B1493" t="s">
        <v>38</v>
      </c>
      <c r="C1493" t="s">
        <v>184</v>
      </c>
      <c r="D1493" t="s">
        <v>55</v>
      </c>
      <c r="E1493" t="s">
        <v>58</v>
      </c>
      <c r="F1493" t="s">
        <v>3741</v>
      </c>
      <c r="G1493" t="s">
        <v>1903</v>
      </c>
      <c r="H1493" t="s">
        <v>418</v>
      </c>
      <c r="I1493" t="s">
        <v>3742</v>
      </c>
      <c r="J1493" t="s">
        <v>3719</v>
      </c>
    </row>
    <row r="1494" spans="1:10" x14ac:dyDescent="0.35">
      <c r="A1494" t="s">
        <v>183</v>
      </c>
      <c r="B1494" t="s">
        <v>38</v>
      </c>
      <c r="C1494" t="s">
        <v>184</v>
      </c>
      <c r="D1494" t="s">
        <v>54</v>
      </c>
      <c r="E1494" t="s">
        <v>58</v>
      </c>
      <c r="F1494" t="s">
        <v>3743</v>
      </c>
      <c r="G1494" t="s">
        <v>1906</v>
      </c>
      <c r="H1494" t="s">
        <v>422</v>
      </c>
      <c r="I1494" t="s">
        <v>3742</v>
      </c>
      <c r="J1494" t="s">
        <v>3721</v>
      </c>
    </row>
    <row r="1495" spans="1:10" x14ac:dyDescent="0.35">
      <c r="A1495" t="s">
        <v>183</v>
      </c>
      <c r="B1495" t="s">
        <v>38</v>
      </c>
      <c r="C1495" t="s">
        <v>184</v>
      </c>
      <c r="D1495" t="s">
        <v>56</v>
      </c>
      <c r="E1495" t="s">
        <v>58</v>
      </c>
      <c r="F1495" t="s">
        <v>3744</v>
      </c>
      <c r="G1495" t="s">
        <v>1908</v>
      </c>
      <c r="H1495" t="s">
        <v>425</v>
      </c>
      <c r="I1495" t="s">
        <v>3742</v>
      </c>
      <c r="J1495" t="s">
        <v>3723</v>
      </c>
    </row>
    <row r="1496" spans="1:10" x14ac:dyDescent="0.35">
      <c r="A1496" t="s">
        <v>183</v>
      </c>
      <c r="B1496" t="s">
        <v>38</v>
      </c>
      <c r="C1496" t="s">
        <v>184</v>
      </c>
      <c r="D1496" t="s">
        <v>43</v>
      </c>
      <c r="E1496" t="s">
        <v>58</v>
      </c>
      <c r="F1496" t="s">
        <v>3745</v>
      </c>
      <c r="G1496" t="s">
        <v>1910</v>
      </c>
      <c r="H1496" t="s">
        <v>428</v>
      </c>
      <c r="I1496" t="s">
        <v>3742</v>
      </c>
      <c r="J1496" t="s">
        <v>3652</v>
      </c>
    </row>
    <row r="1497" spans="1:10" x14ac:dyDescent="0.35">
      <c r="A1497" t="s">
        <v>183</v>
      </c>
      <c r="B1497" t="s">
        <v>38</v>
      </c>
      <c r="C1497" t="s">
        <v>184</v>
      </c>
      <c r="D1497" t="s">
        <v>42</v>
      </c>
      <c r="E1497" t="s">
        <v>58</v>
      </c>
      <c r="F1497" t="s">
        <v>3746</v>
      </c>
      <c r="G1497" t="s">
        <v>1912</v>
      </c>
      <c r="H1497" t="s">
        <v>431</v>
      </c>
      <c r="I1497" t="s">
        <v>3742</v>
      </c>
      <c r="J1497" t="s">
        <v>3654</v>
      </c>
    </row>
    <row r="1498" spans="1:10" x14ac:dyDescent="0.35">
      <c r="A1498" t="s">
        <v>183</v>
      </c>
      <c r="B1498" t="s">
        <v>38</v>
      </c>
      <c r="C1498" t="s">
        <v>184</v>
      </c>
      <c r="D1498" t="s">
        <v>44</v>
      </c>
      <c r="E1498" t="s">
        <v>58</v>
      </c>
      <c r="F1498" t="s">
        <v>3747</v>
      </c>
      <c r="G1498" t="s">
        <v>1914</v>
      </c>
      <c r="H1498" t="s">
        <v>434</v>
      </c>
      <c r="I1498" t="s">
        <v>3742</v>
      </c>
      <c r="J1498" t="s">
        <v>3656</v>
      </c>
    </row>
    <row r="1499" spans="1:10" x14ac:dyDescent="0.35">
      <c r="A1499" t="s">
        <v>183</v>
      </c>
      <c r="B1499" t="s">
        <v>38</v>
      </c>
      <c r="C1499" t="s">
        <v>184</v>
      </c>
      <c r="D1499" t="s">
        <v>41</v>
      </c>
      <c r="E1499" t="s">
        <v>58</v>
      </c>
      <c r="F1499" t="s">
        <v>3748</v>
      </c>
      <c r="G1499" t="s">
        <v>1916</v>
      </c>
      <c r="H1499" t="s">
        <v>437</v>
      </c>
      <c r="I1499" t="s">
        <v>3742</v>
      </c>
      <c r="J1499" t="s">
        <v>3658</v>
      </c>
    </row>
    <row r="1500" spans="1:10" x14ac:dyDescent="0.35">
      <c r="A1500" t="s">
        <v>183</v>
      </c>
      <c r="B1500" t="s">
        <v>38</v>
      </c>
      <c r="C1500" t="s">
        <v>184</v>
      </c>
      <c r="D1500" t="s">
        <v>53</v>
      </c>
      <c r="E1500" t="s">
        <v>58</v>
      </c>
      <c r="F1500" t="s">
        <v>3749</v>
      </c>
      <c r="G1500" t="s">
        <v>1918</v>
      </c>
      <c r="H1500" t="s">
        <v>419</v>
      </c>
      <c r="I1500" t="s">
        <v>3742</v>
      </c>
      <c r="J1500" t="s">
        <v>3729</v>
      </c>
    </row>
    <row r="1501" spans="1:10" x14ac:dyDescent="0.35">
      <c r="A1501" t="s">
        <v>183</v>
      </c>
      <c r="B1501" t="s">
        <v>38</v>
      </c>
      <c r="C1501" t="s">
        <v>184</v>
      </c>
      <c r="D1501" t="s">
        <v>55</v>
      </c>
      <c r="E1501" t="s">
        <v>59</v>
      </c>
      <c r="F1501" t="s">
        <v>3750</v>
      </c>
      <c r="G1501" t="s">
        <v>1920</v>
      </c>
      <c r="H1501" t="s">
        <v>442</v>
      </c>
      <c r="I1501" t="s">
        <v>3751</v>
      </c>
      <c r="J1501" t="s">
        <v>3719</v>
      </c>
    </row>
    <row r="1502" spans="1:10" x14ac:dyDescent="0.35">
      <c r="A1502" t="s">
        <v>183</v>
      </c>
      <c r="B1502" t="s">
        <v>38</v>
      </c>
      <c r="C1502" t="s">
        <v>184</v>
      </c>
      <c r="D1502" t="s">
        <v>54</v>
      </c>
      <c r="E1502" t="s">
        <v>59</v>
      </c>
      <c r="F1502" t="s">
        <v>3752</v>
      </c>
      <c r="G1502" t="s">
        <v>1923</v>
      </c>
      <c r="H1502" t="s">
        <v>446</v>
      </c>
      <c r="I1502" t="s">
        <v>3751</v>
      </c>
      <c r="J1502" t="s">
        <v>3721</v>
      </c>
    </row>
    <row r="1503" spans="1:10" x14ac:dyDescent="0.35">
      <c r="A1503" t="s">
        <v>183</v>
      </c>
      <c r="B1503" t="s">
        <v>38</v>
      </c>
      <c r="C1503" t="s">
        <v>184</v>
      </c>
      <c r="D1503" t="s">
        <v>56</v>
      </c>
      <c r="E1503" t="s">
        <v>59</v>
      </c>
      <c r="F1503" t="s">
        <v>3753</v>
      </c>
      <c r="G1503" t="s">
        <v>1925</v>
      </c>
      <c r="H1503" t="s">
        <v>449</v>
      </c>
      <c r="I1503" t="s">
        <v>3751</v>
      </c>
      <c r="J1503" t="s">
        <v>3723</v>
      </c>
    </row>
    <row r="1504" spans="1:10" x14ac:dyDescent="0.35">
      <c r="A1504" t="s">
        <v>183</v>
      </c>
      <c r="B1504" t="s">
        <v>38</v>
      </c>
      <c r="C1504" t="s">
        <v>184</v>
      </c>
      <c r="D1504" t="s">
        <v>43</v>
      </c>
      <c r="E1504" t="s">
        <v>59</v>
      </c>
      <c r="F1504" t="s">
        <v>3754</v>
      </c>
      <c r="G1504" t="s">
        <v>1927</v>
      </c>
      <c r="H1504" t="s">
        <v>452</v>
      </c>
      <c r="I1504" t="s">
        <v>3751</v>
      </c>
      <c r="J1504" t="s">
        <v>3652</v>
      </c>
    </row>
    <row r="1505" spans="1:10" x14ac:dyDescent="0.35">
      <c r="A1505" t="s">
        <v>183</v>
      </c>
      <c r="B1505" t="s">
        <v>38</v>
      </c>
      <c r="C1505" t="s">
        <v>184</v>
      </c>
      <c r="D1505" t="s">
        <v>42</v>
      </c>
      <c r="E1505" t="s">
        <v>59</v>
      </c>
      <c r="F1505" t="s">
        <v>3755</v>
      </c>
      <c r="G1505" t="s">
        <v>1929</v>
      </c>
      <c r="H1505" t="s">
        <v>455</v>
      </c>
      <c r="I1505" t="s">
        <v>3751</v>
      </c>
      <c r="J1505" t="s">
        <v>3654</v>
      </c>
    </row>
    <row r="1506" spans="1:10" x14ac:dyDescent="0.35">
      <c r="A1506" t="s">
        <v>183</v>
      </c>
      <c r="B1506" t="s">
        <v>38</v>
      </c>
      <c r="C1506" t="s">
        <v>184</v>
      </c>
      <c r="D1506" t="s">
        <v>44</v>
      </c>
      <c r="E1506" t="s">
        <v>59</v>
      </c>
      <c r="F1506" t="s">
        <v>3756</v>
      </c>
      <c r="G1506" t="s">
        <v>1931</v>
      </c>
      <c r="H1506" t="s">
        <v>458</v>
      </c>
      <c r="I1506" t="s">
        <v>3751</v>
      </c>
      <c r="J1506" t="s">
        <v>3656</v>
      </c>
    </row>
    <row r="1507" spans="1:10" x14ac:dyDescent="0.35">
      <c r="A1507" t="s">
        <v>183</v>
      </c>
      <c r="B1507" t="s">
        <v>38</v>
      </c>
      <c r="C1507" t="s">
        <v>184</v>
      </c>
      <c r="D1507" t="s">
        <v>41</v>
      </c>
      <c r="E1507" t="s">
        <v>59</v>
      </c>
      <c r="F1507" t="s">
        <v>3757</v>
      </c>
      <c r="G1507" t="s">
        <v>1933</v>
      </c>
      <c r="H1507" t="s">
        <v>461</v>
      </c>
      <c r="I1507" t="s">
        <v>3751</v>
      </c>
      <c r="J1507" t="s">
        <v>3658</v>
      </c>
    </row>
    <row r="1508" spans="1:10" x14ac:dyDescent="0.35">
      <c r="A1508" t="s">
        <v>183</v>
      </c>
      <c r="B1508" t="s">
        <v>38</v>
      </c>
      <c r="C1508" t="s">
        <v>184</v>
      </c>
      <c r="D1508" t="s">
        <v>53</v>
      </c>
      <c r="E1508" t="s">
        <v>59</v>
      </c>
      <c r="F1508" t="s">
        <v>3758</v>
      </c>
      <c r="G1508" t="s">
        <v>1935</v>
      </c>
      <c r="H1508" t="s">
        <v>443</v>
      </c>
      <c r="I1508" t="s">
        <v>3751</v>
      </c>
      <c r="J1508" t="s">
        <v>3729</v>
      </c>
    </row>
    <row r="1509" spans="1:10" x14ac:dyDescent="0.35">
      <c r="A1509" t="s">
        <v>183</v>
      </c>
      <c r="B1509" t="s">
        <v>38</v>
      </c>
      <c r="C1509" t="s">
        <v>184</v>
      </c>
      <c r="D1509" t="s">
        <v>55</v>
      </c>
      <c r="E1509" t="s">
        <v>60</v>
      </c>
      <c r="F1509" t="s">
        <v>3759</v>
      </c>
      <c r="G1509" t="s">
        <v>1937</v>
      </c>
      <c r="H1509" t="s">
        <v>466</v>
      </c>
      <c r="I1509" t="s">
        <v>3760</v>
      </c>
      <c r="J1509" t="s">
        <v>3719</v>
      </c>
    </row>
    <row r="1510" spans="1:10" x14ac:dyDescent="0.35">
      <c r="A1510" t="s">
        <v>183</v>
      </c>
      <c r="B1510" t="s">
        <v>38</v>
      </c>
      <c r="C1510" t="s">
        <v>184</v>
      </c>
      <c r="D1510" t="s">
        <v>54</v>
      </c>
      <c r="E1510" t="s">
        <v>60</v>
      </c>
      <c r="F1510" t="s">
        <v>3761</v>
      </c>
      <c r="G1510" t="s">
        <v>1940</v>
      </c>
      <c r="H1510" t="s">
        <v>470</v>
      </c>
      <c r="I1510" t="s">
        <v>3760</v>
      </c>
      <c r="J1510" t="s">
        <v>3721</v>
      </c>
    </row>
    <row r="1511" spans="1:10" x14ac:dyDescent="0.35">
      <c r="A1511" t="s">
        <v>183</v>
      </c>
      <c r="B1511" t="s">
        <v>38</v>
      </c>
      <c r="C1511" t="s">
        <v>184</v>
      </c>
      <c r="D1511" t="s">
        <v>56</v>
      </c>
      <c r="E1511" t="s">
        <v>60</v>
      </c>
      <c r="F1511" t="s">
        <v>3762</v>
      </c>
      <c r="G1511" t="s">
        <v>1942</v>
      </c>
      <c r="H1511" t="s">
        <v>473</v>
      </c>
      <c r="I1511" t="s">
        <v>3760</v>
      </c>
      <c r="J1511" t="s">
        <v>3723</v>
      </c>
    </row>
    <row r="1512" spans="1:10" x14ac:dyDescent="0.35">
      <c r="A1512" t="s">
        <v>183</v>
      </c>
      <c r="B1512" t="s">
        <v>38</v>
      </c>
      <c r="C1512" t="s">
        <v>184</v>
      </c>
      <c r="D1512" t="s">
        <v>43</v>
      </c>
      <c r="E1512" t="s">
        <v>60</v>
      </c>
      <c r="F1512" t="s">
        <v>3763</v>
      </c>
      <c r="G1512" t="s">
        <v>1944</v>
      </c>
      <c r="H1512" t="s">
        <v>476</v>
      </c>
      <c r="I1512" t="s">
        <v>3760</v>
      </c>
      <c r="J1512" t="s">
        <v>3652</v>
      </c>
    </row>
    <row r="1513" spans="1:10" x14ac:dyDescent="0.35">
      <c r="A1513" t="s">
        <v>183</v>
      </c>
      <c r="B1513" t="s">
        <v>38</v>
      </c>
      <c r="C1513" t="s">
        <v>184</v>
      </c>
      <c r="D1513" t="s">
        <v>42</v>
      </c>
      <c r="E1513" t="s">
        <v>60</v>
      </c>
      <c r="F1513" t="s">
        <v>3764</v>
      </c>
      <c r="G1513" t="s">
        <v>1946</v>
      </c>
      <c r="H1513" t="s">
        <v>479</v>
      </c>
      <c r="I1513" t="s">
        <v>3760</v>
      </c>
      <c r="J1513" t="s">
        <v>3654</v>
      </c>
    </row>
    <row r="1514" spans="1:10" x14ac:dyDescent="0.35">
      <c r="A1514" t="s">
        <v>183</v>
      </c>
      <c r="B1514" t="s">
        <v>38</v>
      </c>
      <c r="C1514" t="s">
        <v>184</v>
      </c>
      <c r="D1514" t="s">
        <v>44</v>
      </c>
      <c r="E1514" t="s">
        <v>60</v>
      </c>
      <c r="F1514" t="s">
        <v>3765</v>
      </c>
      <c r="G1514" t="s">
        <v>1948</v>
      </c>
      <c r="H1514" t="s">
        <v>482</v>
      </c>
      <c r="I1514" t="s">
        <v>3760</v>
      </c>
      <c r="J1514" t="s">
        <v>3656</v>
      </c>
    </row>
    <row r="1515" spans="1:10" x14ac:dyDescent="0.35">
      <c r="A1515" t="s">
        <v>183</v>
      </c>
      <c r="B1515" t="s">
        <v>38</v>
      </c>
      <c r="C1515" t="s">
        <v>184</v>
      </c>
      <c r="D1515" t="s">
        <v>41</v>
      </c>
      <c r="E1515" t="s">
        <v>60</v>
      </c>
      <c r="F1515" t="s">
        <v>3766</v>
      </c>
      <c r="G1515" t="s">
        <v>1950</v>
      </c>
      <c r="H1515" t="s">
        <v>485</v>
      </c>
      <c r="I1515" t="s">
        <v>3760</v>
      </c>
      <c r="J1515" t="s">
        <v>3658</v>
      </c>
    </row>
    <row r="1516" spans="1:10" x14ac:dyDescent="0.35">
      <c r="A1516" t="s">
        <v>183</v>
      </c>
      <c r="B1516" t="s">
        <v>38</v>
      </c>
      <c r="C1516" t="s">
        <v>184</v>
      </c>
      <c r="D1516" t="s">
        <v>53</v>
      </c>
      <c r="E1516" t="s">
        <v>60</v>
      </c>
      <c r="F1516" t="s">
        <v>3767</v>
      </c>
      <c r="G1516" t="s">
        <v>1952</v>
      </c>
      <c r="H1516" t="s">
        <v>467</v>
      </c>
      <c r="I1516" t="s">
        <v>3760</v>
      </c>
      <c r="J1516" t="s">
        <v>3729</v>
      </c>
    </row>
    <row r="1517" spans="1:10" x14ac:dyDescent="0.35">
      <c r="A1517" t="s">
        <v>183</v>
      </c>
      <c r="B1517" t="s">
        <v>4</v>
      </c>
      <c r="C1517" t="s">
        <v>184</v>
      </c>
      <c r="D1517" t="s">
        <v>79</v>
      </c>
      <c r="E1517" t="s">
        <v>77</v>
      </c>
      <c r="F1517" t="s">
        <v>3768</v>
      </c>
      <c r="G1517" t="s">
        <v>1954</v>
      </c>
      <c r="H1517" t="s">
        <v>490</v>
      </c>
      <c r="I1517" t="s">
        <v>3769</v>
      </c>
      <c r="J1517" t="s">
        <v>3770</v>
      </c>
    </row>
    <row r="1518" spans="1:10" x14ac:dyDescent="0.35">
      <c r="A1518" t="s">
        <v>183</v>
      </c>
      <c r="B1518" t="s">
        <v>4</v>
      </c>
      <c r="C1518" t="s">
        <v>184</v>
      </c>
      <c r="D1518" t="s">
        <v>80</v>
      </c>
      <c r="E1518" t="s">
        <v>77</v>
      </c>
      <c r="F1518" t="s">
        <v>3771</v>
      </c>
      <c r="G1518" t="s">
        <v>1957</v>
      </c>
      <c r="H1518" t="s">
        <v>495</v>
      </c>
      <c r="I1518" t="s">
        <v>3769</v>
      </c>
      <c r="J1518" t="s">
        <v>3772</v>
      </c>
    </row>
    <row r="1519" spans="1:10" x14ac:dyDescent="0.35">
      <c r="A1519" t="s">
        <v>183</v>
      </c>
      <c r="B1519" t="s">
        <v>4</v>
      </c>
      <c r="C1519" t="s">
        <v>184</v>
      </c>
      <c r="D1519" t="s">
        <v>81</v>
      </c>
      <c r="E1519" t="s">
        <v>77</v>
      </c>
      <c r="F1519" t="s">
        <v>3773</v>
      </c>
      <c r="G1519" t="s">
        <v>1960</v>
      </c>
      <c r="H1519" t="s">
        <v>499</v>
      </c>
      <c r="I1519" t="s">
        <v>3769</v>
      </c>
      <c r="J1519" t="s">
        <v>3774</v>
      </c>
    </row>
    <row r="1520" spans="1:10" x14ac:dyDescent="0.35">
      <c r="A1520" t="s">
        <v>183</v>
      </c>
      <c r="B1520" t="s">
        <v>4</v>
      </c>
      <c r="C1520" t="s">
        <v>184</v>
      </c>
      <c r="D1520" t="s">
        <v>44</v>
      </c>
      <c r="E1520" t="s">
        <v>77</v>
      </c>
      <c r="F1520" t="s">
        <v>3775</v>
      </c>
      <c r="G1520" t="s">
        <v>1963</v>
      </c>
      <c r="H1520" t="s">
        <v>503</v>
      </c>
      <c r="I1520" t="s">
        <v>3769</v>
      </c>
      <c r="J1520" t="s">
        <v>3776</v>
      </c>
    </row>
    <row r="1521" spans="1:10" x14ac:dyDescent="0.35">
      <c r="A1521" t="s">
        <v>183</v>
      </c>
      <c r="B1521" t="s">
        <v>4</v>
      </c>
      <c r="C1521" t="s">
        <v>184</v>
      </c>
      <c r="D1521" t="s">
        <v>41</v>
      </c>
      <c r="E1521" t="s">
        <v>77</v>
      </c>
      <c r="F1521" t="s">
        <v>3777</v>
      </c>
      <c r="G1521" t="s">
        <v>1965</v>
      </c>
      <c r="H1521" t="s">
        <v>507</v>
      </c>
      <c r="I1521" t="s">
        <v>3769</v>
      </c>
      <c r="J1521" t="s">
        <v>3778</v>
      </c>
    </row>
    <row r="1522" spans="1:10" x14ac:dyDescent="0.35">
      <c r="A1522" t="s">
        <v>183</v>
      </c>
      <c r="B1522" t="s">
        <v>4</v>
      </c>
      <c r="C1522" t="s">
        <v>184</v>
      </c>
      <c r="D1522" t="s">
        <v>78</v>
      </c>
      <c r="E1522" t="s">
        <v>77</v>
      </c>
      <c r="F1522" t="s">
        <v>3779</v>
      </c>
      <c r="G1522" t="s">
        <v>1967</v>
      </c>
      <c r="H1522" t="s">
        <v>491</v>
      </c>
      <c r="I1522" t="s">
        <v>3769</v>
      </c>
      <c r="J1522" t="s">
        <v>3780</v>
      </c>
    </row>
    <row r="1523" spans="1:10" x14ac:dyDescent="0.35">
      <c r="A1523" t="s">
        <v>183</v>
      </c>
      <c r="B1523" t="s">
        <v>4</v>
      </c>
      <c r="C1523" t="s">
        <v>184</v>
      </c>
      <c r="D1523" t="s">
        <v>79</v>
      </c>
      <c r="E1523" t="s">
        <v>82</v>
      </c>
      <c r="F1523" t="s">
        <v>3781</v>
      </c>
      <c r="G1523" t="s">
        <v>1970</v>
      </c>
      <c r="H1523" t="s">
        <v>514</v>
      </c>
      <c r="I1523" t="s">
        <v>3782</v>
      </c>
      <c r="J1523" t="s">
        <v>3770</v>
      </c>
    </row>
    <row r="1524" spans="1:10" x14ac:dyDescent="0.35">
      <c r="A1524" t="s">
        <v>183</v>
      </c>
      <c r="B1524" t="s">
        <v>4</v>
      </c>
      <c r="C1524" t="s">
        <v>184</v>
      </c>
      <c r="D1524" t="s">
        <v>80</v>
      </c>
      <c r="E1524" t="s">
        <v>82</v>
      </c>
      <c r="F1524" t="s">
        <v>3783</v>
      </c>
      <c r="G1524" t="s">
        <v>1972</v>
      </c>
      <c r="H1524" t="s">
        <v>518</v>
      </c>
      <c r="I1524" t="s">
        <v>3782</v>
      </c>
      <c r="J1524" t="s">
        <v>3772</v>
      </c>
    </row>
    <row r="1525" spans="1:10" x14ac:dyDescent="0.35">
      <c r="A1525" t="s">
        <v>183</v>
      </c>
      <c r="B1525" t="s">
        <v>4</v>
      </c>
      <c r="C1525" t="s">
        <v>184</v>
      </c>
      <c r="D1525" t="s">
        <v>81</v>
      </c>
      <c r="E1525" t="s">
        <v>82</v>
      </c>
      <c r="F1525" t="s">
        <v>3784</v>
      </c>
      <c r="G1525" t="s">
        <v>1974</v>
      </c>
      <c r="H1525" t="s">
        <v>521</v>
      </c>
      <c r="I1525" t="s">
        <v>3782</v>
      </c>
      <c r="J1525" t="s">
        <v>3774</v>
      </c>
    </row>
    <row r="1526" spans="1:10" x14ac:dyDescent="0.35">
      <c r="A1526" t="s">
        <v>183</v>
      </c>
      <c r="B1526" t="s">
        <v>4</v>
      </c>
      <c r="C1526" t="s">
        <v>184</v>
      </c>
      <c r="D1526" t="s">
        <v>44</v>
      </c>
      <c r="E1526" t="s">
        <v>82</v>
      </c>
      <c r="F1526" t="s">
        <v>3785</v>
      </c>
      <c r="G1526" t="s">
        <v>1976</v>
      </c>
      <c r="H1526" t="s">
        <v>524</v>
      </c>
      <c r="I1526" t="s">
        <v>3782</v>
      </c>
      <c r="J1526" t="s">
        <v>3776</v>
      </c>
    </row>
    <row r="1527" spans="1:10" x14ac:dyDescent="0.35">
      <c r="A1527" t="s">
        <v>183</v>
      </c>
      <c r="B1527" t="s">
        <v>4</v>
      </c>
      <c r="C1527" t="s">
        <v>184</v>
      </c>
      <c r="D1527" t="s">
        <v>41</v>
      </c>
      <c r="E1527" t="s">
        <v>82</v>
      </c>
      <c r="F1527" t="s">
        <v>3786</v>
      </c>
      <c r="G1527" t="s">
        <v>1978</v>
      </c>
      <c r="H1527" t="s">
        <v>527</v>
      </c>
      <c r="I1527" t="s">
        <v>3782</v>
      </c>
      <c r="J1527" t="s">
        <v>3778</v>
      </c>
    </row>
    <row r="1528" spans="1:10" x14ac:dyDescent="0.35">
      <c r="A1528" t="s">
        <v>183</v>
      </c>
      <c r="B1528" t="s">
        <v>4</v>
      </c>
      <c r="C1528" t="s">
        <v>184</v>
      </c>
      <c r="D1528" t="s">
        <v>78</v>
      </c>
      <c r="E1528" t="s">
        <v>82</v>
      </c>
      <c r="F1528" t="s">
        <v>3787</v>
      </c>
      <c r="G1528" t="s">
        <v>1980</v>
      </c>
      <c r="H1528" t="s">
        <v>515</v>
      </c>
      <c r="I1528" t="s">
        <v>3782</v>
      </c>
      <c r="J1528" t="s">
        <v>3780</v>
      </c>
    </row>
    <row r="1529" spans="1:10" x14ac:dyDescent="0.35">
      <c r="A1529" t="s">
        <v>183</v>
      </c>
      <c r="B1529" t="s">
        <v>4</v>
      </c>
      <c r="C1529" t="s">
        <v>184</v>
      </c>
      <c r="D1529" t="s">
        <v>79</v>
      </c>
      <c r="E1529" t="s">
        <v>83</v>
      </c>
      <c r="F1529" t="s">
        <v>3788</v>
      </c>
      <c r="G1529" t="s">
        <v>1982</v>
      </c>
      <c r="H1529" t="s">
        <v>532</v>
      </c>
      <c r="I1529" t="s">
        <v>3789</v>
      </c>
      <c r="J1529" t="s">
        <v>3770</v>
      </c>
    </row>
    <row r="1530" spans="1:10" x14ac:dyDescent="0.35">
      <c r="A1530" t="s">
        <v>183</v>
      </c>
      <c r="B1530" t="s">
        <v>4</v>
      </c>
      <c r="C1530" t="s">
        <v>184</v>
      </c>
      <c r="D1530" t="s">
        <v>80</v>
      </c>
      <c r="E1530" t="s">
        <v>83</v>
      </c>
      <c r="F1530" t="s">
        <v>3790</v>
      </c>
      <c r="G1530" t="s">
        <v>1984</v>
      </c>
      <c r="H1530" t="s">
        <v>536</v>
      </c>
      <c r="I1530" t="s">
        <v>3789</v>
      </c>
      <c r="J1530" t="s">
        <v>3772</v>
      </c>
    </row>
    <row r="1531" spans="1:10" x14ac:dyDescent="0.35">
      <c r="A1531" t="s">
        <v>183</v>
      </c>
      <c r="B1531" t="s">
        <v>4</v>
      </c>
      <c r="C1531" t="s">
        <v>184</v>
      </c>
      <c r="D1531" t="s">
        <v>81</v>
      </c>
      <c r="E1531" t="s">
        <v>83</v>
      </c>
      <c r="F1531" t="s">
        <v>3791</v>
      </c>
      <c r="G1531" t="s">
        <v>1986</v>
      </c>
      <c r="H1531" t="s">
        <v>539</v>
      </c>
      <c r="I1531" t="s">
        <v>3789</v>
      </c>
      <c r="J1531" t="s">
        <v>3774</v>
      </c>
    </row>
    <row r="1532" spans="1:10" x14ac:dyDescent="0.35">
      <c r="A1532" t="s">
        <v>183</v>
      </c>
      <c r="B1532" t="s">
        <v>4</v>
      </c>
      <c r="C1532" t="s">
        <v>184</v>
      </c>
      <c r="D1532" t="s">
        <v>44</v>
      </c>
      <c r="E1532" t="s">
        <v>83</v>
      </c>
      <c r="F1532" t="s">
        <v>3792</v>
      </c>
      <c r="G1532" t="s">
        <v>1988</v>
      </c>
      <c r="H1532" t="s">
        <v>542</v>
      </c>
      <c r="I1532" t="s">
        <v>3789</v>
      </c>
      <c r="J1532" t="s">
        <v>3776</v>
      </c>
    </row>
    <row r="1533" spans="1:10" x14ac:dyDescent="0.35">
      <c r="A1533" t="s">
        <v>183</v>
      </c>
      <c r="B1533" t="s">
        <v>4</v>
      </c>
      <c r="C1533" t="s">
        <v>184</v>
      </c>
      <c r="D1533" t="s">
        <v>41</v>
      </c>
      <c r="E1533" t="s">
        <v>83</v>
      </c>
      <c r="F1533" t="s">
        <v>3793</v>
      </c>
      <c r="G1533" t="s">
        <v>1990</v>
      </c>
      <c r="H1533" t="s">
        <v>545</v>
      </c>
      <c r="I1533" t="s">
        <v>3789</v>
      </c>
      <c r="J1533" t="s">
        <v>3778</v>
      </c>
    </row>
    <row r="1534" spans="1:10" x14ac:dyDescent="0.35">
      <c r="A1534" t="s">
        <v>183</v>
      </c>
      <c r="B1534" t="s">
        <v>4</v>
      </c>
      <c r="C1534" t="s">
        <v>184</v>
      </c>
      <c r="D1534" t="s">
        <v>78</v>
      </c>
      <c r="E1534" t="s">
        <v>83</v>
      </c>
      <c r="F1534" t="s">
        <v>3794</v>
      </c>
      <c r="G1534" t="s">
        <v>1992</v>
      </c>
      <c r="H1534" t="s">
        <v>533</v>
      </c>
      <c r="I1534" t="s">
        <v>3789</v>
      </c>
      <c r="J1534" t="s">
        <v>3780</v>
      </c>
    </row>
    <row r="1535" spans="1:10" x14ac:dyDescent="0.35">
      <c r="A1535" t="s">
        <v>183</v>
      </c>
      <c r="B1535" t="s">
        <v>4</v>
      </c>
      <c r="C1535" t="s">
        <v>184</v>
      </c>
      <c r="D1535" t="s">
        <v>79</v>
      </c>
      <c r="E1535" t="s">
        <v>84</v>
      </c>
      <c r="F1535" t="s">
        <v>3795</v>
      </c>
      <c r="G1535" t="s">
        <v>1994</v>
      </c>
      <c r="H1535" t="s">
        <v>550</v>
      </c>
      <c r="I1535" t="s">
        <v>3796</v>
      </c>
      <c r="J1535" t="s">
        <v>3770</v>
      </c>
    </row>
    <row r="1536" spans="1:10" x14ac:dyDescent="0.35">
      <c r="A1536" t="s">
        <v>183</v>
      </c>
      <c r="B1536" t="s">
        <v>4</v>
      </c>
      <c r="C1536" t="s">
        <v>184</v>
      </c>
      <c r="D1536" t="s">
        <v>80</v>
      </c>
      <c r="E1536" t="s">
        <v>84</v>
      </c>
      <c r="F1536" t="s">
        <v>3797</v>
      </c>
      <c r="G1536" t="s">
        <v>1996</v>
      </c>
      <c r="H1536" t="s">
        <v>554</v>
      </c>
      <c r="I1536" t="s">
        <v>3796</v>
      </c>
      <c r="J1536" t="s">
        <v>3772</v>
      </c>
    </row>
    <row r="1537" spans="1:10" x14ac:dyDescent="0.35">
      <c r="A1537" t="s">
        <v>183</v>
      </c>
      <c r="B1537" t="s">
        <v>4</v>
      </c>
      <c r="C1537" t="s">
        <v>184</v>
      </c>
      <c r="D1537" t="s">
        <v>81</v>
      </c>
      <c r="E1537" t="s">
        <v>84</v>
      </c>
      <c r="F1537" t="s">
        <v>3798</v>
      </c>
      <c r="G1537" t="s">
        <v>1998</v>
      </c>
      <c r="H1537" t="s">
        <v>557</v>
      </c>
      <c r="I1537" t="s">
        <v>3796</v>
      </c>
      <c r="J1537" t="s">
        <v>3774</v>
      </c>
    </row>
    <row r="1538" spans="1:10" x14ac:dyDescent="0.35">
      <c r="A1538" t="s">
        <v>183</v>
      </c>
      <c r="B1538" t="s">
        <v>4</v>
      </c>
      <c r="C1538" t="s">
        <v>184</v>
      </c>
      <c r="D1538" t="s">
        <v>44</v>
      </c>
      <c r="E1538" t="s">
        <v>84</v>
      </c>
      <c r="F1538" t="s">
        <v>3799</v>
      </c>
      <c r="G1538" t="s">
        <v>2000</v>
      </c>
      <c r="H1538" t="s">
        <v>560</v>
      </c>
      <c r="I1538" t="s">
        <v>3796</v>
      </c>
      <c r="J1538" t="s">
        <v>3776</v>
      </c>
    </row>
    <row r="1539" spans="1:10" x14ac:dyDescent="0.35">
      <c r="A1539" t="s">
        <v>183</v>
      </c>
      <c r="B1539" t="s">
        <v>4</v>
      </c>
      <c r="C1539" t="s">
        <v>184</v>
      </c>
      <c r="D1539" t="s">
        <v>41</v>
      </c>
      <c r="E1539" t="s">
        <v>84</v>
      </c>
      <c r="F1539" t="s">
        <v>3800</v>
      </c>
      <c r="G1539" t="s">
        <v>2002</v>
      </c>
      <c r="H1539" t="s">
        <v>563</v>
      </c>
      <c r="I1539" t="s">
        <v>3796</v>
      </c>
      <c r="J1539" t="s">
        <v>3778</v>
      </c>
    </row>
    <row r="1540" spans="1:10" x14ac:dyDescent="0.35">
      <c r="A1540" t="s">
        <v>183</v>
      </c>
      <c r="B1540" t="s">
        <v>4</v>
      </c>
      <c r="C1540" t="s">
        <v>184</v>
      </c>
      <c r="D1540" t="s">
        <v>78</v>
      </c>
      <c r="E1540" t="s">
        <v>84</v>
      </c>
      <c r="F1540" t="s">
        <v>3801</v>
      </c>
      <c r="G1540" t="s">
        <v>2004</v>
      </c>
      <c r="H1540" t="s">
        <v>551</v>
      </c>
      <c r="I1540" t="s">
        <v>3796</v>
      </c>
      <c r="J1540" t="s">
        <v>3780</v>
      </c>
    </row>
    <row r="1541" spans="1:10" x14ac:dyDescent="0.35">
      <c r="A1541" t="s">
        <v>183</v>
      </c>
      <c r="B1541" t="s">
        <v>4</v>
      </c>
      <c r="C1541" t="s">
        <v>184</v>
      </c>
      <c r="D1541" t="s">
        <v>79</v>
      </c>
      <c r="E1541" t="s">
        <v>85</v>
      </c>
      <c r="F1541" t="s">
        <v>3802</v>
      </c>
      <c r="G1541" t="s">
        <v>2006</v>
      </c>
      <c r="H1541" t="s">
        <v>568</v>
      </c>
      <c r="I1541" t="s">
        <v>3803</v>
      </c>
      <c r="J1541" t="s">
        <v>3770</v>
      </c>
    </row>
    <row r="1542" spans="1:10" x14ac:dyDescent="0.35">
      <c r="A1542" t="s">
        <v>183</v>
      </c>
      <c r="B1542" t="s">
        <v>4</v>
      </c>
      <c r="C1542" t="s">
        <v>184</v>
      </c>
      <c r="D1542" t="s">
        <v>80</v>
      </c>
      <c r="E1542" t="s">
        <v>85</v>
      </c>
      <c r="F1542" t="s">
        <v>3804</v>
      </c>
      <c r="G1542" t="s">
        <v>2008</v>
      </c>
      <c r="H1542" t="s">
        <v>572</v>
      </c>
      <c r="I1542" t="s">
        <v>3803</v>
      </c>
      <c r="J1542" t="s">
        <v>3772</v>
      </c>
    </row>
    <row r="1543" spans="1:10" x14ac:dyDescent="0.35">
      <c r="A1543" t="s">
        <v>183</v>
      </c>
      <c r="B1543" t="s">
        <v>4</v>
      </c>
      <c r="C1543" t="s">
        <v>184</v>
      </c>
      <c r="D1543" t="s">
        <v>81</v>
      </c>
      <c r="E1543" t="s">
        <v>85</v>
      </c>
      <c r="F1543" t="s">
        <v>3805</v>
      </c>
      <c r="G1543" t="s">
        <v>2010</v>
      </c>
      <c r="H1543" t="s">
        <v>575</v>
      </c>
      <c r="I1543" t="s">
        <v>3803</v>
      </c>
      <c r="J1543" t="s">
        <v>3774</v>
      </c>
    </row>
    <row r="1544" spans="1:10" x14ac:dyDescent="0.35">
      <c r="A1544" t="s">
        <v>183</v>
      </c>
      <c r="B1544" t="s">
        <v>4</v>
      </c>
      <c r="C1544" t="s">
        <v>184</v>
      </c>
      <c r="D1544" t="s">
        <v>44</v>
      </c>
      <c r="E1544" t="s">
        <v>85</v>
      </c>
      <c r="F1544" t="s">
        <v>3806</v>
      </c>
      <c r="G1544" t="s">
        <v>2012</v>
      </c>
      <c r="H1544" t="s">
        <v>578</v>
      </c>
      <c r="I1544" t="s">
        <v>3803</v>
      </c>
      <c r="J1544" t="s">
        <v>3776</v>
      </c>
    </row>
    <row r="1545" spans="1:10" x14ac:dyDescent="0.35">
      <c r="A1545" t="s">
        <v>183</v>
      </c>
      <c r="B1545" t="s">
        <v>4</v>
      </c>
      <c r="C1545" t="s">
        <v>184</v>
      </c>
      <c r="D1545" t="s">
        <v>41</v>
      </c>
      <c r="E1545" t="s">
        <v>85</v>
      </c>
      <c r="F1545" t="s">
        <v>3807</v>
      </c>
      <c r="G1545" t="s">
        <v>2014</v>
      </c>
      <c r="H1545" t="s">
        <v>581</v>
      </c>
      <c r="I1545" t="s">
        <v>3803</v>
      </c>
      <c r="J1545" t="s">
        <v>3778</v>
      </c>
    </row>
    <row r="1546" spans="1:10" x14ac:dyDescent="0.35">
      <c r="A1546" t="s">
        <v>183</v>
      </c>
      <c r="B1546" t="s">
        <v>4</v>
      </c>
      <c r="C1546" t="s">
        <v>184</v>
      </c>
      <c r="D1546" t="s">
        <v>78</v>
      </c>
      <c r="E1546" t="s">
        <v>85</v>
      </c>
      <c r="F1546" t="s">
        <v>3808</v>
      </c>
      <c r="G1546" t="s">
        <v>2016</v>
      </c>
      <c r="H1546" t="s">
        <v>569</v>
      </c>
      <c r="I1546" t="s">
        <v>3803</v>
      </c>
      <c r="J1546" t="s">
        <v>3780</v>
      </c>
    </row>
    <row r="1547" spans="1:10" x14ac:dyDescent="0.35">
      <c r="A1547" t="s">
        <v>183</v>
      </c>
      <c r="B1547" t="s">
        <v>4</v>
      </c>
      <c r="C1547" t="s">
        <v>184</v>
      </c>
      <c r="D1547" t="s">
        <v>79</v>
      </c>
      <c r="E1547" t="s">
        <v>86</v>
      </c>
      <c r="F1547" t="s">
        <v>3809</v>
      </c>
      <c r="G1547" t="s">
        <v>2018</v>
      </c>
      <c r="H1547" t="s">
        <v>586</v>
      </c>
      <c r="I1547" t="s">
        <v>3810</v>
      </c>
      <c r="J1547" t="s">
        <v>3770</v>
      </c>
    </row>
    <row r="1548" spans="1:10" x14ac:dyDescent="0.35">
      <c r="A1548" t="s">
        <v>183</v>
      </c>
      <c r="B1548" t="s">
        <v>4</v>
      </c>
      <c r="C1548" t="s">
        <v>184</v>
      </c>
      <c r="D1548" t="s">
        <v>80</v>
      </c>
      <c r="E1548" t="s">
        <v>86</v>
      </c>
      <c r="F1548" t="s">
        <v>3811</v>
      </c>
      <c r="G1548" t="s">
        <v>2020</v>
      </c>
      <c r="H1548" t="s">
        <v>590</v>
      </c>
      <c r="I1548" t="s">
        <v>3810</v>
      </c>
      <c r="J1548" t="s">
        <v>3772</v>
      </c>
    </row>
    <row r="1549" spans="1:10" x14ac:dyDescent="0.35">
      <c r="A1549" t="s">
        <v>183</v>
      </c>
      <c r="B1549" t="s">
        <v>4</v>
      </c>
      <c r="C1549" t="s">
        <v>184</v>
      </c>
      <c r="D1549" t="s">
        <v>81</v>
      </c>
      <c r="E1549" t="s">
        <v>86</v>
      </c>
      <c r="F1549" t="s">
        <v>3812</v>
      </c>
      <c r="G1549" t="s">
        <v>2022</v>
      </c>
      <c r="H1549" t="s">
        <v>593</v>
      </c>
      <c r="I1549" t="s">
        <v>3810</v>
      </c>
      <c r="J1549" t="s">
        <v>3774</v>
      </c>
    </row>
    <row r="1550" spans="1:10" x14ac:dyDescent="0.35">
      <c r="A1550" t="s">
        <v>183</v>
      </c>
      <c r="B1550" t="s">
        <v>4</v>
      </c>
      <c r="C1550" t="s">
        <v>184</v>
      </c>
      <c r="D1550" t="s">
        <v>44</v>
      </c>
      <c r="E1550" t="s">
        <v>86</v>
      </c>
      <c r="F1550" t="s">
        <v>3813</v>
      </c>
      <c r="G1550" t="s">
        <v>2024</v>
      </c>
      <c r="H1550" t="s">
        <v>596</v>
      </c>
      <c r="I1550" t="s">
        <v>3810</v>
      </c>
      <c r="J1550" t="s">
        <v>3776</v>
      </c>
    </row>
    <row r="1551" spans="1:10" x14ac:dyDescent="0.35">
      <c r="A1551" t="s">
        <v>183</v>
      </c>
      <c r="B1551" t="s">
        <v>4</v>
      </c>
      <c r="C1551" t="s">
        <v>184</v>
      </c>
      <c r="D1551" t="s">
        <v>41</v>
      </c>
      <c r="E1551" t="s">
        <v>86</v>
      </c>
      <c r="F1551" t="s">
        <v>3814</v>
      </c>
      <c r="G1551" t="s">
        <v>2026</v>
      </c>
      <c r="H1551" t="s">
        <v>599</v>
      </c>
      <c r="I1551" t="s">
        <v>3810</v>
      </c>
      <c r="J1551" t="s">
        <v>3778</v>
      </c>
    </row>
    <row r="1552" spans="1:10" x14ac:dyDescent="0.35">
      <c r="A1552" t="s">
        <v>183</v>
      </c>
      <c r="B1552" t="s">
        <v>4</v>
      </c>
      <c r="C1552" t="s">
        <v>184</v>
      </c>
      <c r="D1552" t="s">
        <v>78</v>
      </c>
      <c r="E1552" t="s">
        <v>86</v>
      </c>
      <c r="F1552" t="s">
        <v>3815</v>
      </c>
      <c r="G1552" t="s">
        <v>2028</v>
      </c>
      <c r="H1552" t="s">
        <v>587</v>
      </c>
      <c r="I1552" t="s">
        <v>3810</v>
      </c>
      <c r="J1552" t="s">
        <v>3780</v>
      </c>
    </row>
    <row r="1553" spans="1:10" x14ac:dyDescent="0.35">
      <c r="A1553" t="s">
        <v>183</v>
      </c>
      <c r="B1553" t="s">
        <v>4</v>
      </c>
      <c r="C1553" t="s">
        <v>184</v>
      </c>
      <c r="D1553" t="s">
        <v>79</v>
      </c>
      <c r="E1553" t="s">
        <v>87</v>
      </c>
      <c r="F1553" t="s">
        <v>3816</v>
      </c>
      <c r="G1553" t="s">
        <v>2030</v>
      </c>
      <c r="H1553" t="s">
        <v>604</v>
      </c>
      <c r="I1553" t="s">
        <v>3817</v>
      </c>
      <c r="J1553" t="s">
        <v>3770</v>
      </c>
    </row>
    <row r="1554" spans="1:10" x14ac:dyDescent="0.35">
      <c r="A1554" t="s">
        <v>183</v>
      </c>
      <c r="B1554" t="s">
        <v>4</v>
      </c>
      <c r="C1554" t="s">
        <v>184</v>
      </c>
      <c r="D1554" t="s">
        <v>80</v>
      </c>
      <c r="E1554" t="s">
        <v>87</v>
      </c>
      <c r="F1554" t="s">
        <v>3818</v>
      </c>
      <c r="G1554" t="s">
        <v>2032</v>
      </c>
      <c r="H1554" t="s">
        <v>608</v>
      </c>
      <c r="I1554" t="s">
        <v>3817</v>
      </c>
      <c r="J1554" t="s">
        <v>3772</v>
      </c>
    </row>
    <row r="1555" spans="1:10" x14ac:dyDescent="0.35">
      <c r="A1555" t="s">
        <v>183</v>
      </c>
      <c r="B1555" t="s">
        <v>4</v>
      </c>
      <c r="C1555" t="s">
        <v>184</v>
      </c>
      <c r="D1555" t="s">
        <v>81</v>
      </c>
      <c r="E1555" t="s">
        <v>87</v>
      </c>
      <c r="F1555" t="s">
        <v>3819</v>
      </c>
      <c r="G1555" t="s">
        <v>2034</v>
      </c>
      <c r="H1555" t="s">
        <v>611</v>
      </c>
      <c r="I1555" t="s">
        <v>3817</v>
      </c>
      <c r="J1555" t="s">
        <v>3774</v>
      </c>
    </row>
    <row r="1556" spans="1:10" x14ac:dyDescent="0.35">
      <c r="A1556" t="s">
        <v>183</v>
      </c>
      <c r="B1556" t="s">
        <v>4</v>
      </c>
      <c r="C1556" t="s">
        <v>184</v>
      </c>
      <c r="D1556" t="s">
        <v>44</v>
      </c>
      <c r="E1556" t="s">
        <v>87</v>
      </c>
      <c r="F1556" t="s">
        <v>3820</v>
      </c>
      <c r="G1556" t="s">
        <v>2036</v>
      </c>
      <c r="H1556" t="s">
        <v>614</v>
      </c>
      <c r="I1556" t="s">
        <v>3817</v>
      </c>
      <c r="J1556" t="s">
        <v>3776</v>
      </c>
    </row>
    <row r="1557" spans="1:10" x14ac:dyDescent="0.35">
      <c r="A1557" t="s">
        <v>183</v>
      </c>
      <c r="B1557" t="s">
        <v>4</v>
      </c>
      <c r="C1557" t="s">
        <v>184</v>
      </c>
      <c r="D1557" t="s">
        <v>41</v>
      </c>
      <c r="E1557" t="s">
        <v>87</v>
      </c>
      <c r="F1557" t="s">
        <v>3821</v>
      </c>
      <c r="G1557" t="s">
        <v>2038</v>
      </c>
      <c r="H1557" t="s">
        <v>617</v>
      </c>
      <c r="I1557" t="s">
        <v>3817</v>
      </c>
      <c r="J1557" t="s">
        <v>3778</v>
      </c>
    </row>
    <row r="1558" spans="1:10" x14ac:dyDescent="0.35">
      <c r="A1558" t="s">
        <v>183</v>
      </c>
      <c r="B1558" t="s">
        <v>4</v>
      </c>
      <c r="C1558" t="s">
        <v>184</v>
      </c>
      <c r="D1558" t="s">
        <v>78</v>
      </c>
      <c r="E1558" t="s">
        <v>87</v>
      </c>
      <c r="F1558" t="s">
        <v>3822</v>
      </c>
      <c r="G1558" t="s">
        <v>2040</v>
      </c>
      <c r="H1558" t="s">
        <v>605</v>
      </c>
      <c r="I1558" t="s">
        <v>3817</v>
      </c>
      <c r="J1558" t="s">
        <v>3780</v>
      </c>
    </row>
    <row r="1559" spans="1:10" x14ac:dyDescent="0.35">
      <c r="A1559" t="s">
        <v>183</v>
      </c>
      <c r="B1559" t="s">
        <v>4</v>
      </c>
      <c r="C1559" t="s">
        <v>184</v>
      </c>
      <c r="D1559" t="s">
        <v>79</v>
      </c>
      <c r="E1559" t="s">
        <v>88</v>
      </c>
      <c r="F1559" t="s">
        <v>3823</v>
      </c>
      <c r="G1559" t="s">
        <v>2042</v>
      </c>
      <c r="H1559" t="s">
        <v>622</v>
      </c>
      <c r="I1559" t="s">
        <v>3824</v>
      </c>
      <c r="J1559" t="s">
        <v>3770</v>
      </c>
    </row>
    <row r="1560" spans="1:10" x14ac:dyDescent="0.35">
      <c r="A1560" t="s">
        <v>183</v>
      </c>
      <c r="B1560" t="s">
        <v>4</v>
      </c>
      <c r="C1560" t="s">
        <v>184</v>
      </c>
      <c r="D1560" t="s">
        <v>80</v>
      </c>
      <c r="E1560" t="s">
        <v>88</v>
      </c>
      <c r="F1560" t="s">
        <v>3825</v>
      </c>
      <c r="G1560" t="s">
        <v>2044</v>
      </c>
      <c r="H1560" t="s">
        <v>626</v>
      </c>
      <c r="I1560" t="s">
        <v>3824</v>
      </c>
      <c r="J1560" t="s">
        <v>3772</v>
      </c>
    </row>
    <row r="1561" spans="1:10" x14ac:dyDescent="0.35">
      <c r="A1561" t="s">
        <v>183</v>
      </c>
      <c r="B1561" t="s">
        <v>4</v>
      </c>
      <c r="C1561" t="s">
        <v>184</v>
      </c>
      <c r="D1561" t="s">
        <v>81</v>
      </c>
      <c r="E1561" t="s">
        <v>88</v>
      </c>
      <c r="F1561" t="s">
        <v>3826</v>
      </c>
      <c r="G1561" t="s">
        <v>2046</v>
      </c>
      <c r="H1561" t="s">
        <v>629</v>
      </c>
      <c r="I1561" t="s">
        <v>3824</v>
      </c>
      <c r="J1561" t="s">
        <v>3774</v>
      </c>
    </row>
    <row r="1562" spans="1:10" x14ac:dyDescent="0.35">
      <c r="A1562" t="s">
        <v>183</v>
      </c>
      <c r="B1562" t="s">
        <v>4</v>
      </c>
      <c r="C1562" t="s">
        <v>184</v>
      </c>
      <c r="D1562" t="s">
        <v>44</v>
      </c>
      <c r="E1562" t="s">
        <v>88</v>
      </c>
      <c r="F1562" t="s">
        <v>3827</v>
      </c>
      <c r="G1562" t="s">
        <v>2048</v>
      </c>
      <c r="H1562" t="s">
        <v>632</v>
      </c>
      <c r="I1562" t="s">
        <v>3824</v>
      </c>
      <c r="J1562" t="s">
        <v>3776</v>
      </c>
    </row>
    <row r="1563" spans="1:10" x14ac:dyDescent="0.35">
      <c r="A1563" t="s">
        <v>183</v>
      </c>
      <c r="B1563" t="s">
        <v>4</v>
      </c>
      <c r="C1563" t="s">
        <v>184</v>
      </c>
      <c r="D1563" t="s">
        <v>41</v>
      </c>
      <c r="E1563" t="s">
        <v>88</v>
      </c>
      <c r="F1563" t="s">
        <v>3828</v>
      </c>
      <c r="G1563" t="s">
        <v>2050</v>
      </c>
      <c r="H1563" t="s">
        <v>635</v>
      </c>
      <c r="I1563" t="s">
        <v>3824</v>
      </c>
      <c r="J1563" t="s">
        <v>3778</v>
      </c>
    </row>
    <row r="1564" spans="1:10" x14ac:dyDescent="0.35">
      <c r="A1564" t="s">
        <v>183</v>
      </c>
      <c r="B1564" t="s">
        <v>4</v>
      </c>
      <c r="C1564" t="s">
        <v>184</v>
      </c>
      <c r="D1564" t="s">
        <v>78</v>
      </c>
      <c r="E1564" t="s">
        <v>88</v>
      </c>
      <c r="F1564" t="s">
        <v>3829</v>
      </c>
      <c r="G1564" t="s">
        <v>2052</v>
      </c>
      <c r="H1564" t="s">
        <v>623</v>
      </c>
      <c r="I1564" t="s">
        <v>3824</v>
      </c>
      <c r="J1564" t="s">
        <v>3780</v>
      </c>
    </row>
    <row r="1565" spans="1:10" x14ac:dyDescent="0.35">
      <c r="A1565" t="s">
        <v>183</v>
      </c>
      <c r="B1565" t="s">
        <v>4</v>
      </c>
      <c r="C1565" t="s">
        <v>184</v>
      </c>
      <c r="D1565" t="s">
        <v>79</v>
      </c>
      <c r="E1565" t="s">
        <v>89</v>
      </c>
      <c r="F1565" t="s">
        <v>3830</v>
      </c>
      <c r="G1565" t="s">
        <v>2054</v>
      </c>
      <c r="H1565" t="s">
        <v>640</v>
      </c>
      <c r="I1565" t="s">
        <v>3831</v>
      </c>
      <c r="J1565" t="s">
        <v>3770</v>
      </c>
    </row>
    <row r="1566" spans="1:10" x14ac:dyDescent="0.35">
      <c r="A1566" t="s">
        <v>183</v>
      </c>
      <c r="B1566" t="s">
        <v>4</v>
      </c>
      <c r="C1566" t="s">
        <v>184</v>
      </c>
      <c r="D1566" t="s">
        <v>80</v>
      </c>
      <c r="E1566" t="s">
        <v>89</v>
      </c>
      <c r="F1566" t="s">
        <v>3832</v>
      </c>
      <c r="G1566" t="s">
        <v>2056</v>
      </c>
      <c r="H1566" t="s">
        <v>644</v>
      </c>
      <c r="I1566" t="s">
        <v>3831</v>
      </c>
      <c r="J1566" t="s">
        <v>3772</v>
      </c>
    </row>
    <row r="1567" spans="1:10" x14ac:dyDescent="0.35">
      <c r="A1567" t="s">
        <v>183</v>
      </c>
      <c r="B1567" t="s">
        <v>4</v>
      </c>
      <c r="C1567" t="s">
        <v>184</v>
      </c>
      <c r="D1567" t="s">
        <v>81</v>
      </c>
      <c r="E1567" t="s">
        <v>89</v>
      </c>
      <c r="F1567" t="s">
        <v>3833</v>
      </c>
      <c r="G1567" t="s">
        <v>2058</v>
      </c>
      <c r="H1567" t="s">
        <v>647</v>
      </c>
      <c r="I1567" t="s">
        <v>3831</v>
      </c>
      <c r="J1567" t="s">
        <v>3774</v>
      </c>
    </row>
    <row r="1568" spans="1:10" x14ac:dyDescent="0.35">
      <c r="A1568" t="s">
        <v>183</v>
      </c>
      <c r="B1568" t="s">
        <v>4</v>
      </c>
      <c r="C1568" t="s">
        <v>184</v>
      </c>
      <c r="D1568" t="s">
        <v>44</v>
      </c>
      <c r="E1568" t="s">
        <v>89</v>
      </c>
      <c r="F1568" t="s">
        <v>3834</v>
      </c>
      <c r="G1568" t="s">
        <v>2060</v>
      </c>
      <c r="H1568" t="s">
        <v>650</v>
      </c>
      <c r="I1568" t="s">
        <v>3831</v>
      </c>
      <c r="J1568" t="s">
        <v>3776</v>
      </c>
    </row>
    <row r="1569" spans="1:10" x14ac:dyDescent="0.35">
      <c r="A1569" t="s">
        <v>183</v>
      </c>
      <c r="B1569" t="s">
        <v>4</v>
      </c>
      <c r="C1569" t="s">
        <v>184</v>
      </c>
      <c r="D1569" t="s">
        <v>41</v>
      </c>
      <c r="E1569" t="s">
        <v>89</v>
      </c>
      <c r="F1569" t="s">
        <v>3835</v>
      </c>
      <c r="G1569" t="s">
        <v>2062</v>
      </c>
      <c r="H1569" t="s">
        <v>653</v>
      </c>
      <c r="I1569" t="s">
        <v>3831</v>
      </c>
      <c r="J1569" t="s">
        <v>3778</v>
      </c>
    </row>
    <row r="1570" spans="1:10" x14ac:dyDescent="0.35">
      <c r="A1570" t="s">
        <v>183</v>
      </c>
      <c r="B1570" t="s">
        <v>4</v>
      </c>
      <c r="C1570" t="s">
        <v>184</v>
      </c>
      <c r="D1570" t="s">
        <v>78</v>
      </c>
      <c r="E1570" t="s">
        <v>89</v>
      </c>
      <c r="F1570" t="s">
        <v>3836</v>
      </c>
      <c r="G1570" t="s">
        <v>2064</v>
      </c>
      <c r="H1570" t="s">
        <v>641</v>
      </c>
      <c r="I1570" t="s">
        <v>3831</v>
      </c>
      <c r="J1570" t="s">
        <v>3780</v>
      </c>
    </row>
    <row r="1571" spans="1:10" x14ac:dyDescent="0.35">
      <c r="A1571" t="s">
        <v>183</v>
      </c>
      <c r="B1571" t="s">
        <v>62</v>
      </c>
      <c r="C1571" t="s">
        <v>184</v>
      </c>
      <c r="D1571" t="s">
        <v>65</v>
      </c>
      <c r="E1571" t="s">
        <v>61</v>
      </c>
      <c r="F1571" t="s">
        <v>3837</v>
      </c>
      <c r="G1571" t="s">
        <v>2066</v>
      </c>
      <c r="H1571" t="s">
        <v>658</v>
      </c>
      <c r="I1571" t="s">
        <v>3838</v>
      </c>
      <c r="J1571" t="s">
        <v>3839</v>
      </c>
    </row>
    <row r="1572" spans="1:10" x14ac:dyDescent="0.35">
      <c r="A1572" t="s">
        <v>183</v>
      </c>
      <c r="B1572" t="s">
        <v>62</v>
      </c>
      <c r="C1572" t="s">
        <v>184</v>
      </c>
      <c r="D1572" t="s">
        <v>67</v>
      </c>
      <c r="E1572" t="s">
        <v>61</v>
      </c>
      <c r="F1572" t="s">
        <v>3840</v>
      </c>
      <c r="G1572" t="s">
        <v>2070</v>
      </c>
      <c r="H1572" t="s">
        <v>663</v>
      </c>
      <c r="I1572" t="s">
        <v>3838</v>
      </c>
      <c r="J1572" t="s">
        <v>3841</v>
      </c>
    </row>
    <row r="1573" spans="1:10" x14ac:dyDescent="0.35">
      <c r="A1573" t="s">
        <v>183</v>
      </c>
      <c r="B1573" t="s">
        <v>62</v>
      </c>
      <c r="C1573" t="s">
        <v>184</v>
      </c>
      <c r="D1573" t="s">
        <v>68</v>
      </c>
      <c r="E1573" t="s">
        <v>61</v>
      </c>
      <c r="F1573" t="s">
        <v>3842</v>
      </c>
      <c r="G1573" t="s">
        <v>2073</v>
      </c>
      <c r="H1573" t="s">
        <v>667</v>
      </c>
      <c r="I1573" t="s">
        <v>3838</v>
      </c>
      <c r="J1573" t="s">
        <v>3843</v>
      </c>
    </row>
    <row r="1574" spans="1:10" x14ac:dyDescent="0.35">
      <c r="A1574" t="s">
        <v>183</v>
      </c>
      <c r="B1574" t="s">
        <v>62</v>
      </c>
      <c r="C1574" t="s">
        <v>184</v>
      </c>
      <c r="D1574" t="s">
        <v>13</v>
      </c>
      <c r="E1574" t="s">
        <v>61</v>
      </c>
      <c r="F1574" t="s">
        <v>3844</v>
      </c>
      <c r="G1574" t="s">
        <v>2076</v>
      </c>
      <c r="H1574" t="s">
        <v>671</v>
      </c>
      <c r="I1574" t="s">
        <v>3838</v>
      </c>
      <c r="J1574" t="s">
        <v>3845</v>
      </c>
    </row>
    <row r="1575" spans="1:10" x14ac:dyDescent="0.35">
      <c r="A1575" t="s">
        <v>183</v>
      </c>
      <c r="B1575" t="s">
        <v>62</v>
      </c>
      <c r="C1575" t="s">
        <v>184</v>
      </c>
      <c r="D1575" t="s">
        <v>7</v>
      </c>
      <c r="E1575" t="s">
        <v>61</v>
      </c>
      <c r="F1575" t="s">
        <v>3846</v>
      </c>
      <c r="G1575" t="s">
        <v>2079</v>
      </c>
      <c r="H1575" t="s">
        <v>675</v>
      </c>
      <c r="I1575" t="s">
        <v>3838</v>
      </c>
      <c r="J1575" t="s">
        <v>3847</v>
      </c>
    </row>
    <row r="1576" spans="1:10" x14ac:dyDescent="0.35">
      <c r="A1576" t="s">
        <v>183</v>
      </c>
      <c r="B1576" t="s">
        <v>62</v>
      </c>
      <c r="C1576" t="s">
        <v>184</v>
      </c>
      <c r="D1576" t="s">
        <v>66</v>
      </c>
      <c r="E1576" t="s">
        <v>61</v>
      </c>
      <c r="F1576" t="s">
        <v>3848</v>
      </c>
      <c r="G1576" t="s">
        <v>2082</v>
      </c>
      <c r="H1576" t="s">
        <v>679</v>
      </c>
      <c r="I1576" t="s">
        <v>3838</v>
      </c>
      <c r="J1576" t="s">
        <v>3849</v>
      </c>
    </row>
    <row r="1577" spans="1:10" x14ac:dyDescent="0.35">
      <c r="A1577" t="s">
        <v>183</v>
      </c>
      <c r="B1577" t="s">
        <v>62</v>
      </c>
      <c r="C1577" t="s">
        <v>184</v>
      </c>
      <c r="D1577" t="s">
        <v>64</v>
      </c>
      <c r="E1577" t="s">
        <v>61</v>
      </c>
      <c r="F1577" t="s">
        <v>3850</v>
      </c>
      <c r="G1577" t="s">
        <v>2085</v>
      </c>
      <c r="H1577" t="s">
        <v>683</v>
      </c>
      <c r="I1577" t="s">
        <v>3838</v>
      </c>
      <c r="J1577" t="s">
        <v>3851</v>
      </c>
    </row>
    <row r="1578" spans="1:10" x14ac:dyDescent="0.35">
      <c r="A1578" t="s">
        <v>183</v>
      </c>
      <c r="B1578" t="s">
        <v>62</v>
      </c>
      <c r="C1578" t="s">
        <v>184</v>
      </c>
      <c r="D1578" t="s">
        <v>63</v>
      </c>
      <c r="E1578" t="s">
        <v>61</v>
      </c>
      <c r="F1578" t="s">
        <v>3852</v>
      </c>
      <c r="G1578" t="s">
        <v>2088</v>
      </c>
      <c r="H1578" t="s">
        <v>659</v>
      </c>
      <c r="I1578" t="s">
        <v>3838</v>
      </c>
      <c r="J1578" t="s">
        <v>3853</v>
      </c>
    </row>
    <row r="1579" spans="1:10" x14ac:dyDescent="0.35">
      <c r="A1579" t="s">
        <v>183</v>
      </c>
      <c r="B1579" t="s">
        <v>62</v>
      </c>
      <c r="C1579" t="s">
        <v>184</v>
      </c>
      <c r="D1579" t="s">
        <v>65</v>
      </c>
      <c r="E1579" t="s">
        <v>70</v>
      </c>
      <c r="F1579" t="s">
        <v>3854</v>
      </c>
      <c r="G1579" t="s">
        <v>2091</v>
      </c>
      <c r="H1579" t="s">
        <v>690</v>
      </c>
      <c r="I1579" t="s">
        <v>3855</v>
      </c>
      <c r="J1579" t="s">
        <v>3839</v>
      </c>
    </row>
    <row r="1580" spans="1:10" x14ac:dyDescent="0.35">
      <c r="A1580" t="s">
        <v>183</v>
      </c>
      <c r="B1580" t="s">
        <v>62</v>
      </c>
      <c r="C1580" t="s">
        <v>184</v>
      </c>
      <c r="D1580" t="s">
        <v>67</v>
      </c>
      <c r="E1580" t="s">
        <v>70</v>
      </c>
      <c r="F1580" t="s">
        <v>3856</v>
      </c>
      <c r="G1580" t="s">
        <v>2094</v>
      </c>
      <c r="H1580" t="s">
        <v>694</v>
      </c>
      <c r="I1580" t="s">
        <v>3855</v>
      </c>
      <c r="J1580" t="s">
        <v>3841</v>
      </c>
    </row>
    <row r="1581" spans="1:10" x14ac:dyDescent="0.35">
      <c r="A1581" t="s">
        <v>183</v>
      </c>
      <c r="B1581" t="s">
        <v>62</v>
      </c>
      <c r="C1581" t="s">
        <v>184</v>
      </c>
      <c r="D1581" t="s">
        <v>68</v>
      </c>
      <c r="E1581" t="s">
        <v>70</v>
      </c>
      <c r="F1581" t="s">
        <v>3857</v>
      </c>
      <c r="G1581" t="s">
        <v>2096</v>
      </c>
      <c r="H1581" t="s">
        <v>697</v>
      </c>
      <c r="I1581" t="s">
        <v>3855</v>
      </c>
      <c r="J1581" t="s">
        <v>3843</v>
      </c>
    </row>
    <row r="1582" spans="1:10" x14ac:dyDescent="0.35">
      <c r="A1582" t="s">
        <v>183</v>
      </c>
      <c r="B1582" t="s">
        <v>62</v>
      </c>
      <c r="C1582" t="s">
        <v>184</v>
      </c>
      <c r="D1582" t="s">
        <v>13</v>
      </c>
      <c r="E1582" t="s">
        <v>70</v>
      </c>
      <c r="F1582" t="s">
        <v>3858</v>
      </c>
      <c r="G1582" t="s">
        <v>2098</v>
      </c>
      <c r="H1582" t="s">
        <v>700</v>
      </c>
      <c r="I1582" t="s">
        <v>3855</v>
      </c>
      <c r="J1582" t="s">
        <v>3845</v>
      </c>
    </row>
    <row r="1583" spans="1:10" x14ac:dyDescent="0.35">
      <c r="A1583" t="s">
        <v>183</v>
      </c>
      <c r="B1583" t="s">
        <v>62</v>
      </c>
      <c r="C1583" t="s">
        <v>184</v>
      </c>
      <c r="D1583" t="s">
        <v>7</v>
      </c>
      <c r="E1583" t="s">
        <v>70</v>
      </c>
      <c r="F1583" t="s">
        <v>3859</v>
      </c>
      <c r="G1583" t="s">
        <v>2100</v>
      </c>
      <c r="H1583" t="s">
        <v>703</v>
      </c>
      <c r="I1583" t="s">
        <v>3855</v>
      </c>
      <c r="J1583" t="s">
        <v>3847</v>
      </c>
    </row>
    <row r="1584" spans="1:10" x14ac:dyDescent="0.35">
      <c r="A1584" t="s">
        <v>183</v>
      </c>
      <c r="B1584" t="s">
        <v>62</v>
      </c>
      <c r="C1584" t="s">
        <v>184</v>
      </c>
      <c r="D1584" t="s">
        <v>66</v>
      </c>
      <c r="E1584" t="s">
        <v>70</v>
      </c>
      <c r="F1584" t="s">
        <v>3860</v>
      </c>
      <c r="G1584" t="s">
        <v>2102</v>
      </c>
      <c r="H1584" t="s">
        <v>706</v>
      </c>
      <c r="I1584" t="s">
        <v>3855</v>
      </c>
      <c r="J1584" t="s">
        <v>3849</v>
      </c>
    </row>
    <row r="1585" spans="1:10" x14ac:dyDescent="0.35">
      <c r="A1585" t="s">
        <v>183</v>
      </c>
      <c r="B1585" t="s">
        <v>62</v>
      </c>
      <c r="C1585" t="s">
        <v>184</v>
      </c>
      <c r="D1585" t="s">
        <v>64</v>
      </c>
      <c r="E1585" t="s">
        <v>70</v>
      </c>
      <c r="F1585" t="s">
        <v>3861</v>
      </c>
      <c r="G1585" t="s">
        <v>2104</v>
      </c>
      <c r="H1585" t="s">
        <v>709</v>
      </c>
      <c r="I1585" t="s">
        <v>3855</v>
      </c>
      <c r="J1585" t="s">
        <v>3851</v>
      </c>
    </row>
    <row r="1586" spans="1:10" x14ac:dyDescent="0.35">
      <c r="A1586" t="s">
        <v>183</v>
      </c>
      <c r="B1586" t="s">
        <v>62</v>
      </c>
      <c r="C1586" t="s">
        <v>184</v>
      </c>
      <c r="D1586" t="s">
        <v>63</v>
      </c>
      <c r="E1586" t="s">
        <v>70</v>
      </c>
      <c r="F1586" t="s">
        <v>3862</v>
      </c>
      <c r="G1586" t="s">
        <v>2106</v>
      </c>
      <c r="H1586" t="s">
        <v>691</v>
      </c>
      <c r="I1586" t="s">
        <v>3855</v>
      </c>
      <c r="J1586" t="s">
        <v>3853</v>
      </c>
    </row>
    <row r="1587" spans="1:10" x14ac:dyDescent="0.35">
      <c r="A1587" t="s">
        <v>183</v>
      </c>
      <c r="B1587" t="s">
        <v>62</v>
      </c>
      <c r="C1587" t="s">
        <v>184</v>
      </c>
      <c r="D1587" t="s">
        <v>65</v>
      </c>
      <c r="E1587" t="s">
        <v>71</v>
      </c>
      <c r="F1587" t="s">
        <v>3863</v>
      </c>
      <c r="G1587" t="s">
        <v>2108</v>
      </c>
      <c r="H1587" t="s">
        <v>714</v>
      </c>
      <c r="I1587" t="s">
        <v>3864</v>
      </c>
      <c r="J1587" t="s">
        <v>3839</v>
      </c>
    </row>
    <row r="1588" spans="1:10" x14ac:dyDescent="0.35">
      <c r="A1588" t="s">
        <v>183</v>
      </c>
      <c r="B1588" t="s">
        <v>62</v>
      </c>
      <c r="C1588" t="s">
        <v>184</v>
      </c>
      <c r="D1588" t="s">
        <v>67</v>
      </c>
      <c r="E1588" t="s">
        <v>71</v>
      </c>
      <c r="F1588" t="s">
        <v>3865</v>
      </c>
      <c r="G1588" t="s">
        <v>2111</v>
      </c>
      <c r="H1588" t="s">
        <v>718</v>
      </c>
      <c r="I1588" t="s">
        <v>3864</v>
      </c>
      <c r="J1588" t="s">
        <v>3841</v>
      </c>
    </row>
    <row r="1589" spans="1:10" x14ac:dyDescent="0.35">
      <c r="A1589" t="s">
        <v>183</v>
      </c>
      <c r="B1589" t="s">
        <v>62</v>
      </c>
      <c r="C1589" t="s">
        <v>184</v>
      </c>
      <c r="D1589" t="s">
        <v>68</v>
      </c>
      <c r="E1589" t="s">
        <v>71</v>
      </c>
      <c r="F1589" t="s">
        <v>3866</v>
      </c>
      <c r="G1589" t="s">
        <v>2113</v>
      </c>
      <c r="H1589" t="s">
        <v>721</v>
      </c>
      <c r="I1589" t="s">
        <v>3864</v>
      </c>
      <c r="J1589" t="s">
        <v>3843</v>
      </c>
    </row>
    <row r="1590" spans="1:10" x14ac:dyDescent="0.35">
      <c r="A1590" t="s">
        <v>183</v>
      </c>
      <c r="B1590" t="s">
        <v>62</v>
      </c>
      <c r="C1590" t="s">
        <v>184</v>
      </c>
      <c r="D1590" t="s">
        <v>13</v>
      </c>
      <c r="E1590" t="s">
        <v>71</v>
      </c>
      <c r="F1590" t="s">
        <v>3867</v>
      </c>
      <c r="G1590" t="s">
        <v>2115</v>
      </c>
      <c r="H1590" t="s">
        <v>724</v>
      </c>
      <c r="I1590" t="s">
        <v>3864</v>
      </c>
      <c r="J1590" t="s">
        <v>3845</v>
      </c>
    </row>
    <row r="1591" spans="1:10" x14ac:dyDescent="0.35">
      <c r="A1591" t="s">
        <v>183</v>
      </c>
      <c r="B1591" t="s">
        <v>62</v>
      </c>
      <c r="C1591" t="s">
        <v>184</v>
      </c>
      <c r="D1591" t="s">
        <v>7</v>
      </c>
      <c r="E1591" t="s">
        <v>71</v>
      </c>
      <c r="F1591" t="s">
        <v>3868</v>
      </c>
      <c r="G1591" t="s">
        <v>2117</v>
      </c>
      <c r="H1591" t="s">
        <v>727</v>
      </c>
      <c r="I1591" t="s">
        <v>3864</v>
      </c>
      <c r="J1591" t="s">
        <v>3847</v>
      </c>
    </row>
    <row r="1592" spans="1:10" x14ac:dyDescent="0.35">
      <c r="A1592" t="s">
        <v>183</v>
      </c>
      <c r="B1592" t="s">
        <v>62</v>
      </c>
      <c r="C1592" t="s">
        <v>184</v>
      </c>
      <c r="D1592" t="s">
        <v>66</v>
      </c>
      <c r="E1592" t="s">
        <v>71</v>
      </c>
      <c r="F1592" t="s">
        <v>3869</v>
      </c>
      <c r="G1592" t="s">
        <v>2119</v>
      </c>
      <c r="H1592" t="s">
        <v>730</v>
      </c>
      <c r="I1592" t="s">
        <v>3864</v>
      </c>
      <c r="J1592" t="s">
        <v>3849</v>
      </c>
    </row>
    <row r="1593" spans="1:10" x14ac:dyDescent="0.35">
      <c r="A1593" t="s">
        <v>183</v>
      </c>
      <c r="B1593" t="s">
        <v>62</v>
      </c>
      <c r="C1593" t="s">
        <v>184</v>
      </c>
      <c r="D1593" t="s">
        <v>64</v>
      </c>
      <c r="E1593" t="s">
        <v>71</v>
      </c>
      <c r="F1593" t="s">
        <v>3870</v>
      </c>
      <c r="G1593" t="s">
        <v>2121</v>
      </c>
      <c r="H1593" t="s">
        <v>733</v>
      </c>
      <c r="I1593" t="s">
        <v>3864</v>
      </c>
      <c r="J1593" t="s">
        <v>3851</v>
      </c>
    </row>
    <row r="1594" spans="1:10" x14ac:dyDescent="0.35">
      <c r="A1594" t="s">
        <v>183</v>
      </c>
      <c r="B1594" t="s">
        <v>62</v>
      </c>
      <c r="C1594" t="s">
        <v>184</v>
      </c>
      <c r="D1594" t="s">
        <v>63</v>
      </c>
      <c r="E1594" t="s">
        <v>71</v>
      </c>
      <c r="F1594" t="s">
        <v>3871</v>
      </c>
      <c r="G1594" t="s">
        <v>2123</v>
      </c>
      <c r="H1594" t="s">
        <v>715</v>
      </c>
      <c r="I1594" t="s">
        <v>3864</v>
      </c>
      <c r="J1594" t="s">
        <v>3853</v>
      </c>
    </row>
    <row r="1595" spans="1:10" x14ac:dyDescent="0.35">
      <c r="A1595" t="s">
        <v>183</v>
      </c>
      <c r="B1595" t="s">
        <v>62</v>
      </c>
      <c r="C1595" t="s">
        <v>184</v>
      </c>
      <c r="D1595" t="s">
        <v>65</v>
      </c>
      <c r="E1595" t="s">
        <v>72</v>
      </c>
      <c r="F1595" t="s">
        <v>3872</v>
      </c>
      <c r="G1595" t="s">
        <v>2125</v>
      </c>
      <c r="H1595" t="s">
        <v>738</v>
      </c>
      <c r="I1595" t="s">
        <v>3873</v>
      </c>
      <c r="J1595" t="s">
        <v>3839</v>
      </c>
    </row>
    <row r="1596" spans="1:10" x14ac:dyDescent="0.35">
      <c r="A1596" t="s">
        <v>183</v>
      </c>
      <c r="B1596" t="s">
        <v>62</v>
      </c>
      <c r="C1596" t="s">
        <v>184</v>
      </c>
      <c r="D1596" t="s">
        <v>67</v>
      </c>
      <c r="E1596" t="s">
        <v>72</v>
      </c>
      <c r="F1596" t="s">
        <v>3874</v>
      </c>
      <c r="G1596" t="s">
        <v>2128</v>
      </c>
      <c r="H1596" t="s">
        <v>742</v>
      </c>
      <c r="I1596" t="s">
        <v>3873</v>
      </c>
      <c r="J1596" t="s">
        <v>3841</v>
      </c>
    </row>
    <row r="1597" spans="1:10" x14ac:dyDescent="0.35">
      <c r="A1597" t="s">
        <v>183</v>
      </c>
      <c r="B1597" t="s">
        <v>62</v>
      </c>
      <c r="C1597" t="s">
        <v>184</v>
      </c>
      <c r="D1597" t="s">
        <v>68</v>
      </c>
      <c r="E1597" t="s">
        <v>72</v>
      </c>
      <c r="F1597" t="s">
        <v>3875</v>
      </c>
      <c r="G1597" t="s">
        <v>2130</v>
      </c>
      <c r="H1597" t="s">
        <v>745</v>
      </c>
      <c r="I1597" t="s">
        <v>3873</v>
      </c>
      <c r="J1597" t="s">
        <v>3843</v>
      </c>
    </row>
    <row r="1598" spans="1:10" x14ac:dyDescent="0.35">
      <c r="A1598" t="s">
        <v>183</v>
      </c>
      <c r="B1598" t="s">
        <v>62</v>
      </c>
      <c r="C1598" t="s">
        <v>184</v>
      </c>
      <c r="D1598" t="s">
        <v>13</v>
      </c>
      <c r="E1598" t="s">
        <v>72</v>
      </c>
      <c r="F1598" t="s">
        <v>3876</v>
      </c>
      <c r="G1598" t="s">
        <v>2132</v>
      </c>
      <c r="H1598" t="s">
        <v>748</v>
      </c>
      <c r="I1598" t="s">
        <v>3873</v>
      </c>
      <c r="J1598" t="s">
        <v>3845</v>
      </c>
    </row>
    <row r="1599" spans="1:10" x14ac:dyDescent="0.35">
      <c r="A1599" t="s">
        <v>183</v>
      </c>
      <c r="B1599" t="s">
        <v>62</v>
      </c>
      <c r="C1599" t="s">
        <v>184</v>
      </c>
      <c r="D1599" t="s">
        <v>7</v>
      </c>
      <c r="E1599" t="s">
        <v>72</v>
      </c>
      <c r="F1599" t="s">
        <v>3877</v>
      </c>
      <c r="G1599" t="s">
        <v>2134</v>
      </c>
      <c r="H1599" t="s">
        <v>751</v>
      </c>
      <c r="I1599" t="s">
        <v>3873</v>
      </c>
      <c r="J1599" t="s">
        <v>3847</v>
      </c>
    </row>
    <row r="1600" spans="1:10" x14ac:dyDescent="0.35">
      <c r="A1600" t="s">
        <v>183</v>
      </c>
      <c r="B1600" t="s">
        <v>62</v>
      </c>
      <c r="C1600" t="s">
        <v>184</v>
      </c>
      <c r="D1600" t="s">
        <v>66</v>
      </c>
      <c r="E1600" t="s">
        <v>72</v>
      </c>
      <c r="F1600" t="s">
        <v>3878</v>
      </c>
      <c r="G1600" t="s">
        <v>2136</v>
      </c>
      <c r="H1600" t="s">
        <v>754</v>
      </c>
      <c r="I1600" t="s">
        <v>3873</v>
      </c>
      <c r="J1600" t="s">
        <v>3849</v>
      </c>
    </row>
    <row r="1601" spans="1:10" x14ac:dyDescent="0.35">
      <c r="A1601" t="s">
        <v>183</v>
      </c>
      <c r="B1601" t="s">
        <v>62</v>
      </c>
      <c r="C1601" t="s">
        <v>184</v>
      </c>
      <c r="D1601" t="s">
        <v>64</v>
      </c>
      <c r="E1601" t="s">
        <v>72</v>
      </c>
      <c r="F1601" t="s">
        <v>3879</v>
      </c>
      <c r="G1601" t="s">
        <v>2138</v>
      </c>
      <c r="H1601" t="s">
        <v>757</v>
      </c>
      <c r="I1601" t="s">
        <v>3873</v>
      </c>
      <c r="J1601" t="s">
        <v>3851</v>
      </c>
    </row>
    <row r="1602" spans="1:10" x14ac:dyDescent="0.35">
      <c r="A1602" t="s">
        <v>183</v>
      </c>
      <c r="B1602" t="s">
        <v>62</v>
      </c>
      <c r="C1602" t="s">
        <v>184</v>
      </c>
      <c r="D1602" t="s">
        <v>63</v>
      </c>
      <c r="E1602" t="s">
        <v>72</v>
      </c>
      <c r="F1602" t="s">
        <v>3880</v>
      </c>
      <c r="G1602" t="s">
        <v>2140</v>
      </c>
      <c r="H1602" t="s">
        <v>739</v>
      </c>
      <c r="I1602" t="s">
        <v>3873</v>
      </c>
      <c r="J1602" t="s">
        <v>3853</v>
      </c>
    </row>
    <row r="1603" spans="1:10" x14ac:dyDescent="0.35">
      <c r="A1603" t="s">
        <v>183</v>
      </c>
      <c r="B1603" t="s">
        <v>62</v>
      </c>
      <c r="C1603" t="s">
        <v>184</v>
      </c>
      <c r="D1603" t="s">
        <v>65</v>
      </c>
      <c r="E1603" t="s">
        <v>73</v>
      </c>
      <c r="F1603" t="s">
        <v>3881</v>
      </c>
      <c r="G1603" t="s">
        <v>2142</v>
      </c>
      <c r="H1603" t="s">
        <v>762</v>
      </c>
      <c r="I1603" t="s">
        <v>3882</v>
      </c>
      <c r="J1603" t="s">
        <v>3839</v>
      </c>
    </row>
    <row r="1604" spans="1:10" x14ac:dyDescent="0.35">
      <c r="A1604" t="s">
        <v>183</v>
      </c>
      <c r="B1604" t="s">
        <v>62</v>
      </c>
      <c r="C1604" t="s">
        <v>184</v>
      </c>
      <c r="D1604" t="s">
        <v>67</v>
      </c>
      <c r="E1604" t="s">
        <v>73</v>
      </c>
      <c r="F1604" t="s">
        <v>3883</v>
      </c>
      <c r="G1604" t="s">
        <v>2145</v>
      </c>
      <c r="H1604" t="s">
        <v>766</v>
      </c>
      <c r="I1604" t="s">
        <v>3882</v>
      </c>
      <c r="J1604" t="s">
        <v>3841</v>
      </c>
    </row>
    <row r="1605" spans="1:10" x14ac:dyDescent="0.35">
      <c r="A1605" t="s">
        <v>183</v>
      </c>
      <c r="B1605" t="s">
        <v>62</v>
      </c>
      <c r="C1605" t="s">
        <v>184</v>
      </c>
      <c r="D1605" t="s">
        <v>68</v>
      </c>
      <c r="E1605" t="s">
        <v>73</v>
      </c>
      <c r="F1605" t="s">
        <v>3884</v>
      </c>
      <c r="G1605" t="s">
        <v>2147</v>
      </c>
      <c r="H1605" t="s">
        <v>769</v>
      </c>
      <c r="I1605" t="s">
        <v>3882</v>
      </c>
      <c r="J1605" t="s">
        <v>3843</v>
      </c>
    </row>
    <row r="1606" spans="1:10" x14ac:dyDescent="0.35">
      <c r="A1606" t="s">
        <v>183</v>
      </c>
      <c r="B1606" t="s">
        <v>62</v>
      </c>
      <c r="C1606" t="s">
        <v>184</v>
      </c>
      <c r="D1606" t="s">
        <v>13</v>
      </c>
      <c r="E1606" t="s">
        <v>73</v>
      </c>
      <c r="F1606" t="s">
        <v>3885</v>
      </c>
      <c r="G1606" t="s">
        <v>2149</v>
      </c>
      <c r="H1606" t="s">
        <v>772</v>
      </c>
      <c r="I1606" t="s">
        <v>3882</v>
      </c>
      <c r="J1606" t="s">
        <v>3845</v>
      </c>
    </row>
    <row r="1607" spans="1:10" x14ac:dyDescent="0.35">
      <c r="A1607" t="s">
        <v>183</v>
      </c>
      <c r="B1607" t="s">
        <v>62</v>
      </c>
      <c r="C1607" t="s">
        <v>184</v>
      </c>
      <c r="D1607" t="s">
        <v>7</v>
      </c>
      <c r="E1607" t="s">
        <v>73</v>
      </c>
      <c r="F1607" t="s">
        <v>3886</v>
      </c>
      <c r="G1607" t="s">
        <v>2151</v>
      </c>
      <c r="H1607" t="s">
        <v>775</v>
      </c>
      <c r="I1607" t="s">
        <v>3882</v>
      </c>
      <c r="J1607" t="s">
        <v>3847</v>
      </c>
    </row>
    <row r="1608" spans="1:10" x14ac:dyDescent="0.35">
      <c r="A1608" t="s">
        <v>183</v>
      </c>
      <c r="B1608" t="s">
        <v>62</v>
      </c>
      <c r="C1608" t="s">
        <v>184</v>
      </c>
      <c r="D1608" t="s">
        <v>66</v>
      </c>
      <c r="E1608" t="s">
        <v>73</v>
      </c>
      <c r="F1608" t="s">
        <v>3887</v>
      </c>
      <c r="G1608" t="s">
        <v>2153</v>
      </c>
      <c r="H1608" t="s">
        <v>778</v>
      </c>
      <c r="I1608" t="s">
        <v>3882</v>
      </c>
      <c r="J1608" t="s">
        <v>3849</v>
      </c>
    </row>
    <row r="1609" spans="1:10" x14ac:dyDescent="0.35">
      <c r="A1609" t="s">
        <v>183</v>
      </c>
      <c r="B1609" t="s">
        <v>62</v>
      </c>
      <c r="C1609" t="s">
        <v>184</v>
      </c>
      <c r="D1609" t="s">
        <v>64</v>
      </c>
      <c r="E1609" t="s">
        <v>73</v>
      </c>
      <c r="F1609" t="s">
        <v>3888</v>
      </c>
      <c r="G1609" t="s">
        <v>2155</v>
      </c>
      <c r="H1609" t="s">
        <v>781</v>
      </c>
      <c r="I1609" t="s">
        <v>3882</v>
      </c>
      <c r="J1609" t="s">
        <v>3851</v>
      </c>
    </row>
    <row r="1610" spans="1:10" x14ac:dyDescent="0.35">
      <c r="A1610" t="s">
        <v>183</v>
      </c>
      <c r="B1610" t="s">
        <v>62</v>
      </c>
      <c r="C1610" t="s">
        <v>184</v>
      </c>
      <c r="D1610" t="s">
        <v>63</v>
      </c>
      <c r="E1610" t="s">
        <v>73</v>
      </c>
      <c r="F1610" t="s">
        <v>3889</v>
      </c>
      <c r="G1610" t="s">
        <v>2157</v>
      </c>
      <c r="H1610" t="s">
        <v>763</v>
      </c>
      <c r="I1610" t="s">
        <v>3882</v>
      </c>
      <c r="J1610" t="s">
        <v>3853</v>
      </c>
    </row>
    <row r="1611" spans="1:10" x14ac:dyDescent="0.35">
      <c r="A1611" t="s">
        <v>183</v>
      </c>
      <c r="B1611" t="s">
        <v>62</v>
      </c>
      <c r="C1611" t="s">
        <v>184</v>
      </c>
      <c r="D1611" t="s">
        <v>65</v>
      </c>
      <c r="E1611" t="s">
        <v>74</v>
      </c>
      <c r="F1611" t="s">
        <v>3890</v>
      </c>
      <c r="G1611" t="s">
        <v>2159</v>
      </c>
      <c r="H1611" t="s">
        <v>786</v>
      </c>
      <c r="I1611" t="s">
        <v>3891</v>
      </c>
      <c r="J1611" t="s">
        <v>3839</v>
      </c>
    </row>
    <row r="1612" spans="1:10" x14ac:dyDescent="0.35">
      <c r="A1612" t="s">
        <v>183</v>
      </c>
      <c r="B1612" t="s">
        <v>62</v>
      </c>
      <c r="C1612" t="s">
        <v>184</v>
      </c>
      <c r="D1612" t="s">
        <v>67</v>
      </c>
      <c r="E1612" t="s">
        <v>74</v>
      </c>
      <c r="F1612" t="s">
        <v>3892</v>
      </c>
      <c r="G1612" t="s">
        <v>2162</v>
      </c>
      <c r="H1612" t="s">
        <v>790</v>
      </c>
      <c r="I1612" t="s">
        <v>3891</v>
      </c>
      <c r="J1612" t="s">
        <v>3841</v>
      </c>
    </row>
    <row r="1613" spans="1:10" x14ac:dyDescent="0.35">
      <c r="A1613" t="s">
        <v>183</v>
      </c>
      <c r="B1613" t="s">
        <v>62</v>
      </c>
      <c r="C1613" t="s">
        <v>184</v>
      </c>
      <c r="D1613" t="s">
        <v>68</v>
      </c>
      <c r="E1613" t="s">
        <v>74</v>
      </c>
      <c r="F1613" t="s">
        <v>3893</v>
      </c>
      <c r="G1613" t="s">
        <v>2164</v>
      </c>
      <c r="H1613" t="s">
        <v>793</v>
      </c>
      <c r="I1613" t="s">
        <v>3891</v>
      </c>
      <c r="J1613" t="s">
        <v>3843</v>
      </c>
    </row>
    <row r="1614" spans="1:10" x14ac:dyDescent="0.35">
      <c r="A1614" t="s">
        <v>183</v>
      </c>
      <c r="B1614" t="s">
        <v>62</v>
      </c>
      <c r="C1614" t="s">
        <v>184</v>
      </c>
      <c r="D1614" t="s">
        <v>13</v>
      </c>
      <c r="E1614" t="s">
        <v>74</v>
      </c>
      <c r="F1614" t="s">
        <v>3894</v>
      </c>
      <c r="G1614" t="s">
        <v>2166</v>
      </c>
      <c r="H1614" t="s">
        <v>796</v>
      </c>
      <c r="I1614" t="s">
        <v>3891</v>
      </c>
      <c r="J1614" t="s">
        <v>3845</v>
      </c>
    </row>
    <row r="1615" spans="1:10" x14ac:dyDescent="0.35">
      <c r="A1615" t="s">
        <v>183</v>
      </c>
      <c r="B1615" t="s">
        <v>62</v>
      </c>
      <c r="C1615" t="s">
        <v>184</v>
      </c>
      <c r="D1615" t="s">
        <v>7</v>
      </c>
      <c r="E1615" t="s">
        <v>74</v>
      </c>
      <c r="F1615" t="s">
        <v>3895</v>
      </c>
      <c r="G1615" t="s">
        <v>2168</v>
      </c>
      <c r="H1615" t="s">
        <v>799</v>
      </c>
      <c r="I1615" t="s">
        <v>3891</v>
      </c>
      <c r="J1615" t="s">
        <v>3847</v>
      </c>
    </row>
    <row r="1616" spans="1:10" x14ac:dyDescent="0.35">
      <c r="A1616" t="s">
        <v>183</v>
      </c>
      <c r="B1616" t="s">
        <v>62</v>
      </c>
      <c r="C1616" t="s">
        <v>184</v>
      </c>
      <c r="D1616" t="s">
        <v>66</v>
      </c>
      <c r="E1616" t="s">
        <v>74</v>
      </c>
      <c r="F1616" t="s">
        <v>3896</v>
      </c>
      <c r="G1616" t="s">
        <v>2170</v>
      </c>
      <c r="H1616" t="s">
        <v>802</v>
      </c>
      <c r="I1616" t="s">
        <v>3891</v>
      </c>
      <c r="J1616" t="s">
        <v>3849</v>
      </c>
    </row>
    <row r="1617" spans="1:10" x14ac:dyDescent="0.35">
      <c r="A1617" t="s">
        <v>183</v>
      </c>
      <c r="B1617" t="s">
        <v>62</v>
      </c>
      <c r="C1617" t="s">
        <v>184</v>
      </c>
      <c r="D1617" t="s">
        <v>64</v>
      </c>
      <c r="E1617" t="s">
        <v>74</v>
      </c>
      <c r="F1617" t="s">
        <v>3897</v>
      </c>
      <c r="G1617" t="s">
        <v>2172</v>
      </c>
      <c r="H1617" t="s">
        <v>805</v>
      </c>
      <c r="I1617" t="s">
        <v>3891</v>
      </c>
      <c r="J1617" t="s">
        <v>3851</v>
      </c>
    </row>
    <row r="1618" spans="1:10" x14ac:dyDescent="0.35">
      <c r="A1618" t="s">
        <v>183</v>
      </c>
      <c r="B1618" t="s">
        <v>62</v>
      </c>
      <c r="C1618" t="s">
        <v>184</v>
      </c>
      <c r="D1618" t="s">
        <v>63</v>
      </c>
      <c r="E1618" t="s">
        <v>74</v>
      </c>
      <c r="F1618" t="s">
        <v>3898</v>
      </c>
      <c r="G1618" t="s">
        <v>2174</v>
      </c>
      <c r="H1618" t="s">
        <v>787</v>
      </c>
      <c r="I1618" t="s">
        <v>3891</v>
      </c>
      <c r="J1618" t="s">
        <v>3853</v>
      </c>
    </row>
    <row r="1619" spans="1:10" x14ac:dyDescent="0.35">
      <c r="A1619" t="s">
        <v>183</v>
      </c>
      <c r="B1619" t="s">
        <v>62</v>
      </c>
      <c r="C1619" t="s">
        <v>184</v>
      </c>
      <c r="D1619" t="s">
        <v>65</v>
      </c>
      <c r="E1619" t="s">
        <v>75</v>
      </c>
      <c r="F1619" t="s">
        <v>3899</v>
      </c>
      <c r="G1619" t="s">
        <v>2176</v>
      </c>
      <c r="H1619" t="s">
        <v>810</v>
      </c>
      <c r="I1619" t="s">
        <v>3900</v>
      </c>
      <c r="J1619" t="s">
        <v>3839</v>
      </c>
    </row>
    <row r="1620" spans="1:10" x14ac:dyDescent="0.35">
      <c r="A1620" t="s">
        <v>183</v>
      </c>
      <c r="B1620" t="s">
        <v>62</v>
      </c>
      <c r="C1620" t="s">
        <v>184</v>
      </c>
      <c r="D1620" t="s">
        <v>67</v>
      </c>
      <c r="E1620" t="s">
        <v>75</v>
      </c>
      <c r="F1620" t="s">
        <v>3901</v>
      </c>
      <c r="G1620" t="s">
        <v>2179</v>
      </c>
      <c r="H1620" t="s">
        <v>814</v>
      </c>
      <c r="I1620" t="s">
        <v>3900</v>
      </c>
      <c r="J1620" t="s">
        <v>3841</v>
      </c>
    </row>
    <row r="1621" spans="1:10" x14ac:dyDescent="0.35">
      <c r="A1621" t="s">
        <v>183</v>
      </c>
      <c r="B1621" t="s">
        <v>62</v>
      </c>
      <c r="C1621" t="s">
        <v>184</v>
      </c>
      <c r="D1621" t="s">
        <v>68</v>
      </c>
      <c r="E1621" t="s">
        <v>75</v>
      </c>
      <c r="F1621" t="s">
        <v>3902</v>
      </c>
      <c r="G1621" t="s">
        <v>2181</v>
      </c>
      <c r="H1621" t="s">
        <v>817</v>
      </c>
      <c r="I1621" t="s">
        <v>3900</v>
      </c>
      <c r="J1621" t="s">
        <v>3843</v>
      </c>
    </row>
    <row r="1622" spans="1:10" x14ac:dyDescent="0.35">
      <c r="A1622" t="s">
        <v>183</v>
      </c>
      <c r="B1622" t="s">
        <v>62</v>
      </c>
      <c r="C1622" t="s">
        <v>184</v>
      </c>
      <c r="D1622" t="s">
        <v>13</v>
      </c>
      <c r="E1622" t="s">
        <v>75</v>
      </c>
      <c r="F1622" t="s">
        <v>3903</v>
      </c>
      <c r="G1622" t="s">
        <v>2183</v>
      </c>
      <c r="H1622" t="s">
        <v>820</v>
      </c>
      <c r="I1622" t="s">
        <v>3900</v>
      </c>
      <c r="J1622" t="s">
        <v>3845</v>
      </c>
    </row>
    <row r="1623" spans="1:10" x14ac:dyDescent="0.35">
      <c r="A1623" t="s">
        <v>183</v>
      </c>
      <c r="B1623" t="s">
        <v>62</v>
      </c>
      <c r="C1623" t="s">
        <v>184</v>
      </c>
      <c r="D1623" t="s">
        <v>7</v>
      </c>
      <c r="E1623" t="s">
        <v>75</v>
      </c>
      <c r="F1623" t="s">
        <v>3904</v>
      </c>
      <c r="G1623" t="s">
        <v>2185</v>
      </c>
      <c r="H1623" t="s">
        <v>823</v>
      </c>
      <c r="I1623" t="s">
        <v>3900</v>
      </c>
      <c r="J1623" t="s">
        <v>3847</v>
      </c>
    </row>
    <row r="1624" spans="1:10" x14ac:dyDescent="0.35">
      <c r="A1624" t="s">
        <v>183</v>
      </c>
      <c r="B1624" t="s">
        <v>62</v>
      </c>
      <c r="C1624" t="s">
        <v>184</v>
      </c>
      <c r="D1624" t="s">
        <v>66</v>
      </c>
      <c r="E1624" t="s">
        <v>75</v>
      </c>
      <c r="F1624" t="s">
        <v>3905</v>
      </c>
      <c r="G1624" t="s">
        <v>2187</v>
      </c>
      <c r="H1624" t="s">
        <v>826</v>
      </c>
      <c r="I1624" t="s">
        <v>3900</v>
      </c>
      <c r="J1624" t="s">
        <v>3849</v>
      </c>
    </row>
    <row r="1625" spans="1:10" x14ac:dyDescent="0.35">
      <c r="A1625" t="s">
        <v>183</v>
      </c>
      <c r="B1625" t="s">
        <v>62</v>
      </c>
      <c r="C1625" t="s">
        <v>184</v>
      </c>
      <c r="D1625" t="s">
        <v>64</v>
      </c>
      <c r="E1625" t="s">
        <v>75</v>
      </c>
      <c r="F1625" t="s">
        <v>3906</v>
      </c>
      <c r="G1625" t="s">
        <v>2189</v>
      </c>
      <c r="H1625" t="s">
        <v>829</v>
      </c>
      <c r="I1625" t="s">
        <v>3900</v>
      </c>
      <c r="J1625" t="s">
        <v>3851</v>
      </c>
    </row>
    <row r="1626" spans="1:10" x14ac:dyDescent="0.35">
      <c r="A1626" t="s">
        <v>183</v>
      </c>
      <c r="B1626" t="s">
        <v>62</v>
      </c>
      <c r="C1626" t="s">
        <v>184</v>
      </c>
      <c r="D1626" t="s">
        <v>63</v>
      </c>
      <c r="E1626" t="s">
        <v>75</v>
      </c>
      <c r="F1626" t="s">
        <v>3907</v>
      </c>
      <c r="G1626" t="s">
        <v>2191</v>
      </c>
      <c r="H1626" t="s">
        <v>811</v>
      </c>
      <c r="I1626" t="s">
        <v>3900</v>
      </c>
      <c r="J1626" t="s">
        <v>3853</v>
      </c>
    </row>
    <row r="1627" spans="1:10" x14ac:dyDescent="0.35">
      <c r="A1627" t="s">
        <v>183</v>
      </c>
      <c r="B1627" t="s">
        <v>62</v>
      </c>
      <c r="C1627" t="s">
        <v>184</v>
      </c>
      <c r="D1627" t="s">
        <v>65</v>
      </c>
      <c r="E1627" t="s">
        <v>76</v>
      </c>
      <c r="F1627" t="s">
        <v>3908</v>
      </c>
      <c r="G1627" t="s">
        <v>2193</v>
      </c>
      <c r="H1627" t="s">
        <v>834</v>
      </c>
      <c r="I1627" t="s">
        <v>3909</v>
      </c>
      <c r="J1627" t="s">
        <v>3839</v>
      </c>
    </row>
    <row r="1628" spans="1:10" x14ac:dyDescent="0.35">
      <c r="A1628" t="s">
        <v>183</v>
      </c>
      <c r="B1628" t="s">
        <v>62</v>
      </c>
      <c r="C1628" t="s">
        <v>184</v>
      </c>
      <c r="D1628" t="s">
        <v>67</v>
      </c>
      <c r="E1628" t="s">
        <v>76</v>
      </c>
      <c r="F1628" t="s">
        <v>3910</v>
      </c>
      <c r="G1628" t="s">
        <v>2196</v>
      </c>
      <c r="H1628" t="s">
        <v>838</v>
      </c>
      <c r="I1628" t="s">
        <v>3909</v>
      </c>
      <c r="J1628" t="s">
        <v>3841</v>
      </c>
    </row>
    <row r="1629" spans="1:10" x14ac:dyDescent="0.35">
      <c r="A1629" t="s">
        <v>183</v>
      </c>
      <c r="B1629" t="s">
        <v>62</v>
      </c>
      <c r="C1629" t="s">
        <v>184</v>
      </c>
      <c r="D1629" t="s">
        <v>68</v>
      </c>
      <c r="E1629" t="s">
        <v>76</v>
      </c>
      <c r="F1629" t="s">
        <v>3911</v>
      </c>
      <c r="G1629" t="s">
        <v>2198</v>
      </c>
      <c r="H1629" t="s">
        <v>841</v>
      </c>
      <c r="I1629" t="s">
        <v>3909</v>
      </c>
      <c r="J1629" t="s">
        <v>3843</v>
      </c>
    </row>
    <row r="1630" spans="1:10" x14ac:dyDescent="0.35">
      <c r="A1630" t="s">
        <v>183</v>
      </c>
      <c r="B1630" t="s">
        <v>62</v>
      </c>
      <c r="C1630" t="s">
        <v>184</v>
      </c>
      <c r="D1630" t="s">
        <v>13</v>
      </c>
      <c r="E1630" t="s">
        <v>76</v>
      </c>
      <c r="F1630" t="s">
        <v>3912</v>
      </c>
      <c r="G1630" t="s">
        <v>2200</v>
      </c>
      <c r="H1630" t="s">
        <v>844</v>
      </c>
      <c r="I1630" t="s">
        <v>3909</v>
      </c>
      <c r="J1630" t="s">
        <v>3845</v>
      </c>
    </row>
    <row r="1631" spans="1:10" x14ac:dyDescent="0.35">
      <c r="A1631" t="s">
        <v>183</v>
      </c>
      <c r="B1631" t="s">
        <v>62</v>
      </c>
      <c r="C1631" t="s">
        <v>184</v>
      </c>
      <c r="D1631" t="s">
        <v>7</v>
      </c>
      <c r="E1631" t="s">
        <v>76</v>
      </c>
      <c r="F1631" t="s">
        <v>3913</v>
      </c>
      <c r="G1631" t="s">
        <v>2202</v>
      </c>
      <c r="H1631" t="s">
        <v>847</v>
      </c>
      <c r="I1631" t="s">
        <v>3909</v>
      </c>
      <c r="J1631" t="s">
        <v>3847</v>
      </c>
    </row>
    <row r="1632" spans="1:10" x14ac:dyDescent="0.35">
      <c r="A1632" t="s">
        <v>183</v>
      </c>
      <c r="B1632" t="s">
        <v>62</v>
      </c>
      <c r="C1632" t="s">
        <v>184</v>
      </c>
      <c r="D1632" t="s">
        <v>66</v>
      </c>
      <c r="E1632" t="s">
        <v>76</v>
      </c>
      <c r="F1632" t="s">
        <v>3914</v>
      </c>
      <c r="G1632" t="s">
        <v>2204</v>
      </c>
      <c r="H1632" t="s">
        <v>850</v>
      </c>
      <c r="I1632" t="s">
        <v>3909</v>
      </c>
      <c r="J1632" t="s">
        <v>3849</v>
      </c>
    </row>
    <row r="1633" spans="1:10" x14ac:dyDescent="0.35">
      <c r="A1633" t="s">
        <v>183</v>
      </c>
      <c r="B1633" t="s">
        <v>62</v>
      </c>
      <c r="C1633" t="s">
        <v>184</v>
      </c>
      <c r="D1633" t="s">
        <v>64</v>
      </c>
      <c r="E1633" t="s">
        <v>76</v>
      </c>
      <c r="F1633" t="s">
        <v>3915</v>
      </c>
      <c r="G1633" t="s">
        <v>2206</v>
      </c>
      <c r="H1633" t="s">
        <v>853</v>
      </c>
      <c r="I1633" t="s">
        <v>3909</v>
      </c>
      <c r="J1633" t="s">
        <v>3851</v>
      </c>
    </row>
    <row r="1634" spans="1:10" x14ac:dyDescent="0.35">
      <c r="A1634" t="s">
        <v>183</v>
      </c>
      <c r="B1634" t="s">
        <v>62</v>
      </c>
      <c r="C1634" t="s">
        <v>184</v>
      </c>
      <c r="D1634" t="s">
        <v>63</v>
      </c>
      <c r="E1634" t="s">
        <v>76</v>
      </c>
      <c r="F1634" t="s">
        <v>3916</v>
      </c>
      <c r="G1634" t="s">
        <v>2208</v>
      </c>
      <c r="H1634" t="s">
        <v>835</v>
      </c>
      <c r="I1634" t="s">
        <v>3909</v>
      </c>
      <c r="J1634" t="s">
        <v>3853</v>
      </c>
    </row>
    <row r="1635" spans="1:10" x14ac:dyDescent="0.35">
      <c r="A1635" t="s">
        <v>183</v>
      </c>
      <c r="B1635" t="s">
        <v>62</v>
      </c>
      <c r="C1635" t="s">
        <v>184</v>
      </c>
      <c r="D1635" t="s">
        <v>91</v>
      </c>
      <c r="E1635" t="s">
        <v>90</v>
      </c>
      <c r="F1635" t="s">
        <v>3917</v>
      </c>
      <c r="G1635" t="s">
        <v>2210</v>
      </c>
      <c r="H1635" t="s">
        <v>858</v>
      </c>
      <c r="I1635" t="s">
        <v>3918</v>
      </c>
      <c r="J1635" t="s">
        <v>3919</v>
      </c>
    </row>
    <row r="1636" spans="1:10" x14ac:dyDescent="0.35">
      <c r="A1636" t="s">
        <v>183</v>
      </c>
      <c r="B1636" t="s">
        <v>62</v>
      </c>
      <c r="C1636" t="s">
        <v>184</v>
      </c>
      <c r="D1636" t="s">
        <v>91</v>
      </c>
      <c r="E1636" t="s">
        <v>92</v>
      </c>
      <c r="F1636" t="s">
        <v>3920</v>
      </c>
      <c r="G1636" t="s">
        <v>2214</v>
      </c>
      <c r="H1636" t="s">
        <v>862</v>
      </c>
      <c r="I1636" t="s">
        <v>3921</v>
      </c>
      <c r="J1636" t="s">
        <v>3919</v>
      </c>
    </row>
    <row r="1637" spans="1:10" x14ac:dyDescent="0.35">
      <c r="A1637" t="s">
        <v>183</v>
      </c>
      <c r="B1637" t="s">
        <v>62</v>
      </c>
      <c r="C1637" t="s">
        <v>184</v>
      </c>
      <c r="D1637" t="s">
        <v>96</v>
      </c>
      <c r="E1637" t="s">
        <v>93</v>
      </c>
      <c r="F1637" t="s">
        <v>3922</v>
      </c>
      <c r="G1637" t="s">
        <v>2217</v>
      </c>
      <c r="H1637" t="s">
        <v>865</v>
      </c>
      <c r="I1637" t="s">
        <v>3923</v>
      </c>
      <c r="J1637" t="s">
        <v>3924</v>
      </c>
    </row>
    <row r="1638" spans="1:10" x14ac:dyDescent="0.35">
      <c r="A1638" t="s">
        <v>183</v>
      </c>
      <c r="B1638" t="s">
        <v>62</v>
      </c>
      <c r="C1638" t="s">
        <v>184</v>
      </c>
      <c r="D1638" t="s">
        <v>94</v>
      </c>
      <c r="E1638" t="s">
        <v>93</v>
      </c>
      <c r="F1638" t="s">
        <v>3925</v>
      </c>
      <c r="G1638" t="s">
        <v>2221</v>
      </c>
      <c r="H1638" t="s">
        <v>870</v>
      </c>
      <c r="I1638" t="s">
        <v>3923</v>
      </c>
      <c r="J1638" t="s">
        <v>3926</v>
      </c>
    </row>
    <row r="1639" spans="1:10" x14ac:dyDescent="0.35">
      <c r="A1639" t="s">
        <v>183</v>
      </c>
      <c r="B1639" t="s">
        <v>62</v>
      </c>
      <c r="C1639" t="s">
        <v>184</v>
      </c>
      <c r="D1639" t="s">
        <v>66</v>
      </c>
      <c r="E1639" t="s">
        <v>93</v>
      </c>
      <c r="F1639" t="s">
        <v>3927</v>
      </c>
      <c r="G1639" t="s">
        <v>2224</v>
      </c>
      <c r="H1639" t="s">
        <v>874</v>
      </c>
      <c r="I1639" t="s">
        <v>3923</v>
      </c>
      <c r="J1639" t="s">
        <v>3849</v>
      </c>
    </row>
    <row r="1640" spans="1:10" x14ac:dyDescent="0.35">
      <c r="A1640" t="s">
        <v>183</v>
      </c>
      <c r="B1640" t="s">
        <v>62</v>
      </c>
      <c r="C1640" t="s">
        <v>184</v>
      </c>
      <c r="D1640" t="s">
        <v>64</v>
      </c>
      <c r="E1640" t="s">
        <v>93</v>
      </c>
      <c r="F1640" t="s">
        <v>3928</v>
      </c>
      <c r="G1640" t="s">
        <v>2226</v>
      </c>
      <c r="H1640" t="s">
        <v>878</v>
      </c>
      <c r="I1640" t="s">
        <v>3923</v>
      </c>
      <c r="J1640" t="s">
        <v>3851</v>
      </c>
    </row>
    <row r="1641" spans="1:10" x14ac:dyDescent="0.35">
      <c r="A1641" t="s">
        <v>183</v>
      </c>
      <c r="B1641" t="s">
        <v>62</v>
      </c>
      <c r="C1641" t="s">
        <v>184</v>
      </c>
      <c r="D1641" t="s">
        <v>95</v>
      </c>
      <c r="E1641" t="s">
        <v>93</v>
      </c>
      <c r="F1641" t="s">
        <v>3929</v>
      </c>
      <c r="G1641" t="s">
        <v>2228</v>
      </c>
      <c r="H1641" t="s">
        <v>882</v>
      </c>
      <c r="I1641" t="s">
        <v>3923</v>
      </c>
      <c r="J1641" t="s">
        <v>3930</v>
      </c>
    </row>
    <row r="1642" spans="1:10" x14ac:dyDescent="0.35">
      <c r="A1642" t="s">
        <v>183</v>
      </c>
      <c r="B1642" t="s">
        <v>62</v>
      </c>
      <c r="C1642" t="s">
        <v>184</v>
      </c>
      <c r="D1642" t="s">
        <v>91</v>
      </c>
      <c r="E1642" t="s">
        <v>93</v>
      </c>
      <c r="F1642" t="s">
        <v>3931</v>
      </c>
      <c r="G1642" t="s">
        <v>2231</v>
      </c>
      <c r="H1642" t="s">
        <v>866</v>
      </c>
      <c r="I1642" t="s">
        <v>3923</v>
      </c>
      <c r="J1642" t="s">
        <v>3919</v>
      </c>
    </row>
    <row r="1643" spans="1:10" x14ac:dyDescent="0.35">
      <c r="A1643" t="s">
        <v>183</v>
      </c>
      <c r="B1643" t="s">
        <v>62</v>
      </c>
      <c r="C1643" t="s">
        <v>184</v>
      </c>
      <c r="D1643" t="s">
        <v>96</v>
      </c>
      <c r="E1643" t="s">
        <v>98</v>
      </c>
      <c r="F1643" t="s">
        <v>3932</v>
      </c>
      <c r="G1643" t="s">
        <v>2233</v>
      </c>
      <c r="H1643" t="s">
        <v>888</v>
      </c>
      <c r="I1643" t="s">
        <v>3933</v>
      </c>
      <c r="J1643" t="s">
        <v>3924</v>
      </c>
    </row>
    <row r="1644" spans="1:10" x14ac:dyDescent="0.35">
      <c r="A1644" t="s">
        <v>183</v>
      </c>
      <c r="B1644" t="s">
        <v>62</v>
      </c>
      <c r="C1644" t="s">
        <v>184</v>
      </c>
      <c r="D1644" t="s">
        <v>94</v>
      </c>
      <c r="E1644" t="s">
        <v>98</v>
      </c>
      <c r="F1644" t="s">
        <v>3934</v>
      </c>
      <c r="G1644" t="s">
        <v>2236</v>
      </c>
      <c r="H1644" t="s">
        <v>892</v>
      </c>
      <c r="I1644" t="s">
        <v>3933</v>
      </c>
      <c r="J1644" t="s">
        <v>3926</v>
      </c>
    </row>
    <row r="1645" spans="1:10" x14ac:dyDescent="0.35">
      <c r="A1645" t="s">
        <v>183</v>
      </c>
      <c r="B1645" t="s">
        <v>62</v>
      </c>
      <c r="C1645" t="s">
        <v>184</v>
      </c>
      <c r="D1645" t="s">
        <v>66</v>
      </c>
      <c r="E1645" t="s">
        <v>98</v>
      </c>
      <c r="F1645" t="s">
        <v>3935</v>
      </c>
      <c r="G1645" t="s">
        <v>2238</v>
      </c>
      <c r="H1645" t="s">
        <v>895</v>
      </c>
      <c r="I1645" t="s">
        <v>3933</v>
      </c>
      <c r="J1645" t="s">
        <v>3849</v>
      </c>
    </row>
    <row r="1646" spans="1:10" x14ac:dyDescent="0.35">
      <c r="A1646" t="s">
        <v>183</v>
      </c>
      <c r="B1646" t="s">
        <v>62</v>
      </c>
      <c r="C1646" t="s">
        <v>184</v>
      </c>
      <c r="D1646" t="s">
        <v>64</v>
      </c>
      <c r="E1646" t="s">
        <v>98</v>
      </c>
      <c r="F1646" t="s">
        <v>3936</v>
      </c>
      <c r="G1646" t="s">
        <v>2240</v>
      </c>
      <c r="H1646" t="s">
        <v>898</v>
      </c>
      <c r="I1646" t="s">
        <v>3933</v>
      </c>
      <c r="J1646" t="s">
        <v>3851</v>
      </c>
    </row>
    <row r="1647" spans="1:10" x14ac:dyDescent="0.35">
      <c r="A1647" t="s">
        <v>183</v>
      </c>
      <c r="B1647" t="s">
        <v>62</v>
      </c>
      <c r="C1647" t="s">
        <v>184</v>
      </c>
      <c r="D1647" t="s">
        <v>95</v>
      </c>
      <c r="E1647" t="s">
        <v>98</v>
      </c>
      <c r="F1647" t="s">
        <v>3937</v>
      </c>
      <c r="G1647" t="s">
        <v>2242</v>
      </c>
      <c r="H1647" t="s">
        <v>901</v>
      </c>
      <c r="I1647" t="s">
        <v>3933</v>
      </c>
      <c r="J1647" t="s">
        <v>3930</v>
      </c>
    </row>
    <row r="1648" spans="1:10" x14ac:dyDescent="0.35">
      <c r="A1648" t="s">
        <v>183</v>
      </c>
      <c r="B1648" t="s">
        <v>62</v>
      </c>
      <c r="C1648" t="s">
        <v>184</v>
      </c>
      <c r="D1648" t="s">
        <v>91</v>
      </c>
      <c r="E1648" t="s">
        <v>98</v>
      </c>
      <c r="F1648" t="s">
        <v>3938</v>
      </c>
      <c r="G1648" t="s">
        <v>2244</v>
      </c>
      <c r="H1648" t="s">
        <v>889</v>
      </c>
      <c r="I1648" t="s">
        <v>3933</v>
      </c>
      <c r="J1648" t="s">
        <v>3919</v>
      </c>
    </row>
    <row r="1649" spans="1:10" x14ac:dyDescent="0.35">
      <c r="A1649" t="s">
        <v>183</v>
      </c>
      <c r="B1649" t="s">
        <v>62</v>
      </c>
      <c r="C1649" t="s">
        <v>184</v>
      </c>
      <c r="D1649" t="s">
        <v>96</v>
      </c>
      <c r="E1649" t="s">
        <v>99</v>
      </c>
      <c r="F1649" t="s">
        <v>3939</v>
      </c>
      <c r="G1649" t="s">
        <v>2246</v>
      </c>
      <c r="H1649" t="s">
        <v>906</v>
      </c>
      <c r="I1649" t="s">
        <v>3940</v>
      </c>
      <c r="J1649" t="s">
        <v>3924</v>
      </c>
    </row>
    <row r="1650" spans="1:10" x14ac:dyDescent="0.35">
      <c r="A1650" t="s">
        <v>183</v>
      </c>
      <c r="B1650" t="s">
        <v>62</v>
      </c>
      <c r="C1650" t="s">
        <v>184</v>
      </c>
      <c r="D1650" t="s">
        <v>94</v>
      </c>
      <c r="E1650" t="s">
        <v>99</v>
      </c>
      <c r="F1650" t="s">
        <v>3941</v>
      </c>
      <c r="G1650" t="s">
        <v>2249</v>
      </c>
      <c r="H1650" t="s">
        <v>910</v>
      </c>
      <c r="I1650" t="s">
        <v>3940</v>
      </c>
      <c r="J1650" t="s">
        <v>3926</v>
      </c>
    </row>
    <row r="1651" spans="1:10" x14ac:dyDescent="0.35">
      <c r="A1651" t="s">
        <v>183</v>
      </c>
      <c r="B1651" t="s">
        <v>62</v>
      </c>
      <c r="C1651" t="s">
        <v>184</v>
      </c>
      <c r="D1651" t="s">
        <v>66</v>
      </c>
      <c r="E1651" t="s">
        <v>99</v>
      </c>
      <c r="F1651" t="s">
        <v>3942</v>
      </c>
      <c r="G1651" t="s">
        <v>2251</v>
      </c>
      <c r="H1651" t="s">
        <v>913</v>
      </c>
      <c r="I1651" t="s">
        <v>3940</v>
      </c>
      <c r="J1651" t="s">
        <v>3849</v>
      </c>
    </row>
    <row r="1652" spans="1:10" x14ac:dyDescent="0.35">
      <c r="A1652" t="s">
        <v>183</v>
      </c>
      <c r="B1652" t="s">
        <v>62</v>
      </c>
      <c r="C1652" t="s">
        <v>184</v>
      </c>
      <c r="D1652" t="s">
        <v>64</v>
      </c>
      <c r="E1652" t="s">
        <v>99</v>
      </c>
      <c r="F1652" t="s">
        <v>3943</v>
      </c>
      <c r="G1652" t="s">
        <v>2253</v>
      </c>
      <c r="H1652" t="s">
        <v>916</v>
      </c>
      <c r="I1652" t="s">
        <v>3940</v>
      </c>
      <c r="J1652" t="s">
        <v>3851</v>
      </c>
    </row>
    <row r="1653" spans="1:10" x14ac:dyDescent="0.35">
      <c r="A1653" t="s">
        <v>183</v>
      </c>
      <c r="B1653" t="s">
        <v>62</v>
      </c>
      <c r="C1653" t="s">
        <v>184</v>
      </c>
      <c r="D1653" t="s">
        <v>95</v>
      </c>
      <c r="E1653" t="s">
        <v>99</v>
      </c>
      <c r="F1653" t="s">
        <v>3944</v>
      </c>
      <c r="G1653" t="s">
        <v>2255</v>
      </c>
      <c r="H1653" t="s">
        <v>919</v>
      </c>
      <c r="I1653" t="s">
        <v>3940</v>
      </c>
      <c r="J1653" t="s">
        <v>3930</v>
      </c>
    </row>
    <row r="1654" spans="1:10" x14ac:dyDescent="0.35">
      <c r="A1654" t="s">
        <v>183</v>
      </c>
      <c r="B1654" t="s">
        <v>62</v>
      </c>
      <c r="C1654" t="s">
        <v>184</v>
      </c>
      <c r="D1654" t="s">
        <v>91</v>
      </c>
      <c r="E1654" t="s">
        <v>99</v>
      </c>
      <c r="F1654" t="s">
        <v>3945</v>
      </c>
      <c r="G1654" t="s">
        <v>2257</v>
      </c>
      <c r="H1654" t="s">
        <v>907</v>
      </c>
      <c r="I1654" t="s">
        <v>3940</v>
      </c>
      <c r="J1654" t="s">
        <v>3919</v>
      </c>
    </row>
    <row r="1655" spans="1:10" x14ac:dyDescent="0.35">
      <c r="A1655" t="s">
        <v>183</v>
      </c>
      <c r="B1655" t="s">
        <v>62</v>
      </c>
      <c r="C1655" t="s">
        <v>184</v>
      </c>
      <c r="D1655" t="s">
        <v>96</v>
      </c>
      <c r="E1655" t="s">
        <v>100</v>
      </c>
      <c r="F1655" t="s">
        <v>3946</v>
      </c>
      <c r="G1655" t="s">
        <v>2259</v>
      </c>
      <c r="H1655" t="s">
        <v>924</v>
      </c>
      <c r="I1655" t="s">
        <v>3947</v>
      </c>
      <c r="J1655" t="s">
        <v>3924</v>
      </c>
    </row>
    <row r="1656" spans="1:10" x14ac:dyDescent="0.35">
      <c r="A1656" t="s">
        <v>183</v>
      </c>
      <c r="B1656" t="s">
        <v>62</v>
      </c>
      <c r="C1656" t="s">
        <v>184</v>
      </c>
      <c r="D1656" t="s">
        <v>94</v>
      </c>
      <c r="E1656" t="s">
        <v>100</v>
      </c>
      <c r="F1656" t="s">
        <v>3948</v>
      </c>
      <c r="G1656" t="s">
        <v>2262</v>
      </c>
      <c r="H1656" t="s">
        <v>928</v>
      </c>
      <c r="I1656" t="s">
        <v>3947</v>
      </c>
      <c r="J1656" t="s">
        <v>3926</v>
      </c>
    </row>
    <row r="1657" spans="1:10" x14ac:dyDescent="0.35">
      <c r="A1657" t="s">
        <v>183</v>
      </c>
      <c r="B1657" t="s">
        <v>62</v>
      </c>
      <c r="C1657" t="s">
        <v>184</v>
      </c>
      <c r="D1657" t="s">
        <v>66</v>
      </c>
      <c r="E1657" t="s">
        <v>100</v>
      </c>
      <c r="F1657" t="s">
        <v>3949</v>
      </c>
      <c r="G1657" t="s">
        <v>2264</v>
      </c>
      <c r="H1657" t="s">
        <v>931</v>
      </c>
      <c r="I1657" t="s">
        <v>3947</v>
      </c>
      <c r="J1657" t="s">
        <v>3849</v>
      </c>
    </row>
    <row r="1658" spans="1:10" x14ac:dyDescent="0.35">
      <c r="A1658" t="s">
        <v>183</v>
      </c>
      <c r="B1658" t="s">
        <v>62</v>
      </c>
      <c r="C1658" t="s">
        <v>184</v>
      </c>
      <c r="D1658" t="s">
        <v>64</v>
      </c>
      <c r="E1658" t="s">
        <v>100</v>
      </c>
      <c r="F1658" t="s">
        <v>3950</v>
      </c>
      <c r="G1658" t="s">
        <v>2266</v>
      </c>
      <c r="H1658" t="s">
        <v>934</v>
      </c>
      <c r="I1658" t="s">
        <v>3947</v>
      </c>
      <c r="J1658" t="s">
        <v>3851</v>
      </c>
    </row>
    <row r="1659" spans="1:10" x14ac:dyDescent="0.35">
      <c r="A1659" t="s">
        <v>183</v>
      </c>
      <c r="B1659" t="s">
        <v>62</v>
      </c>
      <c r="C1659" t="s">
        <v>184</v>
      </c>
      <c r="D1659" t="s">
        <v>95</v>
      </c>
      <c r="E1659" t="s">
        <v>100</v>
      </c>
      <c r="F1659" t="s">
        <v>3951</v>
      </c>
      <c r="G1659" t="s">
        <v>2268</v>
      </c>
      <c r="H1659" t="s">
        <v>937</v>
      </c>
      <c r="I1659" t="s">
        <v>3947</v>
      </c>
      <c r="J1659" t="s">
        <v>3930</v>
      </c>
    </row>
    <row r="1660" spans="1:10" x14ac:dyDescent="0.35">
      <c r="A1660" t="s">
        <v>183</v>
      </c>
      <c r="B1660" t="s">
        <v>62</v>
      </c>
      <c r="C1660" t="s">
        <v>184</v>
      </c>
      <c r="D1660" t="s">
        <v>91</v>
      </c>
      <c r="E1660" t="s">
        <v>100</v>
      </c>
      <c r="F1660" t="s">
        <v>3952</v>
      </c>
      <c r="G1660" t="s">
        <v>2270</v>
      </c>
      <c r="H1660" t="s">
        <v>925</v>
      </c>
      <c r="I1660" t="s">
        <v>3947</v>
      </c>
      <c r="J1660" t="s">
        <v>3919</v>
      </c>
    </row>
    <row r="1661" spans="1:10" x14ac:dyDescent="0.35">
      <c r="A1661" t="s">
        <v>183</v>
      </c>
      <c r="B1661" t="s">
        <v>62</v>
      </c>
      <c r="C1661" t="s">
        <v>184</v>
      </c>
      <c r="D1661" t="s">
        <v>96</v>
      </c>
      <c r="E1661" t="s">
        <v>101</v>
      </c>
      <c r="F1661" t="s">
        <v>3953</v>
      </c>
      <c r="G1661" t="s">
        <v>2272</v>
      </c>
      <c r="H1661" t="s">
        <v>942</v>
      </c>
      <c r="I1661" t="s">
        <v>3954</v>
      </c>
      <c r="J1661" t="s">
        <v>3924</v>
      </c>
    </row>
    <row r="1662" spans="1:10" x14ac:dyDescent="0.35">
      <c r="A1662" t="s">
        <v>183</v>
      </c>
      <c r="B1662" t="s">
        <v>62</v>
      </c>
      <c r="C1662" t="s">
        <v>184</v>
      </c>
      <c r="D1662" t="s">
        <v>94</v>
      </c>
      <c r="E1662" t="s">
        <v>101</v>
      </c>
      <c r="F1662" t="s">
        <v>3955</v>
      </c>
      <c r="G1662" t="s">
        <v>2275</v>
      </c>
      <c r="H1662" t="s">
        <v>946</v>
      </c>
      <c r="I1662" t="s">
        <v>3954</v>
      </c>
      <c r="J1662" t="s">
        <v>3926</v>
      </c>
    </row>
    <row r="1663" spans="1:10" x14ac:dyDescent="0.35">
      <c r="A1663" t="s">
        <v>183</v>
      </c>
      <c r="B1663" t="s">
        <v>62</v>
      </c>
      <c r="C1663" t="s">
        <v>184</v>
      </c>
      <c r="D1663" t="s">
        <v>66</v>
      </c>
      <c r="E1663" t="s">
        <v>101</v>
      </c>
      <c r="F1663" t="s">
        <v>3956</v>
      </c>
      <c r="G1663" t="s">
        <v>2277</v>
      </c>
      <c r="H1663" t="s">
        <v>949</v>
      </c>
      <c r="I1663" t="s">
        <v>3954</v>
      </c>
      <c r="J1663" t="s">
        <v>3849</v>
      </c>
    </row>
    <row r="1664" spans="1:10" x14ac:dyDescent="0.35">
      <c r="A1664" t="s">
        <v>183</v>
      </c>
      <c r="B1664" t="s">
        <v>62</v>
      </c>
      <c r="C1664" t="s">
        <v>184</v>
      </c>
      <c r="D1664" t="s">
        <v>64</v>
      </c>
      <c r="E1664" t="s">
        <v>101</v>
      </c>
      <c r="F1664" t="s">
        <v>3957</v>
      </c>
      <c r="G1664" t="s">
        <v>2279</v>
      </c>
      <c r="H1664" t="s">
        <v>952</v>
      </c>
      <c r="I1664" t="s">
        <v>3954</v>
      </c>
      <c r="J1664" t="s">
        <v>3851</v>
      </c>
    </row>
    <row r="1665" spans="1:10" x14ac:dyDescent="0.35">
      <c r="A1665" t="s">
        <v>183</v>
      </c>
      <c r="B1665" t="s">
        <v>62</v>
      </c>
      <c r="C1665" t="s">
        <v>184</v>
      </c>
      <c r="D1665" t="s">
        <v>95</v>
      </c>
      <c r="E1665" t="s">
        <v>101</v>
      </c>
      <c r="F1665" t="s">
        <v>3958</v>
      </c>
      <c r="G1665" t="s">
        <v>2281</v>
      </c>
      <c r="H1665" t="s">
        <v>955</v>
      </c>
      <c r="I1665" t="s">
        <v>3954</v>
      </c>
      <c r="J1665" t="s">
        <v>3930</v>
      </c>
    </row>
    <row r="1666" spans="1:10" x14ac:dyDescent="0.35">
      <c r="A1666" t="s">
        <v>183</v>
      </c>
      <c r="B1666" t="s">
        <v>62</v>
      </c>
      <c r="C1666" t="s">
        <v>184</v>
      </c>
      <c r="D1666" t="s">
        <v>91</v>
      </c>
      <c r="E1666" t="s">
        <v>101</v>
      </c>
      <c r="F1666" t="s">
        <v>3959</v>
      </c>
      <c r="G1666" t="s">
        <v>2283</v>
      </c>
      <c r="H1666" t="s">
        <v>943</v>
      </c>
      <c r="I1666" t="s">
        <v>3954</v>
      </c>
      <c r="J1666" t="s">
        <v>3919</v>
      </c>
    </row>
    <row r="1667" spans="1:10" x14ac:dyDescent="0.35">
      <c r="A1667" t="s">
        <v>183</v>
      </c>
      <c r="B1667" t="s">
        <v>62</v>
      </c>
      <c r="C1667" t="s">
        <v>184</v>
      </c>
      <c r="D1667" t="s">
        <v>96</v>
      </c>
      <c r="E1667" t="s">
        <v>102</v>
      </c>
      <c r="F1667" t="s">
        <v>3960</v>
      </c>
      <c r="G1667" t="s">
        <v>2285</v>
      </c>
      <c r="H1667" t="s">
        <v>960</v>
      </c>
      <c r="I1667" t="s">
        <v>3961</v>
      </c>
      <c r="J1667" t="s">
        <v>3924</v>
      </c>
    </row>
    <row r="1668" spans="1:10" x14ac:dyDescent="0.35">
      <c r="A1668" t="s">
        <v>183</v>
      </c>
      <c r="B1668" t="s">
        <v>62</v>
      </c>
      <c r="C1668" t="s">
        <v>184</v>
      </c>
      <c r="D1668" t="s">
        <v>94</v>
      </c>
      <c r="E1668" t="s">
        <v>102</v>
      </c>
      <c r="F1668" t="s">
        <v>3962</v>
      </c>
      <c r="G1668" t="s">
        <v>2288</v>
      </c>
      <c r="H1668" t="s">
        <v>964</v>
      </c>
      <c r="I1668" t="s">
        <v>3961</v>
      </c>
      <c r="J1668" t="s">
        <v>3926</v>
      </c>
    </row>
    <row r="1669" spans="1:10" x14ac:dyDescent="0.35">
      <c r="A1669" t="s">
        <v>183</v>
      </c>
      <c r="B1669" t="s">
        <v>62</v>
      </c>
      <c r="C1669" t="s">
        <v>184</v>
      </c>
      <c r="D1669" t="s">
        <v>66</v>
      </c>
      <c r="E1669" t="s">
        <v>102</v>
      </c>
      <c r="F1669" t="s">
        <v>3963</v>
      </c>
      <c r="G1669" t="s">
        <v>2290</v>
      </c>
      <c r="H1669" t="s">
        <v>967</v>
      </c>
      <c r="I1669" t="s">
        <v>3961</v>
      </c>
      <c r="J1669" t="s">
        <v>3849</v>
      </c>
    </row>
    <row r="1670" spans="1:10" x14ac:dyDescent="0.35">
      <c r="A1670" t="s">
        <v>183</v>
      </c>
      <c r="B1670" t="s">
        <v>62</v>
      </c>
      <c r="C1670" t="s">
        <v>184</v>
      </c>
      <c r="D1670" t="s">
        <v>64</v>
      </c>
      <c r="E1670" t="s">
        <v>102</v>
      </c>
      <c r="F1670" t="s">
        <v>3964</v>
      </c>
      <c r="G1670" t="s">
        <v>2292</v>
      </c>
      <c r="H1670" t="s">
        <v>970</v>
      </c>
      <c r="I1670" t="s">
        <v>3961</v>
      </c>
      <c r="J1670" t="s">
        <v>3851</v>
      </c>
    </row>
    <row r="1671" spans="1:10" x14ac:dyDescent="0.35">
      <c r="A1671" t="s">
        <v>183</v>
      </c>
      <c r="B1671" t="s">
        <v>62</v>
      </c>
      <c r="C1671" t="s">
        <v>184</v>
      </c>
      <c r="D1671" t="s">
        <v>95</v>
      </c>
      <c r="E1671" t="s">
        <v>102</v>
      </c>
      <c r="F1671" t="s">
        <v>3965</v>
      </c>
      <c r="G1671" t="s">
        <v>2294</v>
      </c>
      <c r="H1671" t="s">
        <v>973</v>
      </c>
      <c r="I1671" t="s">
        <v>3961</v>
      </c>
      <c r="J1671" t="s">
        <v>3930</v>
      </c>
    </row>
    <row r="1672" spans="1:10" x14ac:dyDescent="0.35">
      <c r="A1672" t="s">
        <v>183</v>
      </c>
      <c r="B1672" t="s">
        <v>62</v>
      </c>
      <c r="C1672" t="s">
        <v>184</v>
      </c>
      <c r="D1672" t="s">
        <v>91</v>
      </c>
      <c r="E1672" t="s">
        <v>102</v>
      </c>
      <c r="F1672" t="s">
        <v>3966</v>
      </c>
      <c r="G1672" t="s">
        <v>2296</v>
      </c>
      <c r="H1672" t="s">
        <v>961</v>
      </c>
      <c r="I1672" t="s">
        <v>3961</v>
      </c>
      <c r="J1672" t="s">
        <v>3919</v>
      </c>
    </row>
    <row r="1673" spans="1:10" x14ac:dyDescent="0.35">
      <c r="A1673" t="s">
        <v>183</v>
      </c>
      <c r="B1673" t="s">
        <v>62</v>
      </c>
      <c r="C1673" t="s">
        <v>184</v>
      </c>
      <c r="D1673" t="s">
        <v>96</v>
      </c>
      <c r="E1673" t="s">
        <v>103</v>
      </c>
      <c r="F1673" t="s">
        <v>3967</v>
      </c>
      <c r="G1673" t="s">
        <v>2298</v>
      </c>
      <c r="H1673" t="s">
        <v>978</v>
      </c>
      <c r="I1673" t="s">
        <v>3968</v>
      </c>
      <c r="J1673" t="s">
        <v>3924</v>
      </c>
    </row>
    <row r="1674" spans="1:10" x14ac:dyDescent="0.35">
      <c r="A1674" t="s">
        <v>183</v>
      </c>
      <c r="B1674" t="s">
        <v>62</v>
      </c>
      <c r="C1674" t="s">
        <v>184</v>
      </c>
      <c r="D1674" t="s">
        <v>94</v>
      </c>
      <c r="E1674" t="s">
        <v>103</v>
      </c>
      <c r="F1674" t="s">
        <v>3969</v>
      </c>
      <c r="G1674" t="s">
        <v>2301</v>
      </c>
      <c r="H1674" t="s">
        <v>982</v>
      </c>
      <c r="I1674" t="s">
        <v>3968</v>
      </c>
      <c r="J1674" t="s">
        <v>3926</v>
      </c>
    </row>
    <row r="1675" spans="1:10" x14ac:dyDescent="0.35">
      <c r="A1675" t="s">
        <v>183</v>
      </c>
      <c r="B1675" t="s">
        <v>62</v>
      </c>
      <c r="C1675" t="s">
        <v>184</v>
      </c>
      <c r="D1675" t="s">
        <v>66</v>
      </c>
      <c r="E1675" t="s">
        <v>103</v>
      </c>
      <c r="F1675" t="s">
        <v>3970</v>
      </c>
      <c r="G1675" t="s">
        <v>2303</v>
      </c>
      <c r="H1675" t="s">
        <v>985</v>
      </c>
      <c r="I1675" t="s">
        <v>3968</v>
      </c>
      <c r="J1675" t="s">
        <v>3849</v>
      </c>
    </row>
    <row r="1676" spans="1:10" x14ac:dyDescent="0.35">
      <c r="A1676" t="s">
        <v>183</v>
      </c>
      <c r="B1676" t="s">
        <v>62</v>
      </c>
      <c r="C1676" t="s">
        <v>184</v>
      </c>
      <c r="D1676" t="s">
        <v>64</v>
      </c>
      <c r="E1676" t="s">
        <v>103</v>
      </c>
      <c r="F1676" t="s">
        <v>3971</v>
      </c>
      <c r="G1676" t="s">
        <v>2305</v>
      </c>
      <c r="H1676" t="s">
        <v>988</v>
      </c>
      <c r="I1676" t="s">
        <v>3968</v>
      </c>
      <c r="J1676" t="s">
        <v>3851</v>
      </c>
    </row>
    <row r="1677" spans="1:10" x14ac:dyDescent="0.35">
      <c r="A1677" t="s">
        <v>183</v>
      </c>
      <c r="B1677" t="s">
        <v>62</v>
      </c>
      <c r="C1677" t="s">
        <v>184</v>
      </c>
      <c r="D1677" t="s">
        <v>95</v>
      </c>
      <c r="E1677" t="s">
        <v>103</v>
      </c>
      <c r="F1677" t="s">
        <v>3972</v>
      </c>
      <c r="G1677" t="s">
        <v>2307</v>
      </c>
      <c r="H1677" t="s">
        <v>991</v>
      </c>
      <c r="I1677" t="s">
        <v>3968</v>
      </c>
      <c r="J1677" t="s">
        <v>3930</v>
      </c>
    </row>
    <row r="1678" spans="1:10" x14ac:dyDescent="0.35">
      <c r="A1678" t="s">
        <v>183</v>
      </c>
      <c r="B1678" t="s">
        <v>62</v>
      </c>
      <c r="C1678" t="s">
        <v>184</v>
      </c>
      <c r="D1678" t="s">
        <v>91</v>
      </c>
      <c r="E1678" t="s">
        <v>103</v>
      </c>
      <c r="F1678" t="s">
        <v>3973</v>
      </c>
      <c r="G1678" t="s">
        <v>2309</v>
      </c>
      <c r="H1678" t="s">
        <v>979</v>
      </c>
      <c r="I1678" t="s">
        <v>3968</v>
      </c>
      <c r="J1678" t="s">
        <v>3919</v>
      </c>
    </row>
    <row r="1679" spans="1:10" x14ac:dyDescent="0.35">
      <c r="A1679" t="s">
        <v>183</v>
      </c>
      <c r="B1679" t="s">
        <v>62</v>
      </c>
      <c r="C1679" t="s">
        <v>184</v>
      </c>
      <c r="D1679" t="s">
        <v>96</v>
      </c>
      <c r="E1679" t="s">
        <v>104</v>
      </c>
      <c r="F1679" t="s">
        <v>3974</v>
      </c>
      <c r="G1679" t="s">
        <v>2311</v>
      </c>
      <c r="H1679" t="s">
        <v>996</v>
      </c>
      <c r="I1679" t="s">
        <v>3975</v>
      </c>
      <c r="J1679" t="s">
        <v>3924</v>
      </c>
    </row>
    <row r="1680" spans="1:10" x14ac:dyDescent="0.35">
      <c r="A1680" t="s">
        <v>183</v>
      </c>
      <c r="B1680" t="s">
        <v>62</v>
      </c>
      <c r="C1680" t="s">
        <v>184</v>
      </c>
      <c r="D1680" t="s">
        <v>94</v>
      </c>
      <c r="E1680" t="s">
        <v>104</v>
      </c>
      <c r="F1680" t="s">
        <v>3976</v>
      </c>
      <c r="G1680" t="s">
        <v>2314</v>
      </c>
      <c r="H1680" t="s">
        <v>1000</v>
      </c>
      <c r="I1680" t="s">
        <v>3975</v>
      </c>
      <c r="J1680" t="s">
        <v>3926</v>
      </c>
    </row>
    <row r="1681" spans="1:10" x14ac:dyDescent="0.35">
      <c r="A1681" t="s">
        <v>183</v>
      </c>
      <c r="B1681" t="s">
        <v>62</v>
      </c>
      <c r="C1681" t="s">
        <v>184</v>
      </c>
      <c r="D1681" t="s">
        <v>66</v>
      </c>
      <c r="E1681" t="s">
        <v>104</v>
      </c>
      <c r="F1681" t="s">
        <v>3977</v>
      </c>
      <c r="G1681" t="s">
        <v>2316</v>
      </c>
      <c r="H1681" t="s">
        <v>1003</v>
      </c>
      <c r="I1681" t="s">
        <v>3975</v>
      </c>
      <c r="J1681" t="s">
        <v>3849</v>
      </c>
    </row>
    <row r="1682" spans="1:10" x14ac:dyDescent="0.35">
      <c r="A1682" t="s">
        <v>183</v>
      </c>
      <c r="B1682" t="s">
        <v>62</v>
      </c>
      <c r="C1682" t="s">
        <v>184</v>
      </c>
      <c r="D1682" t="s">
        <v>64</v>
      </c>
      <c r="E1682" t="s">
        <v>104</v>
      </c>
      <c r="F1682" t="s">
        <v>3978</v>
      </c>
      <c r="G1682" t="s">
        <v>2318</v>
      </c>
      <c r="H1682" t="s">
        <v>1006</v>
      </c>
      <c r="I1682" t="s">
        <v>3975</v>
      </c>
      <c r="J1682" t="s">
        <v>3851</v>
      </c>
    </row>
    <row r="1683" spans="1:10" x14ac:dyDescent="0.35">
      <c r="A1683" t="s">
        <v>183</v>
      </c>
      <c r="B1683" t="s">
        <v>62</v>
      </c>
      <c r="C1683" t="s">
        <v>184</v>
      </c>
      <c r="D1683" t="s">
        <v>95</v>
      </c>
      <c r="E1683" t="s">
        <v>104</v>
      </c>
      <c r="F1683" t="s">
        <v>3979</v>
      </c>
      <c r="G1683" t="s">
        <v>2320</v>
      </c>
      <c r="H1683" t="s">
        <v>1009</v>
      </c>
      <c r="I1683" t="s">
        <v>3975</v>
      </c>
      <c r="J1683" t="s">
        <v>3930</v>
      </c>
    </row>
    <row r="1684" spans="1:10" x14ac:dyDescent="0.35">
      <c r="A1684" t="s">
        <v>183</v>
      </c>
      <c r="B1684" t="s">
        <v>62</v>
      </c>
      <c r="C1684" t="s">
        <v>184</v>
      </c>
      <c r="D1684" t="s">
        <v>91</v>
      </c>
      <c r="E1684" t="s">
        <v>104</v>
      </c>
      <c r="F1684" t="s">
        <v>3980</v>
      </c>
      <c r="G1684" t="s">
        <v>2322</v>
      </c>
      <c r="H1684" t="s">
        <v>997</v>
      </c>
      <c r="I1684" t="s">
        <v>3975</v>
      </c>
      <c r="J1684" t="s">
        <v>3919</v>
      </c>
    </row>
    <row r="1685" spans="1:10" x14ac:dyDescent="0.35">
      <c r="A1685" t="s">
        <v>183</v>
      </c>
      <c r="B1685" t="s">
        <v>4</v>
      </c>
      <c r="C1685" t="s">
        <v>184</v>
      </c>
      <c r="D1685" t="s">
        <v>5</v>
      </c>
      <c r="E1685" t="s">
        <v>148</v>
      </c>
      <c r="F1685" t="s">
        <v>3981</v>
      </c>
      <c r="G1685" t="s">
        <v>2324</v>
      </c>
      <c r="H1685" t="s">
        <v>1014</v>
      </c>
      <c r="I1685" t="s">
        <v>3982</v>
      </c>
      <c r="J1685" t="s">
        <v>3983</v>
      </c>
    </row>
    <row r="1686" spans="1:10" x14ac:dyDescent="0.35">
      <c r="A1686" t="s">
        <v>183</v>
      </c>
      <c r="B1686" t="s">
        <v>4</v>
      </c>
      <c r="C1686" t="s">
        <v>184</v>
      </c>
      <c r="D1686" t="s">
        <v>5</v>
      </c>
      <c r="E1686" t="s">
        <v>151</v>
      </c>
      <c r="F1686" t="s">
        <v>3984</v>
      </c>
      <c r="G1686" t="s">
        <v>2328</v>
      </c>
      <c r="H1686" t="s">
        <v>1018</v>
      </c>
      <c r="I1686" t="s">
        <v>3985</v>
      </c>
      <c r="J1686" t="s">
        <v>3983</v>
      </c>
    </row>
    <row r="1687" spans="1:10" x14ac:dyDescent="0.35">
      <c r="A1687" t="s">
        <v>183</v>
      </c>
      <c r="B1687" t="s">
        <v>4</v>
      </c>
      <c r="C1687" t="s">
        <v>184</v>
      </c>
      <c r="D1687" t="s">
        <v>15</v>
      </c>
      <c r="E1687" t="s">
        <v>2</v>
      </c>
      <c r="F1687" t="s">
        <v>3986</v>
      </c>
      <c r="G1687" t="s">
        <v>2331</v>
      </c>
      <c r="H1687" t="s">
        <v>1021</v>
      </c>
      <c r="I1687" t="s">
        <v>3987</v>
      </c>
      <c r="J1687" t="s">
        <v>3988</v>
      </c>
    </row>
    <row r="1688" spans="1:10" x14ac:dyDescent="0.35">
      <c r="A1688" t="s">
        <v>183</v>
      </c>
      <c r="B1688" t="s">
        <v>4</v>
      </c>
      <c r="C1688" t="s">
        <v>184</v>
      </c>
      <c r="D1688" t="s">
        <v>10</v>
      </c>
      <c r="E1688" t="s">
        <v>2</v>
      </c>
      <c r="F1688" t="s">
        <v>3989</v>
      </c>
      <c r="G1688" t="s">
        <v>2335</v>
      </c>
      <c r="H1688" t="s">
        <v>1026</v>
      </c>
      <c r="I1688" t="s">
        <v>3987</v>
      </c>
      <c r="J1688" t="s">
        <v>3990</v>
      </c>
    </row>
    <row r="1689" spans="1:10" x14ac:dyDescent="0.35">
      <c r="A1689" t="s">
        <v>183</v>
      </c>
      <c r="B1689" t="s">
        <v>4</v>
      </c>
      <c r="C1689" t="s">
        <v>184</v>
      </c>
      <c r="D1689" t="s">
        <v>14</v>
      </c>
      <c r="E1689" t="s">
        <v>2</v>
      </c>
      <c r="F1689" t="s">
        <v>3991</v>
      </c>
      <c r="G1689" t="s">
        <v>2338</v>
      </c>
      <c r="H1689" t="s">
        <v>1030</v>
      </c>
      <c r="I1689" t="s">
        <v>3987</v>
      </c>
      <c r="J1689" t="s">
        <v>3992</v>
      </c>
    </row>
    <row r="1690" spans="1:10" x14ac:dyDescent="0.35">
      <c r="A1690" t="s">
        <v>183</v>
      </c>
      <c r="B1690" t="s">
        <v>4</v>
      </c>
      <c r="C1690" t="s">
        <v>184</v>
      </c>
      <c r="D1690" t="s">
        <v>13</v>
      </c>
      <c r="E1690" t="s">
        <v>2</v>
      </c>
      <c r="F1690" t="s">
        <v>3993</v>
      </c>
      <c r="G1690" t="s">
        <v>2341</v>
      </c>
      <c r="H1690" t="s">
        <v>1034</v>
      </c>
      <c r="I1690" t="s">
        <v>3987</v>
      </c>
      <c r="J1690" t="s">
        <v>3994</v>
      </c>
    </row>
    <row r="1691" spans="1:10" x14ac:dyDescent="0.35">
      <c r="A1691" t="s">
        <v>183</v>
      </c>
      <c r="B1691" t="s">
        <v>4</v>
      </c>
      <c r="C1691" t="s">
        <v>184</v>
      </c>
      <c r="D1691" t="s">
        <v>7</v>
      </c>
      <c r="E1691" t="s">
        <v>2</v>
      </c>
      <c r="F1691" t="s">
        <v>3995</v>
      </c>
      <c r="G1691" t="s">
        <v>2343</v>
      </c>
      <c r="H1691" t="s">
        <v>1038</v>
      </c>
      <c r="I1691" t="s">
        <v>3987</v>
      </c>
      <c r="J1691" t="s">
        <v>3996</v>
      </c>
    </row>
    <row r="1692" spans="1:10" x14ac:dyDescent="0.35">
      <c r="A1692" t="s">
        <v>183</v>
      </c>
      <c r="B1692" t="s">
        <v>4</v>
      </c>
      <c r="C1692" t="s">
        <v>184</v>
      </c>
      <c r="D1692" t="s">
        <v>5</v>
      </c>
      <c r="E1692" t="s">
        <v>2</v>
      </c>
      <c r="F1692" t="s">
        <v>3997</v>
      </c>
      <c r="G1692" t="s">
        <v>2345</v>
      </c>
      <c r="H1692" t="s">
        <v>1022</v>
      </c>
      <c r="I1692" t="s">
        <v>3987</v>
      </c>
      <c r="J1692" t="s">
        <v>3983</v>
      </c>
    </row>
    <row r="1693" spans="1:10" x14ac:dyDescent="0.35">
      <c r="A1693" t="s">
        <v>183</v>
      </c>
      <c r="B1693" t="s">
        <v>4</v>
      </c>
      <c r="C1693" t="s">
        <v>184</v>
      </c>
      <c r="D1693" t="s">
        <v>15</v>
      </c>
      <c r="E1693" t="s">
        <v>32</v>
      </c>
      <c r="F1693" t="s">
        <v>3998</v>
      </c>
      <c r="G1693" t="s">
        <v>2347</v>
      </c>
      <c r="H1693" t="s">
        <v>1044</v>
      </c>
      <c r="I1693" t="s">
        <v>3999</v>
      </c>
      <c r="J1693" t="s">
        <v>3988</v>
      </c>
    </row>
    <row r="1694" spans="1:10" x14ac:dyDescent="0.35">
      <c r="A1694" t="s">
        <v>183</v>
      </c>
      <c r="B1694" t="s">
        <v>4</v>
      </c>
      <c r="C1694" t="s">
        <v>184</v>
      </c>
      <c r="D1694" t="s">
        <v>10</v>
      </c>
      <c r="E1694" t="s">
        <v>32</v>
      </c>
      <c r="F1694" t="s">
        <v>4000</v>
      </c>
      <c r="G1694" t="s">
        <v>2350</v>
      </c>
      <c r="H1694" t="s">
        <v>1048</v>
      </c>
      <c r="I1694" t="s">
        <v>3999</v>
      </c>
      <c r="J1694" t="s">
        <v>3990</v>
      </c>
    </row>
    <row r="1695" spans="1:10" x14ac:dyDescent="0.35">
      <c r="A1695" t="s">
        <v>183</v>
      </c>
      <c r="B1695" t="s">
        <v>4</v>
      </c>
      <c r="C1695" t="s">
        <v>184</v>
      </c>
      <c r="D1695" t="s">
        <v>14</v>
      </c>
      <c r="E1695" t="s">
        <v>32</v>
      </c>
      <c r="F1695" t="s">
        <v>4001</v>
      </c>
      <c r="G1695" t="s">
        <v>2352</v>
      </c>
      <c r="H1695" t="s">
        <v>1051</v>
      </c>
      <c r="I1695" t="s">
        <v>3999</v>
      </c>
      <c r="J1695" t="s">
        <v>3992</v>
      </c>
    </row>
    <row r="1696" spans="1:10" x14ac:dyDescent="0.35">
      <c r="A1696" t="s">
        <v>183</v>
      </c>
      <c r="B1696" t="s">
        <v>4</v>
      </c>
      <c r="C1696" t="s">
        <v>184</v>
      </c>
      <c r="D1696" t="s">
        <v>13</v>
      </c>
      <c r="E1696" t="s">
        <v>32</v>
      </c>
      <c r="F1696" t="s">
        <v>4002</v>
      </c>
      <c r="G1696" t="s">
        <v>2354</v>
      </c>
      <c r="H1696" t="s">
        <v>1054</v>
      </c>
      <c r="I1696" t="s">
        <v>3999</v>
      </c>
      <c r="J1696" t="s">
        <v>3994</v>
      </c>
    </row>
    <row r="1697" spans="1:10" x14ac:dyDescent="0.35">
      <c r="A1697" t="s">
        <v>183</v>
      </c>
      <c r="B1697" t="s">
        <v>4</v>
      </c>
      <c r="C1697" t="s">
        <v>184</v>
      </c>
      <c r="D1697" t="s">
        <v>7</v>
      </c>
      <c r="E1697" t="s">
        <v>32</v>
      </c>
      <c r="F1697" t="s">
        <v>4003</v>
      </c>
      <c r="G1697" t="s">
        <v>2356</v>
      </c>
      <c r="H1697" t="s">
        <v>1057</v>
      </c>
      <c r="I1697" t="s">
        <v>3999</v>
      </c>
      <c r="J1697" t="s">
        <v>3996</v>
      </c>
    </row>
    <row r="1698" spans="1:10" x14ac:dyDescent="0.35">
      <c r="A1698" t="s">
        <v>183</v>
      </c>
      <c r="B1698" t="s">
        <v>4</v>
      </c>
      <c r="C1698" t="s">
        <v>184</v>
      </c>
      <c r="D1698" t="s">
        <v>5</v>
      </c>
      <c r="E1698" t="s">
        <v>32</v>
      </c>
      <c r="F1698" t="s">
        <v>4004</v>
      </c>
      <c r="G1698" t="s">
        <v>2358</v>
      </c>
      <c r="H1698" t="s">
        <v>1045</v>
      </c>
      <c r="I1698" t="s">
        <v>3999</v>
      </c>
      <c r="J1698" t="s">
        <v>3983</v>
      </c>
    </row>
    <row r="1699" spans="1:10" x14ac:dyDescent="0.35">
      <c r="A1699" t="s">
        <v>183</v>
      </c>
      <c r="B1699" t="s">
        <v>4</v>
      </c>
      <c r="C1699" t="s">
        <v>184</v>
      </c>
      <c r="D1699" t="s">
        <v>15</v>
      </c>
      <c r="E1699" t="s">
        <v>33</v>
      </c>
      <c r="F1699" t="s">
        <v>4005</v>
      </c>
      <c r="G1699" t="s">
        <v>2360</v>
      </c>
      <c r="H1699" t="s">
        <v>1062</v>
      </c>
      <c r="I1699" t="s">
        <v>4006</v>
      </c>
      <c r="J1699" t="s">
        <v>3988</v>
      </c>
    </row>
    <row r="1700" spans="1:10" x14ac:dyDescent="0.35">
      <c r="A1700" t="s">
        <v>183</v>
      </c>
      <c r="B1700" t="s">
        <v>4</v>
      </c>
      <c r="C1700" t="s">
        <v>184</v>
      </c>
      <c r="D1700" t="s">
        <v>10</v>
      </c>
      <c r="E1700" t="s">
        <v>33</v>
      </c>
      <c r="F1700" t="s">
        <v>4007</v>
      </c>
      <c r="G1700" t="s">
        <v>2363</v>
      </c>
      <c r="H1700" t="s">
        <v>1066</v>
      </c>
      <c r="I1700" t="s">
        <v>4006</v>
      </c>
      <c r="J1700" t="s">
        <v>3990</v>
      </c>
    </row>
    <row r="1701" spans="1:10" x14ac:dyDescent="0.35">
      <c r="A1701" t="s">
        <v>183</v>
      </c>
      <c r="B1701" t="s">
        <v>4</v>
      </c>
      <c r="C1701" t="s">
        <v>184</v>
      </c>
      <c r="D1701" t="s">
        <v>14</v>
      </c>
      <c r="E1701" t="s">
        <v>33</v>
      </c>
      <c r="F1701" t="s">
        <v>4008</v>
      </c>
      <c r="G1701" t="s">
        <v>2365</v>
      </c>
      <c r="H1701" t="s">
        <v>1069</v>
      </c>
      <c r="I1701" t="s">
        <v>4006</v>
      </c>
      <c r="J1701" t="s">
        <v>3992</v>
      </c>
    </row>
    <row r="1702" spans="1:10" x14ac:dyDescent="0.35">
      <c r="A1702" t="s">
        <v>183</v>
      </c>
      <c r="B1702" t="s">
        <v>4</v>
      </c>
      <c r="C1702" t="s">
        <v>184</v>
      </c>
      <c r="D1702" t="s">
        <v>13</v>
      </c>
      <c r="E1702" t="s">
        <v>33</v>
      </c>
      <c r="F1702" t="s">
        <v>4009</v>
      </c>
      <c r="G1702" t="s">
        <v>2367</v>
      </c>
      <c r="H1702" t="s">
        <v>1072</v>
      </c>
      <c r="I1702" t="s">
        <v>4006</v>
      </c>
      <c r="J1702" t="s">
        <v>3994</v>
      </c>
    </row>
    <row r="1703" spans="1:10" x14ac:dyDescent="0.35">
      <c r="A1703" t="s">
        <v>183</v>
      </c>
      <c r="B1703" t="s">
        <v>4</v>
      </c>
      <c r="C1703" t="s">
        <v>184</v>
      </c>
      <c r="D1703" t="s">
        <v>7</v>
      </c>
      <c r="E1703" t="s">
        <v>33</v>
      </c>
      <c r="F1703" t="s">
        <v>4010</v>
      </c>
      <c r="G1703" t="s">
        <v>2369</v>
      </c>
      <c r="H1703" t="s">
        <v>1075</v>
      </c>
      <c r="I1703" t="s">
        <v>4006</v>
      </c>
      <c r="J1703" t="s">
        <v>3996</v>
      </c>
    </row>
    <row r="1704" spans="1:10" x14ac:dyDescent="0.35">
      <c r="A1704" t="s">
        <v>183</v>
      </c>
      <c r="B1704" t="s">
        <v>4</v>
      </c>
      <c r="C1704" t="s">
        <v>184</v>
      </c>
      <c r="D1704" t="s">
        <v>5</v>
      </c>
      <c r="E1704" t="s">
        <v>33</v>
      </c>
      <c r="F1704" t="s">
        <v>4011</v>
      </c>
      <c r="G1704" t="s">
        <v>2371</v>
      </c>
      <c r="H1704" t="s">
        <v>1063</v>
      </c>
      <c r="I1704" t="s">
        <v>4006</v>
      </c>
      <c r="J1704" t="s">
        <v>3983</v>
      </c>
    </row>
    <row r="1705" spans="1:10" x14ac:dyDescent="0.35">
      <c r="A1705" t="s">
        <v>183</v>
      </c>
      <c r="B1705" t="s">
        <v>4</v>
      </c>
      <c r="C1705" t="s">
        <v>184</v>
      </c>
      <c r="D1705" t="s">
        <v>15</v>
      </c>
      <c r="E1705" t="s">
        <v>34</v>
      </c>
      <c r="F1705" t="s">
        <v>4012</v>
      </c>
      <c r="G1705" t="s">
        <v>2373</v>
      </c>
      <c r="H1705" t="s">
        <v>1080</v>
      </c>
      <c r="I1705" t="s">
        <v>4013</v>
      </c>
      <c r="J1705" t="s">
        <v>3988</v>
      </c>
    </row>
    <row r="1706" spans="1:10" x14ac:dyDescent="0.35">
      <c r="A1706" t="s">
        <v>183</v>
      </c>
      <c r="B1706" t="s">
        <v>4</v>
      </c>
      <c r="C1706" t="s">
        <v>184</v>
      </c>
      <c r="D1706" t="s">
        <v>10</v>
      </c>
      <c r="E1706" t="s">
        <v>34</v>
      </c>
      <c r="F1706" t="s">
        <v>4014</v>
      </c>
      <c r="G1706" t="s">
        <v>2376</v>
      </c>
      <c r="H1706" t="s">
        <v>1084</v>
      </c>
      <c r="I1706" t="s">
        <v>4013</v>
      </c>
      <c r="J1706" t="s">
        <v>3990</v>
      </c>
    </row>
    <row r="1707" spans="1:10" x14ac:dyDescent="0.35">
      <c r="A1707" t="s">
        <v>183</v>
      </c>
      <c r="B1707" t="s">
        <v>4</v>
      </c>
      <c r="C1707" t="s">
        <v>184</v>
      </c>
      <c r="D1707" t="s">
        <v>14</v>
      </c>
      <c r="E1707" t="s">
        <v>34</v>
      </c>
      <c r="F1707" t="s">
        <v>4015</v>
      </c>
      <c r="G1707" t="s">
        <v>2378</v>
      </c>
      <c r="H1707" t="s">
        <v>1087</v>
      </c>
      <c r="I1707" t="s">
        <v>4013</v>
      </c>
      <c r="J1707" t="s">
        <v>3992</v>
      </c>
    </row>
    <row r="1708" spans="1:10" x14ac:dyDescent="0.35">
      <c r="A1708" t="s">
        <v>183</v>
      </c>
      <c r="B1708" t="s">
        <v>4</v>
      </c>
      <c r="C1708" t="s">
        <v>184</v>
      </c>
      <c r="D1708" t="s">
        <v>13</v>
      </c>
      <c r="E1708" t="s">
        <v>34</v>
      </c>
      <c r="F1708" t="s">
        <v>4016</v>
      </c>
      <c r="G1708" t="s">
        <v>2380</v>
      </c>
      <c r="H1708" t="s">
        <v>1090</v>
      </c>
      <c r="I1708" t="s">
        <v>4013</v>
      </c>
      <c r="J1708" t="s">
        <v>3994</v>
      </c>
    </row>
    <row r="1709" spans="1:10" x14ac:dyDescent="0.35">
      <c r="A1709" t="s">
        <v>183</v>
      </c>
      <c r="B1709" t="s">
        <v>4</v>
      </c>
      <c r="C1709" t="s">
        <v>184</v>
      </c>
      <c r="D1709" t="s">
        <v>7</v>
      </c>
      <c r="E1709" t="s">
        <v>34</v>
      </c>
      <c r="F1709" t="s">
        <v>4017</v>
      </c>
      <c r="G1709" t="s">
        <v>2382</v>
      </c>
      <c r="H1709" t="s">
        <v>1093</v>
      </c>
      <c r="I1709" t="s">
        <v>4013</v>
      </c>
      <c r="J1709" t="s">
        <v>3996</v>
      </c>
    </row>
    <row r="1710" spans="1:10" x14ac:dyDescent="0.35">
      <c r="A1710" t="s">
        <v>183</v>
      </c>
      <c r="B1710" t="s">
        <v>4</v>
      </c>
      <c r="C1710" t="s">
        <v>184</v>
      </c>
      <c r="D1710" t="s">
        <v>5</v>
      </c>
      <c r="E1710" t="s">
        <v>34</v>
      </c>
      <c r="F1710" t="s">
        <v>4018</v>
      </c>
      <c r="G1710" t="s">
        <v>2384</v>
      </c>
      <c r="H1710" t="s">
        <v>1081</v>
      </c>
      <c r="I1710" t="s">
        <v>4013</v>
      </c>
      <c r="J1710" t="s">
        <v>3983</v>
      </c>
    </row>
    <row r="1711" spans="1:10" x14ac:dyDescent="0.35">
      <c r="A1711" t="s">
        <v>183</v>
      </c>
      <c r="B1711" t="s">
        <v>4</v>
      </c>
      <c r="C1711" t="s">
        <v>184</v>
      </c>
      <c r="D1711" t="s">
        <v>15</v>
      </c>
      <c r="E1711" t="s">
        <v>35</v>
      </c>
      <c r="F1711" t="s">
        <v>4019</v>
      </c>
      <c r="G1711" t="s">
        <v>2386</v>
      </c>
      <c r="H1711" t="s">
        <v>1098</v>
      </c>
      <c r="I1711" t="s">
        <v>4020</v>
      </c>
      <c r="J1711" t="s">
        <v>3988</v>
      </c>
    </row>
    <row r="1712" spans="1:10" x14ac:dyDescent="0.35">
      <c r="A1712" t="s">
        <v>183</v>
      </c>
      <c r="B1712" t="s">
        <v>4</v>
      </c>
      <c r="C1712" t="s">
        <v>184</v>
      </c>
      <c r="D1712" t="s">
        <v>10</v>
      </c>
      <c r="E1712" t="s">
        <v>35</v>
      </c>
      <c r="F1712" t="s">
        <v>4021</v>
      </c>
      <c r="G1712" t="s">
        <v>2389</v>
      </c>
      <c r="H1712" t="s">
        <v>1102</v>
      </c>
      <c r="I1712" t="s">
        <v>4020</v>
      </c>
      <c r="J1712" t="s">
        <v>3990</v>
      </c>
    </row>
    <row r="1713" spans="1:10" x14ac:dyDescent="0.35">
      <c r="A1713" t="s">
        <v>183</v>
      </c>
      <c r="B1713" t="s">
        <v>4</v>
      </c>
      <c r="C1713" t="s">
        <v>184</v>
      </c>
      <c r="D1713" t="s">
        <v>14</v>
      </c>
      <c r="E1713" t="s">
        <v>35</v>
      </c>
      <c r="F1713" t="s">
        <v>4022</v>
      </c>
      <c r="G1713" t="s">
        <v>2391</v>
      </c>
      <c r="H1713" t="s">
        <v>1105</v>
      </c>
      <c r="I1713" t="s">
        <v>4020</v>
      </c>
      <c r="J1713" t="s">
        <v>3992</v>
      </c>
    </row>
    <row r="1714" spans="1:10" x14ac:dyDescent="0.35">
      <c r="A1714" t="s">
        <v>183</v>
      </c>
      <c r="B1714" t="s">
        <v>4</v>
      </c>
      <c r="C1714" t="s">
        <v>184</v>
      </c>
      <c r="D1714" t="s">
        <v>13</v>
      </c>
      <c r="E1714" t="s">
        <v>35</v>
      </c>
      <c r="F1714" t="s">
        <v>4023</v>
      </c>
      <c r="G1714" t="s">
        <v>2393</v>
      </c>
      <c r="H1714" t="s">
        <v>1108</v>
      </c>
      <c r="I1714" t="s">
        <v>4020</v>
      </c>
      <c r="J1714" t="s">
        <v>3994</v>
      </c>
    </row>
    <row r="1715" spans="1:10" x14ac:dyDescent="0.35">
      <c r="A1715" t="s">
        <v>183</v>
      </c>
      <c r="B1715" t="s">
        <v>4</v>
      </c>
      <c r="C1715" t="s">
        <v>184</v>
      </c>
      <c r="D1715" t="s">
        <v>7</v>
      </c>
      <c r="E1715" t="s">
        <v>35</v>
      </c>
      <c r="F1715" t="s">
        <v>4024</v>
      </c>
      <c r="G1715" t="s">
        <v>2395</v>
      </c>
      <c r="H1715" t="s">
        <v>1111</v>
      </c>
      <c r="I1715" t="s">
        <v>4020</v>
      </c>
      <c r="J1715" t="s">
        <v>3996</v>
      </c>
    </row>
    <row r="1716" spans="1:10" x14ac:dyDescent="0.35">
      <c r="A1716" t="s">
        <v>183</v>
      </c>
      <c r="B1716" t="s">
        <v>4</v>
      </c>
      <c r="C1716" t="s">
        <v>184</v>
      </c>
      <c r="D1716" t="s">
        <v>5</v>
      </c>
      <c r="E1716" t="s">
        <v>35</v>
      </c>
      <c r="F1716" t="s">
        <v>4025</v>
      </c>
      <c r="G1716" t="s">
        <v>2397</v>
      </c>
      <c r="H1716" t="s">
        <v>1099</v>
      </c>
      <c r="I1716" t="s">
        <v>4020</v>
      </c>
      <c r="J1716" t="s">
        <v>3983</v>
      </c>
    </row>
    <row r="1717" spans="1:10" x14ac:dyDescent="0.35">
      <c r="A1717" t="s">
        <v>37</v>
      </c>
      <c r="B1717" t="s">
        <v>38</v>
      </c>
      <c r="C1717" t="s">
        <v>184</v>
      </c>
      <c r="D1717" t="s">
        <v>46</v>
      </c>
      <c r="E1717" t="s">
        <v>36</v>
      </c>
      <c r="F1717" t="s">
        <v>3644</v>
      </c>
      <c r="G1717" t="s">
        <v>4026</v>
      </c>
      <c r="H1717" t="s">
        <v>2537</v>
      </c>
      <c r="I1717" t="s">
        <v>4027</v>
      </c>
      <c r="J1717" t="s">
        <v>4028</v>
      </c>
    </row>
    <row r="1718" spans="1:10" x14ac:dyDescent="0.35">
      <c r="A1718" t="s">
        <v>37</v>
      </c>
      <c r="B1718" t="s">
        <v>38</v>
      </c>
      <c r="C1718" t="s">
        <v>184</v>
      </c>
      <c r="D1718" t="s">
        <v>40</v>
      </c>
      <c r="E1718" t="s">
        <v>36</v>
      </c>
      <c r="F1718" t="s">
        <v>3647</v>
      </c>
      <c r="G1718" t="s">
        <v>4029</v>
      </c>
      <c r="H1718" t="s">
        <v>2541</v>
      </c>
      <c r="I1718" t="s">
        <v>4027</v>
      </c>
      <c r="J1718" t="s">
        <v>4030</v>
      </c>
    </row>
    <row r="1719" spans="1:10" x14ac:dyDescent="0.35">
      <c r="A1719" t="s">
        <v>37</v>
      </c>
      <c r="B1719" t="s">
        <v>38</v>
      </c>
      <c r="C1719" t="s">
        <v>184</v>
      </c>
      <c r="D1719" t="s">
        <v>45</v>
      </c>
      <c r="E1719" t="s">
        <v>36</v>
      </c>
      <c r="F1719" t="s">
        <v>3649</v>
      </c>
      <c r="G1719" t="s">
        <v>4031</v>
      </c>
      <c r="H1719" t="s">
        <v>2544</v>
      </c>
      <c r="I1719" t="s">
        <v>4027</v>
      </c>
      <c r="J1719" t="s">
        <v>4032</v>
      </c>
    </row>
    <row r="1720" spans="1:10" x14ac:dyDescent="0.35">
      <c r="A1720" t="s">
        <v>37</v>
      </c>
      <c r="B1720" t="s">
        <v>38</v>
      </c>
      <c r="C1720" t="s">
        <v>184</v>
      </c>
      <c r="D1720" t="s">
        <v>43</v>
      </c>
      <c r="E1720" t="s">
        <v>36</v>
      </c>
      <c r="F1720" t="s">
        <v>3651</v>
      </c>
      <c r="G1720" t="s">
        <v>4033</v>
      </c>
      <c r="H1720" t="s">
        <v>2547</v>
      </c>
      <c r="I1720" t="s">
        <v>4027</v>
      </c>
      <c r="J1720" t="s">
        <v>4034</v>
      </c>
    </row>
    <row r="1721" spans="1:10" x14ac:dyDescent="0.35">
      <c r="A1721" t="s">
        <v>37</v>
      </c>
      <c r="B1721" t="s">
        <v>38</v>
      </c>
      <c r="C1721" t="s">
        <v>184</v>
      </c>
      <c r="D1721" t="s">
        <v>42</v>
      </c>
      <c r="E1721" t="s">
        <v>36</v>
      </c>
      <c r="F1721" t="s">
        <v>3653</v>
      </c>
      <c r="G1721" t="s">
        <v>4035</v>
      </c>
      <c r="H1721" t="s">
        <v>2550</v>
      </c>
      <c r="I1721" t="s">
        <v>4027</v>
      </c>
      <c r="J1721" t="s">
        <v>4036</v>
      </c>
    </row>
    <row r="1722" spans="1:10" x14ac:dyDescent="0.35">
      <c r="A1722" t="s">
        <v>37</v>
      </c>
      <c r="B1722" t="s">
        <v>38</v>
      </c>
      <c r="C1722" t="s">
        <v>184</v>
      </c>
      <c r="D1722" t="s">
        <v>44</v>
      </c>
      <c r="E1722" t="s">
        <v>36</v>
      </c>
      <c r="F1722" t="s">
        <v>3655</v>
      </c>
      <c r="G1722" t="s">
        <v>4037</v>
      </c>
      <c r="H1722" t="s">
        <v>2553</v>
      </c>
      <c r="I1722" t="s">
        <v>4027</v>
      </c>
      <c r="J1722" t="s">
        <v>4038</v>
      </c>
    </row>
    <row r="1723" spans="1:10" x14ac:dyDescent="0.35">
      <c r="A1723" t="s">
        <v>37</v>
      </c>
      <c r="B1723" t="s">
        <v>38</v>
      </c>
      <c r="C1723" t="s">
        <v>184</v>
      </c>
      <c r="D1723" t="s">
        <v>41</v>
      </c>
      <c r="E1723" t="s">
        <v>36</v>
      </c>
      <c r="F1723" t="s">
        <v>3657</v>
      </c>
      <c r="G1723" t="s">
        <v>4039</v>
      </c>
      <c r="H1723" t="s">
        <v>2556</v>
      </c>
      <c r="I1723" t="s">
        <v>4027</v>
      </c>
      <c r="J1723" t="s">
        <v>4040</v>
      </c>
    </row>
    <row r="1724" spans="1:10" x14ac:dyDescent="0.35">
      <c r="A1724" t="s">
        <v>37</v>
      </c>
      <c r="B1724" t="s">
        <v>38</v>
      </c>
      <c r="C1724" t="s">
        <v>184</v>
      </c>
      <c r="D1724" t="s">
        <v>39</v>
      </c>
      <c r="E1724" t="s">
        <v>36</v>
      </c>
      <c r="F1724" t="s">
        <v>3659</v>
      </c>
      <c r="G1724" t="s">
        <v>4041</v>
      </c>
      <c r="H1724" t="s">
        <v>2538</v>
      </c>
      <c r="I1724" t="s">
        <v>4027</v>
      </c>
      <c r="J1724" t="s">
        <v>4042</v>
      </c>
    </row>
    <row r="1725" spans="1:10" x14ac:dyDescent="0.35">
      <c r="A1725" t="s">
        <v>37</v>
      </c>
      <c r="B1725" t="s">
        <v>38</v>
      </c>
      <c r="C1725" t="s">
        <v>184</v>
      </c>
      <c r="D1725" t="s">
        <v>39</v>
      </c>
      <c r="E1725" t="s">
        <v>166</v>
      </c>
      <c r="F1725" t="s">
        <v>3661</v>
      </c>
      <c r="G1725" t="s">
        <v>4043</v>
      </c>
      <c r="H1725" t="s">
        <v>2561</v>
      </c>
      <c r="I1725" t="s">
        <v>4044</v>
      </c>
      <c r="J1725" t="s">
        <v>4042</v>
      </c>
    </row>
    <row r="1726" spans="1:10" x14ac:dyDescent="0.35">
      <c r="A1726" t="s">
        <v>37</v>
      </c>
      <c r="B1726" t="s">
        <v>38</v>
      </c>
      <c r="C1726" t="s">
        <v>184</v>
      </c>
      <c r="D1726" t="s">
        <v>46</v>
      </c>
      <c r="E1726" t="s">
        <v>47</v>
      </c>
      <c r="F1726" t="s">
        <v>3663</v>
      </c>
      <c r="G1726" t="s">
        <v>4045</v>
      </c>
      <c r="H1726" t="s">
        <v>2563</v>
      </c>
      <c r="I1726" t="s">
        <v>4046</v>
      </c>
      <c r="J1726" t="s">
        <v>4028</v>
      </c>
    </row>
    <row r="1727" spans="1:10" x14ac:dyDescent="0.35">
      <c r="A1727" t="s">
        <v>37</v>
      </c>
      <c r="B1727" t="s">
        <v>38</v>
      </c>
      <c r="C1727" t="s">
        <v>184</v>
      </c>
      <c r="D1727" t="s">
        <v>40</v>
      </c>
      <c r="E1727" t="s">
        <v>47</v>
      </c>
      <c r="F1727" t="s">
        <v>3665</v>
      </c>
      <c r="G1727" t="s">
        <v>4047</v>
      </c>
      <c r="H1727" t="s">
        <v>2566</v>
      </c>
      <c r="I1727" t="s">
        <v>4046</v>
      </c>
      <c r="J1727" t="s">
        <v>4030</v>
      </c>
    </row>
    <row r="1728" spans="1:10" x14ac:dyDescent="0.35">
      <c r="A1728" t="s">
        <v>37</v>
      </c>
      <c r="B1728" t="s">
        <v>38</v>
      </c>
      <c r="C1728" t="s">
        <v>184</v>
      </c>
      <c r="D1728" t="s">
        <v>45</v>
      </c>
      <c r="E1728" t="s">
        <v>47</v>
      </c>
      <c r="F1728" t="s">
        <v>3666</v>
      </c>
      <c r="G1728" t="s">
        <v>4048</v>
      </c>
      <c r="H1728" t="s">
        <v>2568</v>
      </c>
      <c r="I1728" t="s">
        <v>4046</v>
      </c>
      <c r="J1728" t="s">
        <v>4032</v>
      </c>
    </row>
    <row r="1729" spans="1:10" x14ac:dyDescent="0.35">
      <c r="A1729" t="s">
        <v>37</v>
      </c>
      <c r="B1729" t="s">
        <v>38</v>
      </c>
      <c r="C1729" t="s">
        <v>184</v>
      </c>
      <c r="D1729" t="s">
        <v>43</v>
      </c>
      <c r="E1729" t="s">
        <v>47</v>
      </c>
      <c r="F1729" t="s">
        <v>3667</v>
      </c>
      <c r="G1729" t="s">
        <v>4049</v>
      </c>
      <c r="H1729" t="s">
        <v>2570</v>
      </c>
      <c r="I1729" t="s">
        <v>4046</v>
      </c>
      <c r="J1729" t="s">
        <v>4034</v>
      </c>
    </row>
    <row r="1730" spans="1:10" x14ac:dyDescent="0.35">
      <c r="A1730" t="s">
        <v>37</v>
      </c>
      <c r="B1730" t="s">
        <v>38</v>
      </c>
      <c r="C1730" t="s">
        <v>184</v>
      </c>
      <c r="D1730" t="s">
        <v>42</v>
      </c>
      <c r="E1730" t="s">
        <v>47</v>
      </c>
      <c r="F1730" t="s">
        <v>3668</v>
      </c>
      <c r="G1730" t="s">
        <v>4050</v>
      </c>
      <c r="H1730" t="s">
        <v>2572</v>
      </c>
      <c r="I1730" t="s">
        <v>4046</v>
      </c>
      <c r="J1730" t="s">
        <v>4036</v>
      </c>
    </row>
    <row r="1731" spans="1:10" x14ac:dyDescent="0.35">
      <c r="A1731" t="s">
        <v>37</v>
      </c>
      <c r="B1731" t="s">
        <v>38</v>
      </c>
      <c r="C1731" t="s">
        <v>184</v>
      </c>
      <c r="D1731" t="s">
        <v>44</v>
      </c>
      <c r="E1731" t="s">
        <v>47</v>
      </c>
      <c r="F1731" t="s">
        <v>3669</v>
      </c>
      <c r="G1731" t="s">
        <v>4051</v>
      </c>
      <c r="H1731" t="s">
        <v>2574</v>
      </c>
      <c r="I1731" t="s">
        <v>4046</v>
      </c>
      <c r="J1731" t="s">
        <v>4038</v>
      </c>
    </row>
    <row r="1732" spans="1:10" x14ac:dyDescent="0.35">
      <c r="A1732" t="s">
        <v>37</v>
      </c>
      <c r="B1732" t="s">
        <v>38</v>
      </c>
      <c r="C1732" t="s">
        <v>184</v>
      </c>
      <c r="D1732" t="s">
        <v>41</v>
      </c>
      <c r="E1732" t="s">
        <v>47</v>
      </c>
      <c r="F1732" t="s">
        <v>3670</v>
      </c>
      <c r="G1732" t="s">
        <v>4052</v>
      </c>
      <c r="H1732" t="s">
        <v>2576</v>
      </c>
      <c r="I1732" t="s">
        <v>4046</v>
      </c>
      <c r="J1732" t="s">
        <v>4040</v>
      </c>
    </row>
    <row r="1733" spans="1:10" x14ac:dyDescent="0.35">
      <c r="A1733" t="s">
        <v>37</v>
      </c>
      <c r="B1733" t="s">
        <v>38</v>
      </c>
      <c r="C1733" t="s">
        <v>184</v>
      </c>
      <c r="D1733" t="s">
        <v>39</v>
      </c>
      <c r="E1733" t="s">
        <v>47</v>
      </c>
      <c r="F1733" t="s">
        <v>3671</v>
      </c>
      <c r="G1733" t="s">
        <v>4053</v>
      </c>
      <c r="H1733" t="s">
        <v>2564</v>
      </c>
      <c r="I1733" t="s">
        <v>4046</v>
      </c>
      <c r="J1733" t="s">
        <v>4042</v>
      </c>
    </row>
    <row r="1734" spans="1:10" x14ac:dyDescent="0.35">
      <c r="A1734" t="s">
        <v>37</v>
      </c>
      <c r="B1734" t="s">
        <v>38</v>
      </c>
      <c r="C1734" t="s">
        <v>184</v>
      </c>
      <c r="D1734" t="s">
        <v>46</v>
      </c>
      <c r="E1734" t="s">
        <v>49</v>
      </c>
      <c r="F1734" t="s">
        <v>3672</v>
      </c>
      <c r="G1734" t="s">
        <v>4054</v>
      </c>
      <c r="H1734" t="s">
        <v>2579</v>
      </c>
      <c r="I1734" t="s">
        <v>4055</v>
      </c>
      <c r="J1734" t="s">
        <v>4028</v>
      </c>
    </row>
    <row r="1735" spans="1:10" x14ac:dyDescent="0.35">
      <c r="A1735" t="s">
        <v>37</v>
      </c>
      <c r="B1735" t="s">
        <v>38</v>
      </c>
      <c r="C1735" t="s">
        <v>184</v>
      </c>
      <c r="D1735" t="s">
        <v>40</v>
      </c>
      <c r="E1735" t="s">
        <v>49</v>
      </c>
      <c r="F1735" t="s">
        <v>3674</v>
      </c>
      <c r="G1735" t="s">
        <v>4056</v>
      </c>
      <c r="H1735" t="s">
        <v>2582</v>
      </c>
      <c r="I1735" t="s">
        <v>4055</v>
      </c>
      <c r="J1735" t="s">
        <v>4030</v>
      </c>
    </row>
    <row r="1736" spans="1:10" x14ac:dyDescent="0.35">
      <c r="A1736" t="s">
        <v>37</v>
      </c>
      <c r="B1736" t="s">
        <v>38</v>
      </c>
      <c r="C1736" t="s">
        <v>184</v>
      </c>
      <c r="D1736" t="s">
        <v>45</v>
      </c>
      <c r="E1736" t="s">
        <v>49</v>
      </c>
      <c r="F1736" t="s">
        <v>3675</v>
      </c>
      <c r="G1736" t="s">
        <v>4057</v>
      </c>
      <c r="H1736" t="s">
        <v>2584</v>
      </c>
      <c r="I1736" t="s">
        <v>4055</v>
      </c>
      <c r="J1736" t="s">
        <v>4032</v>
      </c>
    </row>
    <row r="1737" spans="1:10" x14ac:dyDescent="0.35">
      <c r="A1737" t="s">
        <v>37</v>
      </c>
      <c r="B1737" t="s">
        <v>38</v>
      </c>
      <c r="C1737" t="s">
        <v>184</v>
      </c>
      <c r="D1737" t="s">
        <v>43</v>
      </c>
      <c r="E1737" t="s">
        <v>49</v>
      </c>
      <c r="F1737" t="s">
        <v>3676</v>
      </c>
      <c r="G1737" t="s">
        <v>4058</v>
      </c>
      <c r="H1737" t="s">
        <v>2586</v>
      </c>
      <c r="I1737" t="s">
        <v>4055</v>
      </c>
      <c r="J1737" t="s">
        <v>4034</v>
      </c>
    </row>
    <row r="1738" spans="1:10" x14ac:dyDescent="0.35">
      <c r="A1738" t="s">
        <v>37</v>
      </c>
      <c r="B1738" t="s">
        <v>38</v>
      </c>
      <c r="C1738" t="s">
        <v>184</v>
      </c>
      <c r="D1738" t="s">
        <v>42</v>
      </c>
      <c r="E1738" t="s">
        <v>49</v>
      </c>
      <c r="F1738" t="s">
        <v>3677</v>
      </c>
      <c r="G1738" t="s">
        <v>4059</v>
      </c>
      <c r="H1738" t="s">
        <v>2588</v>
      </c>
      <c r="I1738" t="s">
        <v>4055</v>
      </c>
      <c r="J1738" t="s">
        <v>4036</v>
      </c>
    </row>
    <row r="1739" spans="1:10" x14ac:dyDescent="0.35">
      <c r="A1739" t="s">
        <v>37</v>
      </c>
      <c r="B1739" t="s">
        <v>38</v>
      </c>
      <c r="C1739" t="s">
        <v>184</v>
      </c>
      <c r="D1739" t="s">
        <v>44</v>
      </c>
      <c r="E1739" t="s">
        <v>49</v>
      </c>
      <c r="F1739" t="s">
        <v>3678</v>
      </c>
      <c r="G1739" t="s">
        <v>4060</v>
      </c>
      <c r="H1739" t="s">
        <v>2590</v>
      </c>
      <c r="I1739" t="s">
        <v>4055</v>
      </c>
      <c r="J1739" t="s">
        <v>4038</v>
      </c>
    </row>
    <row r="1740" spans="1:10" x14ac:dyDescent="0.35">
      <c r="A1740" t="s">
        <v>37</v>
      </c>
      <c r="B1740" t="s">
        <v>38</v>
      </c>
      <c r="C1740" t="s">
        <v>184</v>
      </c>
      <c r="D1740" t="s">
        <v>41</v>
      </c>
      <c r="E1740" t="s">
        <v>49</v>
      </c>
      <c r="F1740" t="s">
        <v>3679</v>
      </c>
      <c r="G1740" t="s">
        <v>4061</v>
      </c>
      <c r="H1740" t="s">
        <v>2592</v>
      </c>
      <c r="I1740" t="s">
        <v>4055</v>
      </c>
      <c r="J1740" t="s">
        <v>4040</v>
      </c>
    </row>
    <row r="1741" spans="1:10" x14ac:dyDescent="0.35">
      <c r="A1741" t="s">
        <v>37</v>
      </c>
      <c r="B1741" t="s">
        <v>38</v>
      </c>
      <c r="C1741" t="s">
        <v>184</v>
      </c>
      <c r="D1741" t="s">
        <v>39</v>
      </c>
      <c r="E1741" t="s">
        <v>49</v>
      </c>
      <c r="F1741" t="s">
        <v>3680</v>
      </c>
      <c r="G1741" t="s">
        <v>4062</v>
      </c>
      <c r="H1741" t="s">
        <v>2580</v>
      </c>
      <c r="I1741" t="s">
        <v>4055</v>
      </c>
      <c r="J1741" t="s">
        <v>4042</v>
      </c>
    </row>
    <row r="1742" spans="1:10" x14ac:dyDescent="0.35">
      <c r="A1742" t="s">
        <v>37</v>
      </c>
      <c r="B1742" t="s">
        <v>38</v>
      </c>
      <c r="C1742" t="s">
        <v>184</v>
      </c>
      <c r="D1742" t="s">
        <v>46</v>
      </c>
      <c r="E1742" t="s">
        <v>50</v>
      </c>
      <c r="F1742" t="s">
        <v>3681</v>
      </c>
      <c r="G1742" t="s">
        <v>4063</v>
      </c>
      <c r="H1742" t="s">
        <v>2595</v>
      </c>
      <c r="I1742" t="s">
        <v>4064</v>
      </c>
      <c r="J1742" t="s">
        <v>4028</v>
      </c>
    </row>
    <row r="1743" spans="1:10" x14ac:dyDescent="0.35">
      <c r="A1743" t="s">
        <v>37</v>
      </c>
      <c r="B1743" t="s">
        <v>38</v>
      </c>
      <c r="C1743" t="s">
        <v>184</v>
      </c>
      <c r="D1743" t="s">
        <v>40</v>
      </c>
      <c r="E1743" t="s">
        <v>50</v>
      </c>
      <c r="F1743" t="s">
        <v>3683</v>
      </c>
      <c r="G1743" t="s">
        <v>4065</v>
      </c>
      <c r="H1743" t="s">
        <v>2598</v>
      </c>
      <c r="I1743" t="s">
        <v>4064</v>
      </c>
      <c r="J1743" t="s">
        <v>4030</v>
      </c>
    </row>
    <row r="1744" spans="1:10" x14ac:dyDescent="0.35">
      <c r="A1744" t="s">
        <v>37</v>
      </c>
      <c r="B1744" t="s">
        <v>38</v>
      </c>
      <c r="C1744" t="s">
        <v>184</v>
      </c>
      <c r="D1744" t="s">
        <v>45</v>
      </c>
      <c r="E1744" t="s">
        <v>50</v>
      </c>
      <c r="F1744" t="s">
        <v>3684</v>
      </c>
      <c r="G1744" t="s">
        <v>4066</v>
      </c>
      <c r="H1744" t="s">
        <v>2600</v>
      </c>
      <c r="I1744" t="s">
        <v>4064</v>
      </c>
      <c r="J1744" t="s">
        <v>4032</v>
      </c>
    </row>
    <row r="1745" spans="1:10" x14ac:dyDescent="0.35">
      <c r="A1745" t="s">
        <v>37</v>
      </c>
      <c r="B1745" t="s">
        <v>38</v>
      </c>
      <c r="C1745" t="s">
        <v>184</v>
      </c>
      <c r="D1745" t="s">
        <v>43</v>
      </c>
      <c r="E1745" t="s">
        <v>50</v>
      </c>
      <c r="F1745" t="s">
        <v>3685</v>
      </c>
      <c r="G1745" t="s">
        <v>4067</v>
      </c>
      <c r="H1745" t="s">
        <v>2602</v>
      </c>
      <c r="I1745" t="s">
        <v>4064</v>
      </c>
      <c r="J1745" t="s">
        <v>4034</v>
      </c>
    </row>
    <row r="1746" spans="1:10" x14ac:dyDescent="0.35">
      <c r="A1746" t="s">
        <v>37</v>
      </c>
      <c r="B1746" t="s">
        <v>38</v>
      </c>
      <c r="C1746" t="s">
        <v>184</v>
      </c>
      <c r="D1746" t="s">
        <v>42</v>
      </c>
      <c r="E1746" t="s">
        <v>50</v>
      </c>
      <c r="F1746" t="s">
        <v>3686</v>
      </c>
      <c r="G1746" t="s">
        <v>4068</v>
      </c>
      <c r="H1746" t="s">
        <v>2604</v>
      </c>
      <c r="I1746" t="s">
        <v>4064</v>
      </c>
      <c r="J1746" t="s">
        <v>4036</v>
      </c>
    </row>
    <row r="1747" spans="1:10" x14ac:dyDescent="0.35">
      <c r="A1747" t="s">
        <v>37</v>
      </c>
      <c r="B1747" t="s">
        <v>38</v>
      </c>
      <c r="C1747" t="s">
        <v>184</v>
      </c>
      <c r="D1747" t="s">
        <v>44</v>
      </c>
      <c r="E1747" t="s">
        <v>50</v>
      </c>
      <c r="F1747" t="s">
        <v>3687</v>
      </c>
      <c r="G1747" t="s">
        <v>4069</v>
      </c>
      <c r="H1747" t="s">
        <v>2606</v>
      </c>
      <c r="I1747" t="s">
        <v>4064</v>
      </c>
      <c r="J1747" t="s">
        <v>4038</v>
      </c>
    </row>
    <row r="1748" spans="1:10" x14ac:dyDescent="0.35">
      <c r="A1748" t="s">
        <v>37</v>
      </c>
      <c r="B1748" t="s">
        <v>38</v>
      </c>
      <c r="C1748" t="s">
        <v>184</v>
      </c>
      <c r="D1748" t="s">
        <v>41</v>
      </c>
      <c r="E1748" t="s">
        <v>50</v>
      </c>
      <c r="F1748" t="s">
        <v>3688</v>
      </c>
      <c r="G1748" t="s">
        <v>4070</v>
      </c>
      <c r="H1748" t="s">
        <v>2608</v>
      </c>
      <c r="I1748" t="s">
        <v>4064</v>
      </c>
      <c r="J1748" t="s">
        <v>4040</v>
      </c>
    </row>
    <row r="1749" spans="1:10" x14ac:dyDescent="0.35">
      <c r="A1749" t="s">
        <v>37</v>
      </c>
      <c r="B1749" t="s">
        <v>38</v>
      </c>
      <c r="C1749" t="s">
        <v>184</v>
      </c>
      <c r="D1749" t="s">
        <v>39</v>
      </c>
      <c r="E1749" t="s">
        <v>50</v>
      </c>
      <c r="F1749" t="s">
        <v>3689</v>
      </c>
      <c r="G1749" t="s">
        <v>4071</v>
      </c>
      <c r="H1749" t="s">
        <v>2596</v>
      </c>
      <c r="I1749" t="s">
        <v>4064</v>
      </c>
      <c r="J1749" t="s">
        <v>4042</v>
      </c>
    </row>
    <row r="1750" spans="1:10" x14ac:dyDescent="0.35">
      <c r="A1750" t="s">
        <v>37</v>
      </c>
      <c r="B1750" t="s">
        <v>38</v>
      </c>
      <c r="C1750" t="s">
        <v>184</v>
      </c>
      <c r="D1750" t="s">
        <v>46</v>
      </c>
      <c r="E1750" t="s">
        <v>51</v>
      </c>
      <c r="F1750" t="s">
        <v>3690</v>
      </c>
      <c r="G1750" t="s">
        <v>4072</v>
      </c>
      <c r="H1750" t="s">
        <v>2611</v>
      </c>
      <c r="I1750" t="s">
        <v>4073</v>
      </c>
      <c r="J1750" t="s">
        <v>4028</v>
      </c>
    </row>
    <row r="1751" spans="1:10" x14ac:dyDescent="0.35">
      <c r="A1751" t="s">
        <v>37</v>
      </c>
      <c r="B1751" t="s">
        <v>38</v>
      </c>
      <c r="C1751" t="s">
        <v>184</v>
      </c>
      <c r="D1751" t="s">
        <v>40</v>
      </c>
      <c r="E1751" t="s">
        <v>51</v>
      </c>
      <c r="F1751" t="s">
        <v>3692</v>
      </c>
      <c r="G1751" t="s">
        <v>4074</v>
      </c>
      <c r="H1751" t="s">
        <v>2614</v>
      </c>
      <c r="I1751" t="s">
        <v>4073</v>
      </c>
      <c r="J1751" t="s">
        <v>4030</v>
      </c>
    </row>
    <row r="1752" spans="1:10" x14ac:dyDescent="0.35">
      <c r="A1752" t="s">
        <v>37</v>
      </c>
      <c r="B1752" t="s">
        <v>38</v>
      </c>
      <c r="C1752" t="s">
        <v>184</v>
      </c>
      <c r="D1752" t="s">
        <v>45</v>
      </c>
      <c r="E1752" t="s">
        <v>51</v>
      </c>
      <c r="F1752" t="s">
        <v>3693</v>
      </c>
      <c r="G1752" t="s">
        <v>4075</v>
      </c>
      <c r="H1752" t="s">
        <v>2616</v>
      </c>
      <c r="I1752" t="s">
        <v>4073</v>
      </c>
      <c r="J1752" t="s">
        <v>4032</v>
      </c>
    </row>
    <row r="1753" spans="1:10" x14ac:dyDescent="0.35">
      <c r="A1753" t="s">
        <v>37</v>
      </c>
      <c r="B1753" t="s">
        <v>38</v>
      </c>
      <c r="C1753" t="s">
        <v>184</v>
      </c>
      <c r="D1753" t="s">
        <v>43</v>
      </c>
      <c r="E1753" t="s">
        <v>51</v>
      </c>
      <c r="F1753" t="s">
        <v>3694</v>
      </c>
      <c r="G1753" t="s">
        <v>4076</v>
      </c>
      <c r="H1753" t="s">
        <v>2618</v>
      </c>
      <c r="I1753" t="s">
        <v>4073</v>
      </c>
      <c r="J1753" t="s">
        <v>4034</v>
      </c>
    </row>
    <row r="1754" spans="1:10" x14ac:dyDescent="0.35">
      <c r="A1754" t="s">
        <v>37</v>
      </c>
      <c r="B1754" t="s">
        <v>38</v>
      </c>
      <c r="C1754" t="s">
        <v>184</v>
      </c>
      <c r="D1754" t="s">
        <v>42</v>
      </c>
      <c r="E1754" t="s">
        <v>51</v>
      </c>
      <c r="F1754" t="s">
        <v>3695</v>
      </c>
      <c r="G1754" t="s">
        <v>4077</v>
      </c>
      <c r="H1754" t="s">
        <v>2620</v>
      </c>
      <c r="I1754" t="s">
        <v>4073</v>
      </c>
      <c r="J1754" t="s">
        <v>4036</v>
      </c>
    </row>
    <row r="1755" spans="1:10" x14ac:dyDescent="0.35">
      <c r="A1755" t="s">
        <v>37</v>
      </c>
      <c r="B1755" t="s">
        <v>38</v>
      </c>
      <c r="C1755" t="s">
        <v>184</v>
      </c>
      <c r="D1755" t="s">
        <v>44</v>
      </c>
      <c r="E1755" t="s">
        <v>51</v>
      </c>
      <c r="F1755" t="s">
        <v>3696</v>
      </c>
      <c r="G1755" t="s">
        <v>4078</v>
      </c>
      <c r="H1755" t="s">
        <v>2622</v>
      </c>
      <c r="I1755" t="s">
        <v>4073</v>
      </c>
      <c r="J1755" t="s">
        <v>4038</v>
      </c>
    </row>
    <row r="1756" spans="1:10" x14ac:dyDescent="0.35">
      <c r="A1756" t="s">
        <v>37</v>
      </c>
      <c r="B1756" t="s">
        <v>38</v>
      </c>
      <c r="C1756" t="s">
        <v>184</v>
      </c>
      <c r="D1756" t="s">
        <v>41</v>
      </c>
      <c r="E1756" t="s">
        <v>51</v>
      </c>
      <c r="F1756" t="s">
        <v>3697</v>
      </c>
      <c r="G1756" t="s">
        <v>4079</v>
      </c>
      <c r="H1756" t="s">
        <v>2624</v>
      </c>
      <c r="I1756" t="s">
        <v>4073</v>
      </c>
      <c r="J1756" t="s">
        <v>4040</v>
      </c>
    </row>
    <row r="1757" spans="1:10" x14ac:dyDescent="0.35">
      <c r="A1757" t="s">
        <v>37</v>
      </c>
      <c r="B1757" t="s">
        <v>38</v>
      </c>
      <c r="C1757" t="s">
        <v>184</v>
      </c>
      <c r="D1757" t="s">
        <v>39</v>
      </c>
      <c r="E1757" t="s">
        <v>51</v>
      </c>
      <c r="F1757" t="s">
        <v>3698</v>
      </c>
      <c r="G1757" t="s">
        <v>4080</v>
      </c>
      <c r="H1757" t="s">
        <v>2612</v>
      </c>
      <c r="I1757" t="s">
        <v>4073</v>
      </c>
      <c r="J1757" t="s">
        <v>4042</v>
      </c>
    </row>
    <row r="1758" spans="1:10" x14ac:dyDescent="0.35">
      <c r="A1758" t="s">
        <v>37</v>
      </c>
      <c r="B1758" t="s">
        <v>38</v>
      </c>
      <c r="C1758" t="s">
        <v>184</v>
      </c>
      <c r="D1758" t="s">
        <v>39</v>
      </c>
      <c r="E1758" t="s">
        <v>77</v>
      </c>
      <c r="F1758" t="s">
        <v>3699</v>
      </c>
      <c r="G1758" t="s">
        <v>4081</v>
      </c>
      <c r="H1758" t="s">
        <v>2627</v>
      </c>
      <c r="I1758" t="s">
        <v>4082</v>
      </c>
      <c r="J1758" t="s">
        <v>4042</v>
      </c>
    </row>
    <row r="1759" spans="1:10" x14ac:dyDescent="0.35">
      <c r="A1759" t="s">
        <v>37</v>
      </c>
      <c r="B1759" t="s">
        <v>38</v>
      </c>
      <c r="C1759" t="s">
        <v>184</v>
      </c>
      <c r="D1759" t="s">
        <v>39</v>
      </c>
      <c r="E1759" t="s">
        <v>82</v>
      </c>
      <c r="F1759" t="s">
        <v>3701</v>
      </c>
      <c r="G1759" t="s">
        <v>4083</v>
      </c>
      <c r="H1759" t="s">
        <v>2629</v>
      </c>
      <c r="I1759" t="s">
        <v>4084</v>
      </c>
      <c r="J1759" t="s">
        <v>4042</v>
      </c>
    </row>
    <row r="1760" spans="1:10" x14ac:dyDescent="0.35">
      <c r="A1760" t="s">
        <v>37</v>
      </c>
      <c r="B1760" t="s">
        <v>38</v>
      </c>
      <c r="C1760" t="s">
        <v>184</v>
      </c>
      <c r="D1760" t="s">
        <v>39</v>
      </c>
      <c r="E1760" t="s">
        <v>83</v>
      </c>
      <c r="F1760" t="s">
        <v>3703</v>
      </c>
      <c r="G1760" t="s">
        <v>4085</v>
      </c>
      <c r="H1760" t="s">
        <v>2631</v>
      </c>
      <c r="I1760" t="s">
        <v>4086</v>
      </c>
      <c r="J1760" t="s">
        <v>4042</v>
      </c>
    </row>
    <row r="1761" spans="1:10" x14ac:dyDescent="0.35">
      <c r="A1761" t="s">
        <v>37</v>
      </c>
      <c r="B1761" t="s">
        <v>38</v>
      </c>
      <c r="C1761" t="s">
        <v>184</v>
      </c>
      <c r="D1761" t="s">
        <v>39</v>
      </c>
      <c r="E1761" t="s">
        <v>84</v>
      </c>
      <c r="F1761" t="s">
        <v>3705</v>
      </c>
      <c r="G1761" t="s">
        <v>4087</v>
      </c>
      <c r="H1761" t="s">
        <v>2633</v>
      </c>
      <c r="I1761" t="s">
        <v>4088</v>
      </c>
      <c r="J1761" t="s">
        <v>4042</v>
      </c>
    </row>
    <row r="1762" spans="1:10" x14ac:dyDescent="0.35">
      <c r="A1762" t="s">
        <v>37</v>
      </c>
      <c r="B1762" t="s">
        <v>38</v>
      </c>
      <c r="C1762" t="s">
        <v>184</v>
      </c>
      <c r="D1762" t="s">
        <v>39</v>
      </c>
      <c r="E1762" t="s">
        <v>85</v>
      </c>
      <c r="F1762" t="s">
        <v>3707</v>
      </c>
      <c r="G1762" t="s">
        <v>4089</v>
      </c>
      <c r="H1762" t="s">
        <v>2635</v>
      </c>
      <c r="I1762" t="s">
        <v>4090</v>
      </c>
      <c r="J1762" t="s">
        <v>4042</v>
      </c>
    </row>
    <row r="1763" spans="1:10" x14ac:dyDescent="0.35">
      <c r="A1763" t="s">
        <v>37</v>
      </c>
      <c r="B1763" t="s">
        <v>38</v>
      </c>
      <c r="C1763" t="s">
        <v>184</v>
      </c>
      <c r="D1763" t="s">
        <v>39</v>
      </c>
      <c r="E1763" t="s">
        <v>86</v>
      </c>
      <c r="F1763" t="s">
        <v>3709</v>
      </c>
      <c r="G1763" t="s">
        <v>4091</v>
      </c>
      <c r="H1763" t="s">
        <v>2637</v>
      </c>
      <c r="I1763" t="s">
        <v>4092</v>
      </c>
      <c r="J1763" t="s">
        <v>4042</v>
      </c>
    </row>
    <row r="1764" spans="1:10" x14ac:dyDescent="0.35">
      <c r="A1764" t="s">
        <v>37</v>
      </c>
      <c r="B1764" t="s">
        <v>38</v>
      </c>
      <c r="C1764" t="s">
        <v>184</v>
      </c>
      <c r="D1764" t="s">
        <v>39</v>
      </c>
      <c r="E1764" t="s">
        <v>87</v>
      </c>
      <c r="F1764" t="s">
        <v>3711</v>
      </c>
      <c r="G1764" t="s">
        <v>4093</v>
      </c>
      <c r="H1764" t="s">
        <v>2639</v>
      </c>
      <c r="I1764" t="s">
        <v>4094</v>
      </c>
      <c r="J1764" t="s">
        <v>4042</v>
      </c>
    </row>
    <row r="1765" spans="1:10" x14ac:dyDescent="0.35">
      <c r="A1765" t="s">
        <v>37</v>
      </c>
      <c r="B1765" t="s">
        <v>38</v>
      </c>
      <c r="C1765" t="s">
        <v>184</v>
      </c>
      <c r="D1765" t="s">
        <v>39</v>
      </c>
      <c r="E1765" t="s">
        <v>88</v>
      </c>
      <c r="F1765" t="s">
        <v>3713</v>
      </c>
      <c r="G1765" t="s">
        <v>4095</v>
      </c>
      <c r="H1765" t="s">
        <v>2641</v>
      </c>
      <c r="I1765" t="s">
        <v>4096</v>
      </c>
      <c r="J1765" t="s">
        <v>4042</v>
      </c>
    </row>
    <row r="1766" spans="1:10" x14ac:dyDescent="0.35">
      <c r="A1766" t="s">
        <v>37</v>
      </c>
      <c r="B1766" t="s">
        <v>38</v>
      </c>
      <c r="C1766" t="s">
        <v>184</v>
      </c>
      <c r="D1766" t="s">
        <v>39</v>
      </c>
      <c r="E1766" t="s">
        <v>89</v>
      </c>
      <c r="F1766" t="s">
        <v>3715</v>
      </c>
      <c r="G1766" t="s">
        <v>4097</v>
      </c>
      <c r="H1766" t="s">
        <v>2643</v>
      </c>
      <c r="I1766" t="s">
        <v>4098</v>
      </c>
      <c r="J1766" t="s">
        <v>4042</v>
      </c>
    </row>
    <row r="1767" spans="1:10" x14ac:dyDescent="0.35">
      <c r="A1767" t="s">
        <v>37</v>
      </c>
      <c r="B1767" t="s">
        <v>38</v>
      </c>
      <c r="C1767" t="s">
        <v>184</v>
      </c>
      <c r="D1767" t="s">
        <v>55</v>
      </c>
      <c r="E1767" t="s">
        <v>52</v>
      </c>
      <c r="F1767" t="s">
        <v>3717</v>
      </c>
      <c r="G1767" t="s">
        <v>4099</v>
      </c>
      <c r="H1767" t="s">
        <v>2645</v>
      </c>
      <c r="I1767" t="s">
        <v>4100</v>
      </c>
      <c r="J1767" t="s">
        <v>4101</v>
      </c>
    </row>
    <row r="1768" spans="1:10" x14ac:dyDescent="0.35">
      <c r="A1768" t="s">
        <v>37</v>
      </c>
      <c r="B1768" t="s">
        <v>38</v>
      </c>
      <c r="C1768" t="s">
        <v>184</v>
      </c>
      <c r="D1768" t="s">
        <v>54</v>
      </c>
      <c r="E1768" t="s">
        <v>52</v>
      </c>
      <c r="F1768" t="s">
        <v>3720</v>
      </c>
      <c r="G1768" t="s">
        <v>4102</v>
      </c>
      <c r="H1768" t="s">
        <v>2649</v>
      </c>
      <c r="I1768" t="s">
        <v>4100</v>
      </c>
      <c r="J1768" t="s">
        <v>4103</v>
      </c>
    </row>
    <row r="1769" spans="1:10" x14ac:dyDescent="0.35">
      <c r="A1769" t="s">
        <v>37</v>
      </c>
      <c r="B1769" t="s">
        <v>38</v>
      </c>
      <c r="C1769" t="s">
        <v>184</v>
      </c>
      <c r="D1769" t="s">
        <v>56</v>
      </c>
      <c r="E1769" t="s">
        <v>52</v>
      </c>
      <c r="F1769" t="s">
        <v>3722</v>
      </c>
      <c r="G1769" t="s">
        <v>4104</v>
      </c>
      <c r="H1769" t="s">
        <v>2652</v>
      </c>
      <c r="I1769" t="s">
        <v>4100</v>
      </c>
      <c r="J1769" t="s">
        <v>4105</v>
      </c>
    </row>
    <row r="1770" spans="1:10" x14ac:dyDescent="0.35">
      <c r="A1770" t="s">
        <v>37</v>
      </c>
      <c r="B1770" t="s">
        <v>38</v>
      </c>
      <c r="C1770" t="s">
        <v>184</v>
      </c>
      <c r="D1770" t="s">
        <v>43</v>
      </c>
      <c r="E1770" t="s">
        <v>52</v>
      </c>
      <c r="F1770" t="s">
        <v>3724</v>
      </c>
      <c r="G1770" t="s">
        <v>4106</v>
      </c>
      <c r="H1770" t="s">
        <v>2655</v>
      </c>
      <c r="I1770" t="s">
        <v>4100</v>
      </c>
      <c r="J1770" t="s">
        <v>4034</v>
      </c>
    </row>
    <row r="1771" spans="1:10" x14ac:dyDescent="0.35">
      <c r="A1771" t="s">
        <v>37</v>
      </c>
      <c r="B1771" t="s">
        <v>38</v>
      </c>
      <c r="C1771" t="s">
        <v>184</v>
      </c>
      <c r="D1771" t="s">
        <v>42</v>
      </c>
      <c r="E1771" t="s">
        <v>52</v>
      </c>
      <c r="F1771" t="s">
        <v>3725</v>
      </c>
      <c r="G1771" t="s">
        <v>4107</v>
      </c>
      <c r="H1771" t="s">
        <v>2658</v>
      </c>
      <c r="I1771" t="s">
        <v>4100</v>
      </c>
      <c r="J1771" t="s">
        <v>4036</v>
      </c>
    </row>
    <row r="1772" spans="1:10" x14ac:dyDescent="0.35">
      <c r="A1772" t="s">
        <v>37</v>
      </c>
      <c r="B1772" t="s">
        <v>38</v>
      </c>
      <c r="C1772" t="s">
        <v>184</v>
      </c>
      <c r="D1772" t="s">
        <v>44</v>
      </c>
      <c r="E1772" t="s">
        <v>52</v>
      </c>
      <c r="F1772" t="s">
        <v>3726</v>
      </c>
      <c r="G1772" t="s">
        <v>4108</v>
      </c>
      <c r="H1772" t="s">
        <v>2661</v>
      </c>
      <c r="I1772" t="s">
        <v>4100</v>
      </c>
      <c r="J1772" t="s">
        <v>4038</v>
      </c>
    </row>
    <row r="1773" spans="1:10" x14ac:dyDescent="0.35">
      <c r="A1773" t="s">
        <v>37</v>
      </c>
      <c r="B1773" t="s">
        <v>38</v>
      </c>
      <c r="C1773" t="s">
        <v>184</v>
      </c>
      <c r="D1773" t="s">
        <v>41</v>
      </c>
      <c r="E1773" t="s">
        <v>52</v>
      </c>
      <c r="F1773" t="s">
        <v>3727</v>
      </c>
      <c r="G1773" t="s">
        <v>4109</v>
      </c>
      <c r="H1773" t="s">
        <v>2664</v>
      </c>
      <c r="I1773" t="s">
        <v>4100</v>
      </c>
      <c r="J1773" t="s">
        <v>4040</v>
      </c>
    </row>
    <row r="1774" spans="1:10" x14ac:dyDescent="0.35">
      <c r="A1774" t="s">
        <v>37</v>
      </c>
      <c r="B1774" t="s">
        <v>38</v>
      </c>
      <c r="C1774" t="s">
        <v>184</v>
      </c>
      <c r="D1774" t="s">
        <v>53</v>
      </c>
      <c r="E1774" t="s">
        <v>52</v>
      </c>
      <c r="F1774" t="s">
        <v>3728</v>
      </c>
      <c r="G1774" t="s">
        <v>4110</v>
      </c>
      <c r="H1774" t="s">
        <v>2646</v>
      </c>
      <c r="I1774" t="s">
        <v>4100</v>
      </c>
      <c r="J1774" t="s">
        <v>4111</v>
      </c>
    </row>
    <row r="1775" spans="1:10" x14ac:dyDescent="0.35">
      <c r="A1775" t="s">
        <v>37</v>
      </c>
      <c r="B1775" t="s">
        <v>38</v>
      </c>
      <c r="C1775" t="s">
        <v>184</v>
      </c>
      <c r="D1775" t="s">
        <v>53</v>
      </c>
      <c r="E1775" t="s">
        <v>167</v>
      </c>
      <c r="F1775" t="s">
        <v>3730</v>
      </c>
      <c r="G1775" t="s">
        <v>4112</v>
      </c>
      <c r="H1775" t="s">
        <v>2669</v>
      </c>
      <c r="I1775" t="s">
        <v>4113</v>
      </c>
      <c r="J1775" t="s">
        <v>4111</v>
      </c>
    </row>
    <row r="1776" spans="1:10" x14ac:dyDescent="0.35">
      <c r="A1776" t="s">
        <v>37</v>
      </c>
      <c r="B1776" t="s">
        <v>38</v>
      </c>
      <c r="C1776" t="s">
        <v>184</v>
      </c>
      <c r="D1776" t="s">
        <v>55</v>
      </c>
      <c r="E1776" t="s">
        <v>57</v>
      </c>
      <c r="F1776" t="s">
        <v>3732</v>
      </c>
      <c r="G1776" t="s">
        <v>4114</v>
      </c>
      <c r="H1776" t="s">
        <v>2671</v>
      </c>
      <c r="I1776" t="s">
        <v>4115</v>
      </c>
      <c r="J1776" t="s">
        <v>4101</v>
      </c>
    </row>
    <row r="1777" spans="1:10" x14ac:dyDescent="0.35">
      <c r="A1777" t="s">
        <v>37</v>
      </c>
      <c r="B1777" t="s">
        <v>38</v>
      </c>
      <c r="C1777" t="s">
        <v>184</v>
      </c>
      <c r="D1777" t="s">
        <v>54</v>
      </c>
      <c r="E1777" t="s">
        <v>57</v>
      </c>
      <c r="F1777" t="s">
        <v>3734</v>
      </c>
      <c r="G1777" t="s">
        <v>4116</v>
      </c>
      <c r="H1777" t="s">
        <v>2674</v>
      </c>
      <c r="I1777" t="s">
        <v>4115</v>
      </c>
      <c r="J1777" t="s">
        <v>4103</v>
      </c>
    </row>
    <row r="1778" spans="1:10" x14ac:dyDescent="0.35">
      <c r="A1778" t="s">
        <v>37</v>
      </c>
      <c r="B1778" t="s">
        <v>38</v>
      </c>
      <c r="C1778" t="s">
        <v>184</v>
      </c>
      <c r="D1778" t="s">
        <v>56</v>
      </c>
      <c r="E1778" t="s">
        <v>57</v>
      </c>
      <c r="F1778" t="s">
        <v>3735</v>
      </c>
      <c r="G1778" t="s">
        <v>4117</v>
      </c>
      <c r="H1778" t="s">
        <v>2676</v>
      </c>
      <c r="I1778" t="s">
        <v>4115</v>
      </c>
      <c r="J1778" t="s">
        <v>4105</v>
      </c>
    </row>
    <row r="1779" spans="1:10" x14ac:dyDescent="0.35">
      <c r="A1779" t="s">
        <v>37</v>
      </c>
      <c r="B1779" t="s">
        <v>38</v>
      </c>
      <c r="C1779" t="s">
        <v>184</v>
      </c>
      <c r="D1779" t="s">
        <v>43</v>
      </c>
      <c r="E1779" t="s">
        <v>57</v>
      </c>
      <c r="F1779" t="s">
        <v>3736</v>
      </c>
      <c r="G1779" t="s">
        <v>4118</v>
      </c>
      <c r="H1779" t="s">
        <v>2678</v>
      </c>
      <c r="I1779" t="s">
        <v>4115</v>
      </c>
      <c r="J1779" t="s">
        <v>4034</v>
      </c>
    </row>
    <row r="1780" spans="1:10" x14ac:dyDescent="0.35">
      <c r="A1780" t="s">
        <v>37</v>
      </c>
      <c r="B1780" t="s">
        <v>38</v>
      </c>
      <c r="C1780" t="s">
        <v>184</v>
      </c>
      <c r="D1780" t="s">
        <v>42</v>
      </c>
      <c r="E1780" t="s">
        <v>57</v>
      </c>
      <c r="F1780" t="s">
        <v>3737</v>
      </c>
      <c r="G1780" t="s">
        <v>4119</v>
      </c>
      <c r="H1780" t="s">
        <v>2680</v>
      </c>
      <c r="I1780" t="s">
        <v>4115</v>
      </c>
      <c r="J1780" t="s">
        <v>4036</v>
      </c>
    </row>
    <row r="1781" spans="1:10" x14ac:dyDescent="0.35">
      <c r="A1781" t="s">
        <v>37</v>
      </c>
      <c r="B1781" t="s">
        <v>38</v>
      </c>
      <c r="C1781" t="s">
        <v>184</v>
      </c>
      <c r="D1781" t="s">
        <v>44</v>
      </c>
      <c r="E1781" t="s">
        <v>57</v>
      </c>
      <c r="F1781" t="s">
        <v>3738</v>
      </c>
      <c r="G1781" t="s">
        <v>4120</v>
      </c>
      <c r="H1781" t="s">
        <v>2682</v>
      </c>
      <c r="I1781" t="s">
        <v>4115</v>
      </c>
      <c r="J1781" t="s">
        <v>4038</v>
      </c>
    </row>
    <row r="1782" spans="1:10" x14ac:dyDescent="0.35">
      <c r="A1782" t="s">
        <v>37</v>
      </c>
      <c r="B1782" t="s">
        <v>38</v>
      </c>
      <c r="C1782" t="s">
        <v>184</v>
      </c>
      <c r="D1782" t="s">
        <v>41</v>
      </c>
      <c r="E1782" t="s">
        <v>57</v>
      </c>
      <c r="F1782" t="s">
        <v>3739</v>
      </c>
      <c r="G1782" t="s">
        <v>4121</v>
      </c>
      <c r="H1782" t="s">
        <v>2684</v>
      </c>
      <c r="I1782" t="s">
        <v>4115</v>
      </c>
      <c r="J1782" t="s">
        <v>4040</v>
      </c>
    </row>
    <row r="1783" spans="1:10" x14ac:dyDescent="0.35">
      <c r="A1783" t="s">
        <v>37</v>
      </c>
      <c r="B1783" t="s">
        <v>38</v>
      </c>
      <c r="C1783" t="s">
        <v>184</v>
      </c>
      <c r="D1783" t="s">
        <v>53</v>
      </c>
      <c r="E1783" t="s">
        <v>57</v>
      </c>
      <c r="F1783" t="s">
        <v>3740</v>
      </c>
      <c r="G1783" t="s">
        <v>4122</v>
      </c>
      <c r="H1783" t="s">
        <v>2672</v>
      </c>
      <c r="I1783" t="s">
        <v>4115</v>
      </c>
      <c r="J1783" t="s">
        <v>4111</v>
      </c>
    </row>
    <row r="1784" spans="1:10" x14ac:dyDescent="0.35">
      <c r="A1784" t="s">
        <v>37</v>
      </c>
      <c r="B1784" t="s">
        <v>38</v>
      </c>
      <c r="C1784" t="s">
        <v>184</v>
      </c>
      <c r="D1784" t="s">
        <v>55</v>
      </c>
      <c r="E1784" t="s">
        <v>58</v>
      </c>
      <c r="F1784" t="s">
        <v>3741</v>
      </c>
      <c r="G1784" t="s">
        <v>4123</v>
      </c>
      <c r="H1784" t="s">
        <v>2687</v>
      </c>
      <c r="I1784" t="s">
        <v>4124</v>
      </c>
      <c r="J1784" t="s">
        <v>4101</v>
      </c>
    </row>
    <row r="1785" spans="1:10" x14ac:dyDescent="0.35">
      <c r="A1785" t="s">
        <v>37</v>
      </c>
      <c r="B1785" t="s">
        <v>38</v>
      </c>
      <c r="C1785" t="s">
        <v>184</v>
      </c>
      <c r="D1785" t="s">
        <v>54</v>
      </c>
      <c r="E1785" t="s">
        <v>58</v>
      </c>
      <c r="F1785" t="s">
        <v>3743</v>
      </c>
      <c r="G1785" t="s">
        <v>4125</v>
      </c>
      <c r="H1785" t="s">
        <v>2690</v>
      </c>
      <c r="I1785" t="s">
        <v>4124</v>
      </c>
      <c r="J1785" t="s">
        <v>4103</v>
      </c>
    </row>
    <row r="1786" spans="1:10" x14ac:dyDescent="0.35">
      <c r="A1786" t="s">
        <v>37</v>
      </c>
      <c r="B1786" t="s">
        <v>38</v>
      </c>
      <c r="C1786" t="s">
        <v>184</v>
      </c>
      <c r="D1786" t="s">
        <v>56</v>
      </c>
      <c r="E1786" t="s">
        <v>58</v>
      </c>
      <c r="F1786" t="s">
        <v>3744</v>
      </c>
      <c r="G1786" t="s">
        <v>4126</v>
      </c>
      <c r="H1786" t="s">
        <v>2692</v>
      </c>
      <c r="I1786" t="s">
        <v>4124</v>
      </c>
      <c r="J1786" t="s">
        <v>4105</v>
      </c>
    </row>
    <row r="1787" spans="1:10" x14ac:dyDescent="0.35">
      <c r="A1787" t="s">
        <v>37</v>
      </c>
      <c r="B1787" t="s">
        <v>38</v>
      </c>
      <c r="C1787" t="s">
        <v>184</v>
      </c>
      <c r="D1787" t="s">
        <v>43</v>
      </c>
      <c r="E1787" t="s">
        <v>58</v>
      </c>
      <c r="F1787" t="s">
        <v>3745</v>
      </c>
      <c r="G1787" t="s">
        <v>4127</v>
      </c>
      <c r="H1787" t="s">
        <v>2694</v>
      </c>
      <c r="I1787" t="s">
        <v>4124</v>
      </c>
      <c r="J1787" t="s">
        <v>4034</v>
      </c>
    </row>
    <row r="1788" spans="1:10" x14ac:dyDescent="0.35">
      <c r="A1788" t="s">
        <v>37</v>
      </c>
      <c r="B1788" t="s">
        <v>38</v>
      </c>
      <c r="C1788" t="s">
        <v>184</v>
      </c>
      <c r="D1788" t="s">
        <v>42</v>
      </c>
      <c r="E1788" t="s">
        <v>58</v>
      </c>
      <c r="F1788" t="s">
        <v>3746</v>
      </c>
      <c r="G1788" t="s">
        <v>4128</v>
      </c>
      <c r="H1788" t="s">
        <v>2696</v>
      </c>
      <c r="I1788" t="s">
        <v>4124</v>
      </c>
      <c r="J1788" t="s">
        <v>4036</v>
      </c>
    </row>
    <row r="1789" spans="1:10" x14ac:dyDescent="0.35">
      <c r="A1789" t="s">
        <v>37</v>
      </c>
      <c r="B1789" t="s">
        <v>38</v>
      </c>
      <c r="C1789" t="s">
        <v>184</v>
      </c>
      <c r="D1789" t="s">
        <v>44</v>
      </c>
      <c r="E1789" t="s">
        <v>58</v>
      </c>
      <c r="F1789" t="s">
        <v>3747</v>
      </c>
      <c r="G1789" t="s">
        <v>4129</v>
      </c>
      <c r="H1789" t="s">
        <v>2698</v>
      </c>
      <c r="I1789" t="s">
        <v>4124</v>
      </c>
      <c r="J1789" t="s">
        <v>4038</v>
      </c>
    </row>
    <row r="1790" spans="1:10" x14ac:dyDescent="0.35">
      <c r="A1790" t="s">
        <v>37</v>
      </c>
      <c r="B1790" t="s">
        <v>38</v>
      </c>
      <c r="C1790" t="s">
        <v>184</v>
      </c>
      <c r="D1790" t="s">
        <v>41</v>
      </c>
      <c r="E1790" t="s">
        <v>58</v>
      </c>
      <c r="F1790" t="s">
        <v>3748</v>
      </c>
      <c r="G1790" t="s">
        <v>4130</v>
      </c>
      <c r="H1790" t="s">
        <v>2700</v>
      </c>
      <c r="I1790" t="s">
        <v>4124</v>
      </c>
      <c r="J1790" t="s">
        <v>4040</v>
      </c>
    </row>
    <row r="1791" spans="1:10" x14ac:dyDescent="0.35">
      <c r="A1791" t="s">
        <v>37</v>
      </c>
      <c r="B1791" t="s">
        <v>38</v>
      </c>
      <c r="C1791" t="s">
        <v>184</v>
      </c>
      <c r="D1791" t="s">
        <v>53</v>
      </c>
      <c r="E1791" t="s">
        <v>58</v>
      </c>
      <c r="F1791" t="s">
        <v>3749</v>
      </c>
      <c r="G1791" t="s">
        <v>4131</v>
      </c>
      <c r="H1791" t="s">
        <v>2688</v>
      </c>
      <c r="I1791" t="s">
        <v>4124</v>
      </c>
      <c r="J1791" t="s">
        <v>4111</v>
      </c>
    </row>
    <row r="1792" spans="1:10" x14ac:dyDescent="0.35">
      <c r="A1792" t="s">
        <v>37</v>
      </c>
      <c r="B1792" t="s">
        <v>38</v>
      </c>
      <c r="C1792" t="s">
        <v>184</v>
      </c>
      <c r="D1792" t="s">
        <v>55</v>
      </c>
      <c r="E1792" t="s">
        <v>59</v>
      </c>
      <c r="F1792" t="s">
        <v>3750</v>
      </c>
      <c r="G1792" t="s">
        <v>4132</v>
      </c>
      <c r="H1792" t="s">
        <v>2703</v>
      </c>
      <c r="I1792" t="s">
        <v>4133</v>
      </c>
      <c r="J1792" t="s">
        <v>4101</v>
      </c>
    </row>
    <row r="1793" spans="1:10" x14ac:dyDescent="0.35">
      <c r="A1793" t="s">
        <v>37</v>
      </c>
      <c r="B1793" t="s">
        <v>38</v>
      </c>
      <c r="C1793" t="s">
        <v>184</v>
      </c>
      <c r="D1793" t="s">
        <v>54</v>
      </c>
      <c r="E1793" t="s">
        <v>59</v>
      </c>
      <c r="F1793" t="s">
        <v>3752</v>
      </c>
      <c r="G1793" t="s">
        <v>4134</v>
      </c>
      <c r="H1793" t="s">
        <v>2706</v>
      </c>
      <c r="I1793" t="s">
        <v>4133</v>
      </c>
      <c r="J1793" t="s">
        <v>4103</v>
      </c>
    </row>
    <row r="1794" spans="1:10" x14ac:dyDescent="0.35">
      <c r="A1794" t="s">
        <v>37</v>
      </c>
      <c r="B1794" t="s">
        <v>38</v>
      </c>
      <c r="C1794" t="s">
        <v>184</v>
      </c>
      <c r="D1794" t="s">
        <v>56</v>
      </c>
      <c r="E1794" t="s">
        <v>59</v>
      </c>
      <c r="F1794" t="s">
        <v>3753</v>
      </c>
      <c r="G1794" t="s">
        <v>4135</v>
      </c>
      <c r="H1794" t="s">
        <v>2708</v>
      </c>
      <c r="I1794" t="s">
        <v>4133</v>
      </c>
      <c r="J1794" t="s">
        <v>4105</v>
      </c>
    </row>
    <row r="1795" spans="1:10" x14ac:dyDescent="0.35">
      <c r="A1795" t="s">
        <v>37</v>
      </c>
      <c r="B1795" t="s">
        <v>38</v>
      </c>
      <c r="C1795" t="s">
        <v>184</v>
      </c>
      <c r="D1795" t="s">
        <v>43</v>
      </c>
      <c r="E1795" t="s">
        <v>59</v>
      </c>
      <c r="F1795" t="s">
        <v>3754</v>
      </c>
      <c r="G1795" t="s">
        <v>4136</v>
      </c>
      <c r="H1795" t="s">
        <v>2710</v>
      </c>
      <c r="I1795" t="s">
        <v>4133</v>
      </c>
      <c r="J1795" t="s">
        <v>4034</v>
      </c>
    </row>
    <row r="1796" spans="1:10" x14ac:dyDescent="0.35">
      <c r="A1796" t="s">
        <v>37</v>
      </c>
      <c r="B1796" t="s">
        <v>38</v>
      </c>
      <c r="C1796" t="s">
        <v>184</v>
      </c>
      <c r="D1796" t="s">
        <v>42</v>
      </c>
      <c r="E1796" t="s">
        <v>59</v>
      </c>
      <c r="F1796" t="s">
        <v>3755</v>
      </c>
      <c r="G1796" t="s">
        <v>4137</v>
      </c>
      <c r="H1796" t="s">
        <v>2712</v>
      </c>
      <c r="I1796" t="s">
        <v>4133</v>
      </c>
      <c r="J1796" t="s">
        <v>4036</v>
      </c>
    </row>
    <row r="1797" spans="1:10" x14ac:dyDescent="0.35">
      <c r="A1797" t="s">
        <v>37</v>
      </c>
      <c r="B1797" t="s">
        <v>38</v>
      </c>
      <c r="C1797" t="s">
        <v>184</v>
      </c>
      <c r="D1797" t="s">
        <v>44</v>
      </c>
      <c r="E1797" t="s">
        <v>59</v>
      </c>
      <c r="F1797" t="s">
        <v>3756</v>
      </c>
      <c r="G1797" t="s">
        <v>4138</v>
      </c>
      <c r="H1797" t="s">
        <v>2714</v>
      </c>
      <c r="I1797" t="s">
        <v>4133</v>
      </c>
      <c r="J1797" t="s">
        <v>4038</v>
      </c>
    </row>
    <row r="1798" spans="1:10" x14ac:dyDescent="0.35">
      <c r="A1798" t="s">
        <v>37</v>
      </c>
      <c r="B1798" t="s">
        <v>38</v>
      </c>
      <c r="C1798" t="s">
        <v>184</v>
      </c>
      <c r="D1798" t="s">
        <v>41</v>
      </c>
      <c r="E1798" t="s">
        <v>59</v>
      </c>
      <c r="F1798" t="s">
        <v>3757</v>
      </c>
      <c r="G1798" t="s">
        <v>4139</v>
      </c>
      <c r="H1798" t="s">
        <v>2716</v>
      </c>
      <c r="I1798" t="s">
        <v>4133</v>
      </c>
      <c r="J1798" t="s">
        <v>4040</v>
      </c>
    </row>
    <row r="1799" spans="1:10" x14ac:dyDescent="0.35">
      <c r="A1799" t="s">
        <v>37</v>
      </c>
      <c r="B1799" t="s">
        <v>38</v>
      </c>
      <c r="C1799" t="s">
        <v>184</v>
      </c>
      <c r="D1799" t="s">
        <v>53</v>
      </c>
      <c r="E1799" t="s">
        <v>59</v>
      </c>
      <c r="F1799" t="s">
        <v>3758</v>
      </c>
      <c r="G1799" t="s">
        <v>4140</v>
      </c>
      <c r="H1799" t="s">
        <v>2704</v>
      </c>
      <c r="I1799" t="s">
        <v>4133</v>
      </c>
      <c r="J1799" t="s">
        <v>4111</v>
      </c>
    </row>
    <row r="1800" spans="1:10" x14ac:dyDescent="0.35">
      <c r="A1800" t="s">
        <v>37</v>
      </c>
      <c r="B1800" t="s">
        <v>38</v>
      </c>
      <c r="C1800" t="s">
        <v>184</v>
      </c>
      <c r="D1800" t="s">
        <v>55</v>
      </c>
      <c r="E1800" t="s">
        <v>60</v>
      </c>
      <c r="F1800" t="s">
        <v>3759</v>
      </c>
      <c r="G1800" t="s">
        <v>4141</v>
      </c>
      <c r="H1800" t="s">
        <v>2719</v>
      </c>
      <c r="I1800" t="s">
        <v>4142</v>
      </c>
      <c r="J1800" t="s">
        <v>4101</v>
      </c>
    </row>
    <row r="1801" spans="1:10" x14ac:dyDescent="0.35">
      <c r="A1801" t="s">
        <v>37</v>
      </c>
      <c r="B1801" t="s">
        <v>38</v>
      </c>
      <c r="C1801" t="s">
        <v>184</v>
      </c>
      <c r="D1801" t="s">
        <v>54</v>
      </c>
      <c r="E1801" t="s">
        <v>60</v>
      </c>
      <c r="F1801" t="s">
        <v>3761</v>
      </c>
      <c r="G1801" t="s">
        <v>4143</v>
      </c>
      <c r="H1801" t="s">
        <v>2722</v>
      </c>
      <c r="I1801" t="s">
        <v>4142</v>
      </c>
      <c r="J1801" t="s">
        <v>4103</v>
      </c>
    </row>
    <row r="1802" spans="1:10" x14ac:dyDescent="0.35">
      <c r="A1802" t="s">
        <v>37</v>
      </c>
      <c r="B1802" t="s">
        <v>38</v>
      </c>
      <c r="C1802" t="s">
        <v>184</v>
      </c>
      <c r="D1802" t="s">
        <v>56</v>
      </c>
      <c r="E1802" t="s">
        <v>60</v>
      </c>
      <c r="F1802" t="s">
        <v>3762</v>
      </c>
      <c r="G1802" t="s">
        <v>4144</v>
      </c>
      <c r="H1802" t="s">
        <v>2724</v>
      </c>
      <c r="I1802" t="s">
        <v>4142</v>
      </c>
      <c r="J1802" t="s">
        <v>4105</v>
      </c>
    </row>
    <row r="1803" spans="1:10" x14ac:dyDescent="0.35">
      <c r="A1803" t="s">
        <v>37</v>
      </c>
      <c r="B1803" t="s">
        <v>38</v>
      </c>
      <c r="C1803" t="s">
        <v>184</v>
      </c>
      <c r="D1803" t="s">
        <v>43</v>
      </c>
      <c r="E1803" t="s">
        <v>60</v>
      </c>
      <c r="F1803" t="s">
        <v>3763</v>
      </c>
      <c r="G1803" t="s">
        <v>4145</v>
      </c>
      <c r="H1803" t="s">
        <v>2726</v>
      </c>
      <c r="I1803" t="s">
        <v>4142</v>
      </c>
      <c r="J1803" t="s">
        <v>4034</v>
      </c>
    </row>
    <row r="1804" spans="1:10" x14ac:dyDescent="0.35">
      <c r="A1804" t="s">
        <v>37</v>
      </c>
      <c r="B1804" t="s">
        <v>38</v>
      </c>
      <c r="C1804" t="s">
        <v>184</v>
      </c>
      <c r="D1804" t="s">
        <v>42</v>
      </c>
      <c r="E1804" t="s">
        <v>60</v>
      </c>
      <c r="F1804" t="s">
        <v>3764</v>
      </c>
      <c r="G1804" t="s">
        <v>4146</v>
      </c>
      <c r="H1804" t="s">
        <v>2728</v>
      </c>
      <c r="I1804" t="s">
        <v>4142</v>
      </c>
      <c r="J1804" t="s">
        <v>4036</v>
      </c>
    </row>
    <row r="1805" spans="1:10" x14ac:dyDescent="0.35">
      <c r="A1805" t="s">
        <v>37</v>
      </c>
      <c r="B1805" t="s">
        <v>38</v>
      </c>
      <c r="C1805" t="s">
        <v>184</v>
      </c>
      <c r="D1805" t="s">
        <v>44</v>
      </c>
      <c r="E1805" t="s">
        <v>60</v>
      </c>
      <c r="F1805" t="s">
        <v>3765</v>
      </c>
      <c r="G1805" t="s">
        <v>4147</v>
      </c>
      <c r="H1805" t="s">
        <v>2730</v>
      </c>
      <c r="I1805" t="s">
        <v>4142</v>
      </c>
      <c r="J1805" t="s">
        <v>4038</v>
      </c>
    </row>
    <row r="1806" spans="1:10" x14ac:dyDescent="0.35">
      <c r="A1806" t="s">
        <v>37</v>
      </c>
      <c r="B1806" t="s">
        <v>38</v>
      </c>
      <c r="C1806" t="s">
        <v>184</v>
      </c>
      <c r="D1806" t="s">
        <v>41</v>
      </c>
      <c r="E1806" t="s">
        <v>60</v>
      </c>
      <c r="F1806" t="s">
        <v>3766</v>
      </c>
      <c r="G1806" t="s">
        <v>4148</v>
      </c>
      <c r="H1806" t="s">
        <v>2732</v>
      </c>
      <c r="I1806" t="s">
        <v>4142</v>
      </c>
      <c r="J1806" t="s">
        <v>4040</v>
      </c>
    </row>
    <row r="1807" spans="1:10" x14ac:dyDescent="0.35">
      <c r="A1807" t="s">
        <v>37</v>
      </c>
      <c r="B1807" t="s">
        <v>38</v>
      </c>
      <c r="C1807" t="s">
        <v>184</v>
      </c>
      <c r="D1807" t="s">
        <v>53</v>
      </c>
      <c r="E1807" t="s">
        <v>60</v>
      </c>
      <c r="F1807" t="s">
        <v>3767</v>
      </c>
      <c r="G1807" t="s">
        <v>4149</v>
      </c>
      <c r="H1807" t="s">
        <v>2720</v>
      </c>
      <c r="I1807" t="s">
        <v>4142</v>
      </c>
      <c r="J1807" t="s">
        <v>4111</v>
      </c>
    </row>
    <row r="1808" spans="1:10" x14ac:dyDescent="0.35">
      <c r="A1808" t="s">
        <v>37</v>
      </c>
      <c r="B1808" t="s">
        <v>4</v>
      </c>
      <c r="C1808" t="s">
        <v>184</v>
      </c>
      <c r="D1808" t="s">
        <v>79</v>
      </c>
      <c r="E1808" t="s">
        <v>77</v>
      </c>
      <c r="F1808" t="s">
        <v>3768</v>
      </c>
      <c r="G1808" t="s">
        <v>4150</v>
      </c>
      <c r="H1808" t="s">
        <v>2735</v>
      </c>
      <c r="I1808" t="s">
        <v>4151</v>
      </c>
      <c r="J1808" t="s">
        <v>4152</v>
      </c>
    </row>
    <row r="1809" spans="1:10" x14ac:dyDescent="0.35">
      <c r="A1809" t="s">
        <v>37</v>
      </c>
      <c r="B1809" t="s">
        <v>4</v>
      </c>
      <c r="C1809" t="s">
        <v>184</v>
      </c>
      <c r="D1809" t="s">
        <v>80</v>
      </c>
      <c r="E1809" t="s">
        <v>77</v>
      </c>
      <c r="F1809" t="s">
        <v>3771</v>
      </c>
      <c r="G1809" t="s">
        <v>4153</v>
      </c>
      <c r="H1809" t="s">
        <v>2739</v>
      </c>
      <c r="I1809" t="s">
        <v>4151</v>
      </c>
      <c r="J1809" t="s">
        <v>4154</v>
      </c>
    </row>
    <row r="1810" spans="1:10" x14ac:dyDescent="0.35">
      <c r="A1810" t="s">
        <v>37</v>
      </c>
      <c r="B1810" t="s">
        <v>4</v>
      </c>
      <c r="C1810" t="s">
        <v>184</v>
      </c>
      <c r="D1810" t="s">
        <v>81</v>
      </c>
      <c r="E1810" t="s">
        <v>77</v>
      </c>
      <c r="F1810" t="s">
        <v>3773</v>
      </c>
      <c r="G1810" t="s">
        <v>4155</v>
      </c>
      <c r="H1810" t="s">
        <v>2742</v>
      </c>
      <c r="I1810" t="s">
        <v>4151</v>
      </c>
      <c r="J1810" t="s">
        <v>4156</v>
      </c>
    </row>
    <row r="1811" spans="1:10" x14ac:dyDescent="0.35">
      <c r="A1811" t="s">
        <v>37</v>
      </c>
      <c r="B1811" t="s">
        <v>4</v>
      </c>
      <c r="C1811" t="s">
        <v>184</v>
      </c>
      <c r="D1811" t="s">
        <v>44</v>
      </c>
      <c r="E1811" t="s">
        <v>77</v>
      </c>
      <c r="F1811" t="s">
        <v>3775</v>
      </c>
      <c r="G1811" t="s">
        <v>4157</v>
      </c>
      <c r="H1811" t="s">
        <v>2745</v>
      </c>
      <c r="I1811" t="s">
        <v>4151</v>
      </c>
      <c r="J1811" t="s">
        <v>4158</v>
      </c>
    </row>
    <row r="1812" spans="1:10" x14ac:dyDescent="0.35">
      <c r="A1812" t="s">
        <v>37</v>
      </c>
      <c r="B1812" t="s">
        <v>4</v>
      </c>
      <c r="C1812" t="s">
        <v>184</v>
      </c>
      <c r="D1812" t="s">
        <v>41</v>
      </c>
      <c r="E1812" t="s">
        <v>77</v>
      </c>
      <c r="F1812" t="s">
        <v>3777</v>
      </c>
      <c r="G1812" t="s">
        <v>4159</v>
      </c>
      <c r="H1812" t="s">
        <v>2748</v>
      </c>
      <c r="I1812" t="s">
        <v>4151</v>
      </c>
      <c r="J1812" t="s">
        <v>4160</v>
      </c>
    </row>
    <row r="1813" spans="1:10" x14ac:dyDescent="0.35">
      <c r="A1813" t="s">
        <v>37</v>
      </c>
      <c r="B1813" t="s">
        <v>4</v>
      </c>
      <c r="C1813" t="s">
        <v>184</v>
      </c>
      <c r="D1813" t="s">
        <v>78</v>
      </c>
      <c r="E1813" t="s">
        <v>77</v>
      </c>
      <c r="F1813" t="s">
        <v>3779</v>
      </c>
      <c r="G1813" t="s">
        <v>4161</v>
      </c>
      <c r="H1813" t="s">
        <v>2736</v>
      </c>
      <c r="I1813" t="s">
        <v>4151</v>
      </c>
      <c r="J1813" t="s">
        <v>4162</v>
      </c>
    </row>
    <row r="1814" spans="1:10" x14ac:dyDescent="0.35">
      <c r="A1814" t="s">
        <v>37</v>
      </c>
      <c r="B1814" t="s">
        <v>4</v>
      </c>
      <c r="C1814" t="s">
        <v>184</v>
      </c>
      <c r="D1814" t="s">
        <v>79</v>
      </c>
      <c r="E1814" t="s">
        <v>82</v>
      </c>
      <c r="F1814" t="s">
        <v>3781</v>
      </c>
      <c r="G1814" t="s">
        <v>4163</v>
      </c>
      <c r="H1814" t="s">
        <v>2753</v>
      </c>
      <c r="I1814" t="s">
        <v>4164</v>
      </c>
      <c r="J1814" t="s">
        <v>4152</v>
      </c>
    </row>
    <row r="1815" spans="1:10" x14ac:dyDescent="0.35">
      <c r="A1815" t="s">
        <v>37</v>
      </c>
      <c r="B1815" t="s">
        <v>4</v>
      </c>
      <c r="C1815" t="s">
        <v>184</v>
      </c>
      <c r="D1815" t="s">
        <v>80</v>
      </c>
      <c r="E1815" t="s">
        <v>82</v>
      </c>
      <c r="F1815" t="s">
        <v>3783</v>
      </c>
      <c r="G1815" t="s">
        <v>4165</v>
      </c>
      <c r="H1815" t="s">
        <v>2756</v>
      </c>
      <c r="I1815" t="s">
        <v>4164</v>
      </c>
      <c r="J1815" t="s">
        <v>4154</v>
      </c>
    </row>
    <row r="1816" spans="1:10" x14ac:dyDescent="0.35">
      <c r="A1816" t="s">
        <v>37</v>
      </c>
      <c r="B1816" t="s">
        <v>4</v>
      </c>
      <c r="C1816" t="s">
        <v>184</v>
      </c>
      <c r="D1816" t="s">
        <v>81</v>
      </c>
      <c r="E1816" t="s">
        <v>82</v>
      </c>
      <c r="F1816" t="s">
        <v>3784</v>
      </c>
      <c r="G1816" t="s">
        <v>4166</v>
      </c>
      <c r="H1816" t="s">
        <v>2758</v>
      </c>
      <c r="I1816" t="s">
        <v>4164</v>
      </c>
      <c r="J1816" t="s">
        <v>4156</v>
      </c>
    </row>
    <row r="1817" spans="1:10" x14ac:dyDescent="0.35">
      <c r="A1817" t="s">
        <v>37</v>
      </c>
      <c r="B1817" t="s">
        <v>4</v>
      </c>
      <c r="C1817" t="s">
        <v>184</v>
      </c>
      <c r="D1817" t="s">
        <v>44</v>
      </c>
      <c r="E1817" t="s">
        <v>82</v>
      </c>
      <c r="F1817" t="s">
        <v>3785</v>
      </c>
      <c r="G1817" t="s">
        <v>4167</v>
      </c>
      <c r="H1817" t="s">
        <v>2760</v>
      </c>
      <c r="I1817" t="s">
        <v>4164</v>
      </c>
      <c r="J1817" t="s">
        <v>4158</v>
      </c>
    </row>
    <row r="1818" spans="1:10" x14ac:dyDescent="0.35">
      <c r="A1818" t="s">
        <v>37</v>
      </c>
      <c r="B1818" t="s">
        <v>4</v>
      </c>
      <c r="C1818" t="s">
        <v>184</v>
      </c>
      <c r="D1818" t="s">
        <v>41</v>
      </c>
      <c r="E1818" t="s">
        <v>82</v>
      </c>
      <c r="F1818" t="s">
        <v>3786</v>
      </c>
      <c r="G1818" t="s">
        <v>4168</v>
      </c>
      <c r="H1818" t="s">
        <v>2762</v>
      </c>
      <c r="I1818" t="s">
        <v>4164</v>
      </c>
      <c r="J1818" t="s">
        <v>4160</v>
      </c>
    </row>
    <row r="1819" spans="1:10" x14ac:dyDescent="0.35">
      <c r="A1819" t="s">
        <v>37</v>
      </c>
      <c r="B1819" t="s">
        <v>4</v>
      </c>
      <c r="C1819" t="s">
        <v>184</v>
      </c>
      <c r="D1819" t="s">
        <v>78</v>
      </c>
      <c r="E1819" t="s">
        <v>82</v>
      </c>
      <c r="F1819" t="s">
        <v>3787</v>
      </c>
      <c r="G1819" t="s">
        <v>4169</v>
      </c>
      <c r="H1819" t="s">
        <v>2754</v>
      </c>
      <c r="I1819" t="s">
        <v>4164</v>
      </c>
      <c r="J1819" t="s">
        <v>4162</v>
      </c>
    </row>
    <row r="1820" spans="1:10" x14ac:dyDescent="0.35">
      <c r="A1820" t="s">
        <v>37</v>
      </c>
      <c r="B1820" t="s">
        <v>4</v>
      </c>
      <c r="C1820" t="s">
        <v>184</v>
      </c>
      <c r="D1820" t="s">
        <v>79</v>
      </c>
      <c r="E1820" t="s">
        <v>83</v>
      </c>
      <c r="F1820" t="s">
        <v>3788</v>
      </c>
      <c r="G1820" t="s">
        <v>4170</v>
      </c>
      <c r="H1820" t="s">
        <v>2765</v>
      </c>
      <c r="I1820" t="s">
        <v>4171</v>
      </c>
      <c r="J1820" t="s">
        <v>4152</v>
      </c>
    </row>
    <row r="1821" spans="1:10" x14ac:dyDescent="0.35">
      <c r="A1821" t="s">
        <v>37</v>
      </c>
      <c r="B1821" t="s">
        <v>4</v>
      </c>
      <c r="C1821" t="s">
        <v>184</v>
      </c>
      <c r="D1821" t="s">
        <v>80</v>
      </c>
      <c r="E1821" t="s">
        <v>83</v>
      </c>
      <c r="F1821" t="s">
        <v>3790</v>
      </c>
      <c r="G1821" t="s">
        <v>4172</v>
      </c>
      <c r="H1821" t="s">
        <v>2768</v>
      </c>
      <c r="I1821" t="s">
        <v>4171</v>
      </c>
      <c r="J1821" t="s">
        <v>4154</v>
      </c>
    </row>
    <row r="1822" spans="1:10" x14ac:dyDescent="0.35">
      <c r="A1822" t="s">
        <v>37</v>
      </c>
      <c r="B1822" t="s">
        <v>4</v>
      </c>
      <c r="C1822" t="s">
        <v>184</v>
      </c>
      <c r="D1822" t="s">
        <v>81</v>
      </c>
      <c r="E1822" t="s">
        <v>83</v>
      </c>
      <c r="F1822" t="s">
        <v>3791</v>
      </c>
      <c r="G1822" t="s">
        <v>4173</v>
      </c>
      <c r="H1822" t="s">
        <v>2770</v>
      </c>
      <c r="I1822" t="s">
        <v>4171</v>
      </c>
      <c r="J1822" t="s">
        <v>4156</v>
      </c>
    </row>
    <row r="1823" spans="1:10" x14ac:dyDescent="0.35">
      <c r="A1823" t="s">
        <v>37</v>
      </c>
      <c r="B1823" t="s">
        <v>4</v>
      </c>
      <c r="C1823" t="s">
        <v>184</v>
      </c>
      <c r="D1823" t="s">
        <v>44</v>
      </c>
      <c r="E1823" t="s">
        <v>83</v>
      </c>
      <c r="F1823" t="s">
        <v>3792</v>
      </c>
      <c r="G1823" t="s">
        <v>4174</v>
      </c>
      <c r="H1823" t="s">
        <v>2772</v>
      </c>
      <c r="I1823" t="s">
        <v>4171</v>
      </c>
      <c r="J1823" t="s">
        <v>4158</v>
      </c>
    </row>
    <row r="1824" spans="1:10" x14ac:dyDescent="0.35">
      <c r="A1824" t="s">
        <v>37</v>
      </c>
      <c r="B1824" t="s">
        <v>4</v>
      </c>
      <c r="C1824" t="s">
        <v>184</v>
      </c>
      <c r="D1824" t="s">
        <v>41</v>
      </c>
      <c r="E1824" t="s">
        <v>83</v>
      </c>
      <c r="F1824" t="s">
        <v>3793</v>
      </c>
      <c r="G1824" t="s">
        <v>4175</v>
      </c>
      <c r="H1824" t="s">
        <v>2774</v>
      </c>
      <c r="I1824" t="s">
        <v>4171</v>
      </c>
      <c r="J1824" t="s">
        <v>4160</v>
      </c>
    </row>
    <row r="1825" spans="1:10" x14ac:dyDescent="0.35">
      <c r="A1825" t="s">
        <v>37</v>
      </c>
      <c r="B1825" t="s">
        <v>4</v>
      </c>
      <c r="C1825" t="s">
        <v>184</v>
      </c>
      <c r="D1825" t="s">
        <v>78</v>
      </c>
      <c r="E1825" t="s">
        <v>83</v>
      </c>
      <c r="F1825" t="s">
        <v>3794</v>
      </c>
      <c r="G1825" t="s">
        <v>4176</v>
      </c>
      <c r="H1825" t="s">
        <v>2766</v>
      </c>
      <c r="I1825" t="s">
        <v>4171</v>
      </c>
      <c r="J1825" t="s">
        <v>4162</v>
      </c>
    </row>
    <row r="1826" spans="1:10" x14ac:dyDescent="0.35">
      <c r="A1826" t="s">
        <v>37</v>
      </c>
      <c r="B1826" t="s">
        <v>4</v>
      </c>
      <c r="C1826" t="s">
        <v>184</v>
      </c>
      <c r="D1826" t="s">
        <v>79</v>
      </c>
      <c r="E1826" t="s">
        <v>84</v>
      </c>
      <c r="F1826" t="s">
        <v>3795</v>
      </c>
      <c r="G1826" t="s">
        <v>4177</v>
      </c>
      <c r="H1826" t="s">
        <v>2777</v>
      </c>
      <c r="I1826" t="s">
        <v>4178</v>
      </c>
      <c r="J1826" t="s">
        <v>4152</v>
      </c>
    </row>
    <row r="1827" spans="1:10" x14ac:dyDescent="0.35">
      <c r="A1827" t="s">
        <v>37</v>
      </c>
      <c r="B1827" t="s">
        <v>4</v>
      </c>
      <c r="C1827" t="s">
        <v>184</v>
      </c>
      <c r="D1827" t="s">
        <v>80</v>
      </c>
      <c r="E1827" t="s">
        <v>84</v>
      </c>
      <c r="F1827" t="s">
        <v>3797</v>
      </c>
      <c r="G1827" t="s">
        <v>4179</v>
      </c>
      <c r="H1827" t="s">
        <v>2780</v>
      </c>
      <c r="I1827" t="s">
        <v>4178</v>
      </c>
      <c r="J1827" t="s">
        <v>4154</v>
      </c>
    </row>
    <row r="1828" spans="1:10" x14ac:dyDescent="0.35">
      <c r="A1828" t="s">
        <v>37</v>
      </c>
      <c r="B1828" t="s">
        <v>4</v>
      </c>
      <c r="C1828" t="s">
        <v>184</v>
      </c>
      <c r="D1828" t="s">
        <v>81</v>
      </c>
      <c r="E1828" t="s">
        <v>84</v>
      </c>
      <c r="F1828" t="s">
        <v>3798</v>
      </c>
      <c r="G1828" t="s">
        <v>4180</v>
      </c>
      <c r="H1828" t="s">
        <v>2782</v>
      </c>
      <c r="I1828" t="s">
        <v>4178</v>
      </c>
      <c r="J1828" t="s">
        <v>4156</v>
      </c>
    </row>
    <row r="1829" spans="1:10" x14ac:dyDescent="0.35">
      <c r="A1829" t="s">
        <v>37</v>
      </c>
      <c r="B1829" t="s">
        <v>4</v>
      </c>
      <c r="C1829" t="s">
        <v>184</v>
      </c>
      <c r="D1829" t="s">
        <v>44</v>
      </c>
      <c r="E1829" t="s">
        <v>84</v>
      </c>
      <c r="F1829" t="s">
        <v>3799</v>
      </c>
      <c r="G1829" t="s">
        <v>4181</v>
      </c>
      <c r="H1829" t="s">
        <v>2784</v>
      </c>
      <c r="I1829" t="s">
        <v>4178</v>
      </c>
      <c r="J1829" t="s">
        <v>4158</v>
      </c>
    </row>
    <row r="1830" spans="1:10" x14ac:dyDescent="0.35">
      <c r="A1830" t="s">
        <v>37</v>
      </c>
      <c r="B1830" t="s">
        <v>4</v>
      </c>
      <c r="C1830" t="s">
        <v>184</v>
      </c>
      <c r="D1830" t="s">
        <v>41</v>
      </c>
      <c r="E1830" t="s">
        <v>84</v>
      </c>
      <c r="F1830" t="s">
        <v>3800</v>
      </c>
      <c r="G1830" t="s">
        <v>4182</v>
      </c>
      <c r="H1830" t="s">
        <v>2786</v>
      </c>
      <c r="I1830" t="s">
        <v>4178</v>
      </c>
      <c r="J1830" t="s">
        <v>4160</v>
      </c>
    </row>
    <row r="1831" spans="1:10" x14ac:dyDescent="0.35">
      <c r="A1831" t="s">
        <v>37</v>
      </c>
      <c r="B1831" t="s">
        <v>4</v>
      </c>
      <c r="C1831" t="s">
        <v>184</v>
      </c>
      <c r="D1831" t="s">
        <v>78</v>
      </c>
      <c r="E1831" t="s">
        <v>84</v>
      </c>
      <c r="F1831" t="s">
        <v>3801</v>
      </c>
      <c r="G1831" t="s">
        <v>4183</v>
      </c>
      <c r="H1831" t="s">
        <v>2778</v>
      </c>
      <c r="I1831" t="s">
        <v>4178</v>
      </c>
      <c r="J1831" t="s">
        <v>4162</v>
      </c>
    </row>
    <row r="1832" spans="1:10" x14ac:dyDescent="0.35">
      <c r="A1832" t="s">
        <v>37</v>
      </c>
      <c r="B1832" t="s">
        <v>4</v>
      </c>
      <c r="C1832" t="s">
        <v>184</v>
      </c>
      <c r="D1832" t="s">
        <v>79</v>
      </c>
      <c r="E1832" t="s">
        <v>85</v>
      </c>
      <c r="F1832" t="s">
        <v>3802</v>
      </c>
      <c r="G1832" t="s">
        <v>4184</v>
      </c>
      <c r="H1832" t="s">
        <v>2789</v>
      </c>
      <c r="I1832" t="s">
        <v>4185</v>
      </c>
      <c r="J1832" t="s">
        <v>4152</v>
      </c>
    </row>
    <row r="1833" spans="1:10" x14ac:dyDescent="0.35">
      <c r="A1833" t="s">
        <v>37</v>
      </c>
      <c r="B1833" t="s">
        <v>4</v>
      </c>
      <c r="C1833" t="s">
        <v>184</v>
      </c>
      <c r="D1833" t="s">
        <v>80</v>
      </c>
      <c r="E1833" t="s">
        <v>85</v>
      </c>
      <c r="F1833" t="s">
        <v>3804</v>
      </c>
      <c r="G1833" t="s">
        <v>4186</v>
      </c>
      <c r="H1833" t="s">
        <v>2792</v>
      </c>
      <c r="I1833" t="s">
        <v>4185</v>
      </c>
      <c r="J1833" t="s">
        <v>4154</v>
      </c>
    </row>
    <row r="1834" spans="1:10" x14ac:dyDescent="0.35">
      <c r="A1834" t="s">
        <v>37</v>
      </c>
      <c r="B1834" t="s">
        <v>4</v>
      </c>
      <c r="C1834" t="s">
        <v>184</v>
      </c>
      <c r="D1834" t="s">
        <v>81</v>
      </c>
      <c r="E1834" t="s">
        <v>85</v>
      </c>
      <c r="F1834" t="s">
        <v>3805</v>
      </c>
      <c r="G1834" t="s">
        <v>4187</v>
      </c>
      <c r="H1834" t="s">
        <v>2794</v>
      </c>
      <c r="I1834" t="s">
        <v>4185</v>
      </c>
      <c r="J1834" t="s">
        <v>4156</v>
      </c>
    </row>
    <row r="1835" spans="1:10" x14ac:dyDescent="0.35">
      <c r="A1835" t="s">
        <v>37</v>
      </c>
      <c r="B1835" t="s">
        <v>4</v>
      </c>
      <c r="C1835" t="s">
        <v>184</v>
      </c>
      <c r="D1835" t="s">
        <v>44</v>
      </c>
      <c r="E1835" t="s">
        <v>85</v>
      </c>
      <c r="F1835" t="s">
        <v>3806</v>
      </c>
      <c r="G1835" t="s">
        <v>4188</v>
      </c>
      <c r="H1835" t="s">
        <v>2796</v>
      </c>
      <c r="I1835" t="s">
        <v>4185</v>
      </c>
      <c r="J1835" t="s">
        <v>4158</v>
      </c>
    </row>
    <row r="1836" spans="1:10" x14ac:dyDescent="0.35">
      <c r="A1836" t="s">
        <v>37</v>
      </c>
      <c r="B1836" t="s">
        <v>4</v>
      </c>
      <c r="C1836" t="s">
        <v>184</v>
      </c>
      <c r="D1836" t="s">
        <v>41</v>
      </c>
      <c r="E1836" t="s">
        <v>85</v>
      </c>
      <c r="F1836" t="s">
        <v>3807</v>
      </c>
      <c r="G1836" t="s">
        <v>4189</v>
      </c>
      <c r="H1836" t="s">
        <v>2798</v>
      </c>
      <c r="I1836" t="s">
        <v>4185</v>
      </c>
      <c r="J1836" t="s">
        <v>4160</v>
      </c>
    </row>
    <row r="1837" spans="1:10" x14ac:dyDescent="0.35">
      <c r="A1837" t="s">
        <v>37</v>
      </c>
      <c r="B1837" t="s">
        <v>4</v>
      </c>
      <c r="C1837" t="s">
        <v>184</v>
      </c>
      <c r="D1837" t="s">
        <v>78</v>
      </c>
      <c r="E1837" t="s">
        <v>85</v>
      </c>
      <c r="F1837" t="s">
        <v>3808</v>
      </c>
      <c r="G1837" t="s">
        <v>4190</v>
      </c>
      <c r="H1837" t="s">
        <v>2790</v>
      </c>
      <c r="I1837" t="s">
        <v>4185</v>
      </c>
      <c r="J1837" t="s">
        <v>4162</v>
      </c>
    </row>
    <row r="1838" spans="1:10" x14ac:dyDescent="0.35">
      <c r="A1838" t="s">
        <v>37</v>
      </c>
      <c r="B1838" t="s">
        <v>4</v>
      </c>
      <c r="C1838" t="s">
        <v>184</v>
      </c>
      <c r="D1838" t="s">
        <v>79</v>
      </c>
      <c r="E1838" t="s">
        <v>86</v>
      </c>
      <c r="F1838" t="s">
        <v>3809</v>
      </c>
      <c r="G1838" t="s">
        <v>4191</v>
      </c>
      <c r="H1838" t="s">
        <v>2801</v>
      </c>
      <c r="I1838" t="s">
        <v>4192</v>
      </c>
      <c r="J1838" t="s">
        <v>4152</v>
      </c>
    </row>
    <row r="1839" spans="1:10" x14ac:dyDescent="0.35">
      <c r="A1839" t="s">
        <v>37</v>
      </c>
      <c r="B1839" t="s">
        <v>4</v>
      </c>
      <c r="C1839" t="s">
        <v>184</v>
      </c>
      <c r="D1839" t="s">
        <v>80</v>
      </c>
      <c r="E1839" t="s">
        <v>86</v>
      </c>
      <c r="F1839" t="s">
        <v>3811</v>
      </c>
      <c r="G1839" t="s">
        <v>4193</v>
      </c>
      <c r="H1839" t="s">
        <v>2804</v>
      </c>
      <c r="I1839" t="s">
        <v>4192</v>
      </c>
      <c r="J1839" t="s">
        <v>4154</v>
      </c>
    </row>
    <row r="1840" spans="1:10" x14ac:dyDescent="0.35">
      <c r="A1840" t="s">
        <v>37</v>
      </c>
      <c r="B1840" t="s">
        <v>4</v>
      </c>
      <c r="C1840" t="s">
        <v>184</v>
      </c>
      <c r="D1840" t="s">
        <v>81</v>
      </c>
      <c r="E1840" t="s">
        <v>86</v>
      </c>
      <c r="F1840" t="s">
        <v>3812</v>
      </c>
      <c r="G1840" t="s">
        <v>4194</v>
      </c>
      <c r="H1840" t="s">
        <v>2806</v>
      </c>
      <c r="I1840" t="s">
        <v>4192</v>
      </c>
      <c r="J1840" t="s">
        <v>4156</v>
      </c>
    </row>
    <row r="1841" spans="1:10" x14ac:dyDescent="0.35">
      <c r="A1841" t="s">
        <v>37</v>
      </c>
      <c r="B1841" t="s">
        <v>4</v>
      </c>
      <c r="C1841" t="s">
        <v>184</v>
      </c>
      <c r="D1841" t="s">
        <v>44</v>
      </c>
      <c r="E1841" t="s">
        <v>86</v>
      </c>
      <c r="F1841" t="s">
        <v>3813</v>
      </c>
      <c r="G1841" t="s">
        <v>4195</v>
      </c>
      <c r="H1841" t="s">
        <v>2808</v>
      </c>
      <c r="I1841" t="s">
        <v>4192</v>
      </c>
      <c r="J1841" t="s">
        <v>4158</v>
      </c>
    </row>
    <row r="1842" spans="1:10" x14ac:dyDescent="0.35">
      <c r="A1842" t="s">
        <v>37</v>
      </c>
      <c r="B1842" t="s">
        <v>4</v>
      </c>
      <c r="C1842" t="s">
        <v>184</v>
      </c>
      <c r="D1842" t="s">
        <v>41</v>
      </c>
      <c r="E1842" t="s">
        <v>86</v>
      </c>
      <c r="F1842" t="s">
        <v>3814</v>
      </c>
      <c r="G1842" t="s">
        <v>4196</v>
      </c>
      <c r="H1842" t="s">
        <v>2810</v>
      </c>
      <c r="I1842" t="s">
        <v>4192</v>
      </c>
      <c r="J1842" t="s">
        <v>4160</v>
      </c>
    </row>
    <row r="1843" spans="1:10" x14ac:dyDescent="0.35">
      <c r="A1843" t="s">
        <v>37</v>
      </c>
      <c r="B1843" t="s">
        <v>4</v>
      </c>
      <c r="C1843" t="s">
        <v>184</v>
      </c>
      <c r="D1843" t="s">
        <v>78</v>
      </c>
      <c r="E1843" t="s">
        <v>86</v>
      </c>
      <c r="F1843" t="s">
        <v>3815</v>
      </c>
      <c r="G1843" t="s">
        <v>4197</v>
      </c>
      <c r="H1843" t="s">
        <v>2802</v>
      </c>
      <c r="I1843" t="s">
        <v>4192</v>
      </c>
      <c r="J1843" t="s">
        <v>4162</v>
      </c>
    </row>
    <row r="1844" spans="1:10" x14ac:dyDescent="0.35">
      <c r="A1844" t="s">
        <v>37</v>
      </c>
      <c r="B1844" t="s">
        <v>4</v>
      </c>
      <c r="C1844" t="s">
        <v>184</v>
      </c>
      <c r="D1844" t="s">
        <v>79</v>
      </c>
      <c r="E1844" t="s">
        <v>87</v>
      </c>
      <c r="F1844" t="s">
        <v>3816</v>
      </c>
      <c r="G1844" t="s">
        <v>4198</v>
      </c>
      <c r="H1844" t="s">
        <v>2813</v>
      </c>
      <c r="I1844" t="s">
        <v>4199</v>
      </c>
      <c r="J1844" t="s">
        <v>4152</v>
      </c>
    </row>
    <row r="1845" spans="1:10" x14ac:dyDescent="0.35">
      <c r="A1845" t="s">
        <v>37</v>
      </c>
      <c r="B1845" t="s">
        <v>4</v>
      </c>
      <c r="C1845" t="s">
        <v>184</v>
      </c>
      <c r="D1845" t="s">
        <v>80</v>
      </c>
      <c r="E1845" t="s">
        <v>87</v>
      </c>
      <c r="F1845" t="s">
        <v>3818</v>
      </c>
      <c r="G1845" t="s">
        <v>4200</v>
      </c>
      <c r="H1845" t="s">
        <v>2816</v>
      </c>
      <c r="I1845" t="s">
        <v>4199</v>
      </c>
      <c r="J1845" t="s">
        <v>4154</v>
      </c>
    </row>
    <row r="1846" spans="1:10" x14ac:dyDescent="0.35">
      <c r="A1846" t="s">
        <v>37</v>
      </c>
      <c r="B1846" t="s">
        <v>4</v>
      </c>
      <c r="C1846" t="s">
        <v>184</v>
      </c>
      <c r="D1846" t="s">
        <v>81</v>
      </c>
      <c r="E1846" t="s">
        <v>87</v>
      </c>
      <c r="F1846" t="s">
        <v>3819</v>
      </c>
      <c r="G1846" t="s">
        <v>4201</v>
      </c>
      <c r="H1846" t="s">
        <v>2818</v>
      </c>
      <c r="I1846" t="s">
        <v>4199</v>
      </c>
      <c r="J1846" t="s">
        <v>4156</v>
      </c>
    </row>
    <row r="1847" spans="1:10" x14ac:dyDescent="0.35">
      <c r="A1847" t="s">
        <v>37</v>
      </c>
      <c r="B1847" t="s">
        <v>4</v>
      </c>
      <c r="C1847" t="s">
        <v>184</v>
      </c>
      <c r="D1847" t="s">
        <v>44</v>
      </c>
      <c r="E1847" t="s">
        <v>87</v>
      </c>
      <c r="F1847" t="s">
        <v>3820</v>
      </c>
      <c r="G1847" t="s">
        <v>4202</v>
      </c>
      <c r="H1847" t="s">
        <v>2820</v>
      </c>
      <c r="I1847" t="s">
        <v>4199</v>
      </c>
      <c r="J1847" t="s">
        <v>4158</v>
      </c>
    </row>
    <row r="1848" spans="1:10" x14ac:dyDescent="0.35">
      <c r="A1848" t="s">
        <v>37</v>
      </c>
      <c r="B1848" t="s">
        <v>4</v>
      </c>
      <c r="C1848" t="s">
        <v>184</v>
      </c>
      <c r="D1848" t="s">
        <v>41</v>
      </c>
      <c r="E1848" t="s">
        <v>87</v>
      </c>
      <c r="F1848" t="s">
        <v>3821</v>
      </c>
      <c r="G1848" t="s">
        <v>4203</v>
      </c>
      <c r="H1848" t="s">
        <v>2822</v>
      </c>
      <c r="I1848" t="s">
        <v>4199</v>
      </c>
      <c r="J1848" t="s">
        <v>4160</v>
      </c>
    </row>
    <row r="1849" spans="1:10" x14ac:dyDescent="0.35">
      <c r="A1849" t="s">
        <v>37</v>
      </c>
      <c r="B1849" t="s">
        <v>4</v>
      </c>
      <c r="C1849" t="s">
        <v>184</v>
      </c>
      <c r="D1849" t="s">
        <v>78</v>
      </c>
      <c r="E1849" t="s">
        <v>87</v>
      </c>
      <c r="F1849" t="s">
        <v>3822</v>
      </c>
      <c r="G1849" t="s">
        <v>4204</v>
      </c>
      <c r="H1849" t="s">
        <v>2814</v>
      </c>
      <c r="I1849" t="s">
        <v>4199</v>
      </c>
      <c r="J1849" t="s">
        <v>4162</v>
      </c>
    </row>
    <row r="1850" spans="1:10" x14ac:dyDescent="0.35">
      <c r="A1850" t="s">
        <v>37</v>
      </c>
      <c r="B1850" t="s">
        <v>4</v>
      </c>
      <c r="C1850" t="s">
        <v>184</v>
      </c>
      <c r="D1850" t="s">
        <v>79</v>
      </c>
      <c r="E1850" t="s">
        <v>88</v>
      </c>
      <c r="F1850" t="s">
        <v>3823</v>
      </c>
      <c r="G1850" t="s">
        <v>4205</v>
      </c>
      <c r="H1850" t="s">
        <v>2825</v>
      </c>
      <c r="I1850" t="s">
        <v>4206</v>
      </c>
      <c r="J1850" t="s">
        <v>4152</v>
      </c>
    </row>
    <row r="1851" spans="1:10" x14ac:dyDescent="0.35">
      <c r="A1851" t="s">
        <v>37</v>
      </c>
      <c r="B1851" t="s">
        <v>4</v>
      </c>
      <c r="C1851" t="s">
        <v>184</v>
      </c>
      <c r="D1851" t="s">
        <v>80</v>
      </c>
      <c r="E1851" t="s">
        <v>88</v>
      </c>
      <c r="F1851" t="s">
        <v>3825</v>
      </c>
      <c r="G1851" t="s">
        <v>4207</v>
      </c>
      <c r="H1851" t="s">
        <v>2828</v>
      </c>
      <c r="I1851" t="s">
        <v>4206</v>
      </c>
      <c r="J1851" t="s">
        <v>4154</v>
      </c>
    </row>
    <row r="1852" spans="1:10" x14ac:dyDescent="0.35">
      <c r="A1852" t="s">
        <v>37</v>
      </c>
      <c r="B1852" t="s">
        <v>4</v>
      </c>
      <c r="C1852" t="s">
        <v>184</v>
      </c>
      <c r="D1852" t="s">
        <v>81</v>
      </c>
      <c r="E1852" t="s">
        <v>88</v>
      </c>
      <c r="F1852" t="s">
        <v>3826</v>
      </c>
      <c r="G1852" t="s">
        <v>4208</v>
      </c>
      <c r="H1852" t="s">
        <v>2830</v>
      </c>
      <c r="I1852" t="s">
        <v>4206</v>
      </c>
      <c r="J1852" t="s">
        <v>4156</v>
      </c>
    </row>
    <row r="1853" spans="1:10" x14ac:dyDescent="0.35">
      <c r="A1853" t="s">
        <v>37</v>
      </c>
      <c r="B1853" t="s">
        <v>4</v>
      </c>
      <c r="C1853" t="s">
        <v>184</v>
      </c>
      <c r="D1853" t="s">
        <v>44</v>
      </c>
      <c r="E1853" t="s">
        <v>88</v>
      </c>
      <c r="F1853" t="s">
        <v>3827</v>
      </c>
      <c r="G1853" t="s">
        <v>4209</v>
      </c>
      <c r="H1853" t="s">
        <v>2832</v>
      </c>
      <c r="I1853" t="s">
        <v>4206</v>
      </c>
      <c r="J1853" t="s">
        <v>4158</v>
      </c>
    </row>
    <row r="1854" spans="1:10" x14ac:dyDescent="0.35">
      <c r="A1854" t="s">
        <v>37</v>
      </c>
      <c r="B1854" t="s">
        <v>4</v>
      </c>
      <c r="C1854" t="s">
        <v>184</v>
      </c>
      <c r="D1854" t="s">
        <v>41</v>
      </c>
      <c r="E1854" t="s">
        <v>88</v>
      </c>
      <c r="F1854" t="s">
        <v>3828</v>
      </c>
      <c r="G1854" t="s">
        <v>4210</v>
      </c>
      <c r="H1854" t="s">
        <v>2834</v>
      </c>
      <c r="I1854" t="s">
        <v>4206</v>
      </c>
      <c r="J1854" t="s">
        <v>4160</v>
      </c>
    </row>
    <row r="1855" spans="1:10" x14ac:dyDescent="0.35">
      <c r="A1855" t="s">
        <v>37</v>
      </c>
      <c r="B1855" t="s">
        <v>4</v>
      </c>
      <c r="C1855" t="s">
        <v>184</v>
      </c>
      <c r="D1855" t="s">
        <v>78</v>
      </c>
      <c r="E1855" t="s">
        <v>88</v>
      </c>
      <c r="F1855" t="s">
        <v>3829</v>
      </c>
      <c r="G1855" t="s">
        <v>4211</v>
      </c>
      <c r="H1855" t="s">
        <v>2826</v>
      </c>
      <c r="I1855" t="s">
        <v>4206</v>
      </c>
      <c r="J1855" t="s">
        <v>4162</v>
      </c>
    </row>
    <row r="1856" spans="1:10" x14ac:dyDescent="0.35">
      <c r="A1856" t="s">
        <v>37</v>
      </c>
      <c r="B1856" t="s">
        <v>4</v>
      </c>
      <c r="C1856" t="s">
        <v>184</v>
      </c>
      <c r="D1856" t="s">
        <v>79</v>
      </c>
      <c r="E1856" t="s">
        <v>89</v>
      </c>
      <c r="F1856" t="s">
        <v>3830</v>
      </c>
      <c r="G1856" t="s">
        <v>4212</v>
      </c>
      <c r="H1856" t="s">
        <v>2837</v>
      </c>
      <c r="I1856" t="s">
        <v>4213</v>
      </c>
      <c r="J1856" t="s">
        <v>4152</v>
      </c>
    </row>
    <row r="1857" spans="1:10" x14ac:dyDescent="0.35">
      <c r="A1857" t="s">
        <v>37</v>
      </c>
      <c r="B1857" t="s">
        <v>4</v>
      </c>
      <c r="C1857" t="s">
        <v>184</v>
      </c>
      <c r="D1857" t="s">
        <v>80</v>
      </c>
      <c r="E1857" t="s">
        <v>89</v>
      </c>
      <c r="F1857" t="s">
        <v>3832</v>
      </c>
      <c r="G1857" t="s">
        <v>4214</v>
      </c>
      <c r="H1857" t="s">
        <v>2840</v>
      </c>
      <c r="I1857" t="s">
        <v>4213</v>
      </c>
      <c r="J1857" t="s">
        <v>4154</v>
      </c>
    </row>
    <row r="1858" spans="1:10" x14ac:dyDescent="0.35">
      <c r="A1858" t="s">
        <v>37</v>
      </c>
      <c r="B1858" t="s">
        <v>4</v>
      </c>
      <c r="C1858" t="s">
        <v>184</v>
      </c>
      <c r="D1858" t="s">
        <v>81</v>
      </c>
      <c r="E1858" t="s">
        <v>89</v>
      </c>
      <c r="F1858" t="s">
        <v>3833</v>
      </c>
      <c r="G1858" t="s">
        <v>4215</v>
      </c>
      <c r="H1858" t="s">
        <v>2842</v>
      </c>
      <c r="I1858" t="s">
        <v>4213</v>
      </c>
      <c r="J1858" t="s">
        <v>4156</v>
      </c>
    </row>
    <row r="1859" spans="1:10" x14ac:dyDescent="0.35">
      <c r="A1859" t="s">
        <v>37</v>
      </c>
      <c r="B1859" t="s">
        <v>4</v>
      </c>
      <c r="C1859" t="s">
        <v>184</v>
      </c>
      <c r="D1859" t="s">
        <v>44</v>
      </c>
      <c r="E1859" t="s">
        <v>89</v>
      </c>
      <c r="F1859" t="s">
        <v>3834</v>
      </c>
      <c r="G1859" t="s">
        <v>4216</v>
      </c>
      <c r="H1859" t="s">
        <v>2844</v>
      </c>
      <c r="I1859" t="s">
        <v>4213</v>
      </c>
      <c r="J1859" t="s">
        <v>4158</v>
      </c>
    </row>
    <row r="1860" spans="1:10" x14ac:dyDescent="0.35">
      <c r="A1860" t="s">
        <v>37</v>
      </c>
      <c r="B1860" t="s">
        <v>4</v>
      </c>
      <c r="C1860" t="s">
        <v>184</v>
      </c>
      <c r="D1860" t="s">
        <v>41</v>
      </c>
      <c r="E1860" t="s">
        <v>89</v>
      </c>
      <c r="F1860" t="s">
        <v>3835</v>
      </c>
      <c r="G1860" t="s">
        <v>4217</v>
      </c>
      <c r="H1860" t="s">
        <v>2846</v>
      </c>
      <c r="I1860" t="s">
        <v>4213</v>
      </c>
      <c r="J1860" t="s">
        <v>4160</v>
      </c>
    </row>
    <row r="1861" spans="1:10" x14ac:dyDescent="0.35">
      <c r="A1861" t="s">
        <v>37</v>
      </c>
      <c r="B1861" t="s">
        <v>4</v>
      </c>
      <c r="C1861" t="s">
        <v>184</v>
      </c>
      <c r="D1861" t="s">
        <v>78</v>
      </c>
      <c r="E1861" t="s">
        <v>89</v>
      </c>
      <c r="F1861" t="s">
        <v>3836</v>
      </c>
      <c r="G1861" t="s">
        <v>4218</v>
      </c>
      <c r="H1861" t="s">
        <v>2838</v>
      </c>
      <c r="I1861" t="s">
        <v>4213</v>
      </c>
      <c r="J1861" t="s">
        <v>4162</v>
      </c>
    </row>
    <row r="1862" spans="1:10" x14ac:dyDescent="0.35">
      <c r="A1862" t="s">
        <v>3</v>
      </c>
      <c r="B1862" t="s">
        <v>62</v>
      </c>
      <c r="C1862" t="s">
        <v>184</v>
      </c>
      <c r="D1862" t="s">
        <v>65</v>
      </c>
      <c r="E1862" t="s">
        <v>61</v>
      </c>
      <c r="F1862" t="s">
        <v>3837</v>
      </c>
      <c r="G1862" t="s">
        <v>4219</v>
      </c>
      <c r="H1862" t="s">
        <v>2849</v>
      </c>
      <c r="I1862" t="s">
        <v>4220</v>
      </c>
      <c r="J1862" t="s">
        <v>4221</v>
      </c>
    </row>
    <row r="1863" spans="1:10" x14ac:dyDescent="0.35">
      <c r="A1863" t="s">
        <v>3</v>
      </c>
      <c r="B1863" t="s">
        <v>62</v>
      </c>
      <c r="C1863" t="s">
        <v>184</v>
      </c>
      <c r="D1863" t="s">
        <v>67</v>
      </c>
      <c r="E1863" t="s">
        <v>61</v>
      </c>
      <c r="F1863" t="s">
        <v>3840</v>
      </c>
      <c r="G1863" t="s">
        <v>4222</v>
      </c>
      <c r="H1863" t="s">
        <v>2853</v>
      </c>
      <c r="I1863" t="s">
        <v>4220</v>
      </c>
      <c r="J1863" t="s">
        <v>4223</v>
      </c>
    </row>
    <row r="1864" spans="1:10" x14ac:dyDescent="0.35">
      <c r="A1864" t="s">
        <v>3</v>
      </c>
      <c r="B1864" t="s">
        <v>62</v>
      </c>
      <c r="C1864" t="s">
        <v>184</v>
      </c>
      <c r="D1864" t="s">
        <v>68</v>
      </c>
      <c r="E1864" t="s">
        <v>61</v>
      </c>
      <c r="F1864" t="s">
        <v>3842</v>
      </c>
      <c r="G1864" t="s">
        <v>4224</v>
      </c>
      <c r="H1864" t="s">
        <v>2856</v>
      </c>
      <c r="I1864" t="s">
        <v>4220</v>
      </c>
      <c r="J1864" t="s">
        <v>4225</v>
      </c>
    </row>
    <row r="1865" spans="1:10" x14ac:dyDescent="0.35">
      <c r="A1865" t="s">
        <v>3</v>
      </c>
      <c r="B1865" t="s">
        <v>62</v>
      </c>
      <c r="C1865" t="s">
        <v>184</v>
      </c>
      <c r="D1865" t="s">
        <v>13</v>
      </c>
      <c r="E1865" t="s">
        <v>61</v>
      </c>
      <c r="F1865" t="s">
        <v>3844</v>
      </c>
      <c r="G1865" t="s">
        <v>4226</v>
      </c>
      <c r="H1865" t="s">
        <v>2859</v>
      </c>
      <c r="I1865" t="s">
        <v>4220</v>
      </c>
      <c r="J1865" t="s">
        <v>4227</v>
      </c>
    </row>
    <row r="1866" spans="1:10" x14ac:dyDescent="0.35">
      <c r="A1866" t="s">
        <v>3</v>
      </c>
      <c r="B1866" t="s">
        <v>62</v>
      </c>
      <c r="C1866" t="s">
        <v>184</v>
      </c>
      <c r="D1866" t="s">
        <v>7</v>
      </c>
      <c r="E1866" t="s">
        <v>61</v>
      </c>
      <c r="F1866" t="s">
        <v>3846</v>
      </c>
      <c r="G1866" t="s">
        <v>4228</v>
      </c>
      <c r="H1866" t="s">
        <v>2862</v>
      </c>
      <c r="I1866" t="s">
        <v>4220</v>
      </c>
      <c r="J1866" t="s">
        <v>4229</v>
      </c>
    </row>
    <row r="1867" spans="1:10" x14ac:dyDescent="0.35">
      <c r="A1867" t="s">
        <v>3</v>
      </c>
      <c r="B1867" t="s">
        <v>62</v>
      </c>
      <c r="C1867" t="s">
        <v>184</v>
      </c>
      <c r="D1867" t="s">
        <v>66</v>
      </c>
      <c r="E1867" t="s">
        <v>61</v>
      </c>
      <c r="F1867" t="s">
        <v>3848</v>
      </c>
      <c r="G1867" t="s">
        <v>4230</v>
      </c>
      <c r="H1867" t="s">
        <v>2865</v>
      </c>
      <c r="I1867" t="s">
        <v>4220</v>
      </c>
      <c r="J1867" t="s">
        <v>4231</v>
      </c>
    </row>
    <row r="1868" spans="1:10" x14ac:dyDescent="0.35">
      <c r="A1868" t="s">
        <v>3</v>
      </c>
      <c r="B1868" t="s">
        <v>62</v>
      </c>
      <c r="C1868" t="s">
        <v>184</v>
      </c>
      <c r="D1868" t="s">
        <v>64</v>
      </c>
      <c r="E1868" t="s">
        <v>61</v>
      </c>
      <c r="F1868" t="s">
        <v>3850</v>
      </c>
      <c r="G1868" t="s">
        <v>4232</v>
      </c>
      <c r="H1868" t="s">
        <v>2868</v>
      </c>
      <c r="I1868" t="s">
        <v>4220</v>
      </c>
      <c r="J1868" t="s">
        <v>4233</v>
      </c>
    </row>
    <row r="1869" spans="1:10" x14ac:dyDescent="0.35">
      <c r="A1869" t="s">
        <v>3</v>
      </c>
      <c r="B1869" t="s">
        <v>62</v>
      </c>
      <c r="C1869" t="s">
        <v>184</v>
      </c>
      <c r="D1869" t="s">
        <v>63</v>
      </c>
      <c r="E1869" t="s">
        <v>61</v>
      </c>
      <c r="F1869" t="s">
        <v>3852</v>
      </c>
      <c r="G1869" t="s">
        <v>4234</v>
      </c>
      <c r="H1869" t="s">
        <v>2850</v>
      </c>
      <c r="I1869" t="s">
        <v>4220</v>
      </c>
      <c r="J1869" t="s">
        <v>4235</v>
      </c>
    </row>
    <row r="1870" spans="1:10" x14ac:dyDescent="0.35">
      <c r="A1870" t="s">
        <v>3</v>
      </c>
      <c r="B1870" t="s">
        <v>62</v>
      </c>
      <c r="C1870" t="s">
        <v>184</v>
      </c>
      <c r="D1870" t="s">
        <v>65</v>
      </c>
      <c r="E1870" t="s">
        <v>70</v>
      </c>
      <c r="F1870" t="s">
        <v>3854</v>
      </c>
      <c r="G1870" t="s">
        <v>4236</v>
      </c>
      <c r="H1870" t="s">
        <v>2873</v>
      </c>
      <c r="I1870" t="s">
        <v>4237</v>
      </c>
      <c r="J1870" t="s">
        <v>4221</v>
      </c>
    </row>
    <row r="1871" spans="1:10" x14ac:dyDescent="0.35">
      <c r="A1871" t="s">
        <v>3</v>
      </c>
      <c r="B1871" t="s">
        <v>62</v>
      </c>
      <c r="C1871" t="s">
        <v>184</v>
      </c>
      <c r="D1871" t="s">
        <v>67</v>
      </c>
      <c r="E1871" t="s">
        <v>70</v>
      </c>
      <c r="F1871" t="s">
        <v>3856</v>
      </c>
      <c r="G1871" t="s">
        <v>4238</v>
      </c>
      <c r="H1871" t="s">
        <v>2876</v>
      </c>
      <c r="I1871" t="s">
        <v>4237</v>
      </c>
      <c r="J1871" t="s">
        <v>4223</v>
      </c>
    </row>
    <row r="1872" spans="1:10" x14ac:dyDescent="0.35">
      <c r="A1872" t="s">
        <v>3</v>
      </c>
      <c r="B1872" t="s">
        <v>62</v>
      </c>
      <c r="C1872" t="s">
        <v>184</v>
      </c>
      <c r="D1872" t="s">
        <v>68</v>
      </c>
      <c r="E1872" t="s">
        <v>70</v>
      </c>
      <c r="F1872" t="s">
        <v>3857</v>
      </c>
      <c r="G1872" t="s">
        <v>4239</v>
      </c>
      <c r="H1872" t="s">
        <v>2878</v>
      </c>
      <c r="I1872" t="s">
        <v>4237</v>
      </c>
      <c r="J1872" t="s">
        <v>4225</v>
      </c>
    </row>
    <row r="1873" spans="1:10" x14ac:dyDescent="0.35">
      <c r="A1873" t="s">
        <v>3</v>
      </c>
      <c r="B1873" t="s">
        <v>62</v>
      </c>
      <c r="C1873" t="s">
        <v>184</v>
      </c>
      <c r="D1873" t="s">
        <v>13</v>
      </c>
      <c r="E1873" t="s">
        <v>70</v>
      </c>
      <c r="F1873" t="s">
        <v>3858</v>
      </c>
      <c r="G1873" t="s">
        <v>4240</v>
      </c>
      <c r="H1873" t="s">
        <v>2880</v>
      </c>
      <c r="I1873" t="s">
        <v>4237</v>
      </c>
      <c r="J1873" t="s">
        <v>4227</v>
      </c>
    </row>
    <row r="1874" spans="1:10" x14ac:dyDescent="0.35">
      <c r="A1874" t="s">
        <v>3</v>
      </c>
      <c r="B1874" t="s">
        <v>62</v>
      </c>
      <c r="C1874" t="s">
        <v>184</v>
      </c>
      <c r="D1874" t="s">
        <v>7</v>
      </c>
      <c r="E1874" t="s">
        <v>70</v>
      </c>
      <c r="F1874" t="s">
        <v>3859</v>
      </c>
      <c r="G1874" t="s">
        <v>4241</v>
      </c>
      <c r="H1874" t="s">
        <v>2882</v>
      </c>
      <c r="I1874" t="s">
        <v>4237</v>
      </c>
      <c r="J1874" t="s">
        <v>4229</v>
      </c>
    </row>
    <row r="1875" spans="1:10" x14ac:dyDescent="0.35">
      <c r="A1875" t="s">
        <v>3</v>
      </c>
      <c r="B1875" t="s">
        <v>62</v>
      </c>
      <c r="C1875" t="s">
        <v>184</v>
      </c>
      <c r="D1875" t="s">
        <v>66</v>
      </c>
      <c r="E1875" t="s">
        <v>70</v>
      </c>
      <c r="F1875" t="s">
        <v>3860</v>
      </c>
      <c r="G1875" t="s">
        <v>4242</v>
      </c>
      <c r="H1875" t="s">
        <v>2884</v>
      </c>
      <c r="I1875" t="s">
        <v>4237</v>
      </c>
      <c r="J1875" t="s">
        <v>4231</v>
      </c>
    </row>
    <row r="1876" spans="1:10" x14ac:dyDescent="0.35">
      <c r="A1876" t="s">
        <v>3</v>
      </c>
      <c r="B1876" t="s">
        <v>62</v>
      </c>
      <c r="C1876" t="s">
        <v>184</v>
      </c>
      <c r="D1876" t="s">
        <v>64</v>
      </c>
      <c r="E1876" t="s">
        <v>70</v>
      </c>
      <c r="F1876" t="s">
        <v>3861</v>
      </c>
      <c r="G1876" t="s">
        <v>4243</v>
      </c>
      <c r="H1876" t="s">
        <v>2886</v>
      </c>
      <c r="I1876" t="s">
        <v>4237</v>
      </c>
      <c r="J1876" t="s">
        <v>4233</v>
      </c>
    </row>
    <row r="1877" spans="1:10" x14ac:dyDescent="0.35">
      <c r="A1877" t="s">
        <v>3</v>
      </c>
      <c r="B1877" t="s">
        <v>62</v>
      </c>
      <c r="C1877" t="s">
        <v>184</v>
      </c>
      <c r="D1877" t="s">
        <v>63</v>
      </c>
      <c r="E1877" t="s">
        <v>70</v>
      </c>
      <c r="F1877" t="s">
        <v>3862</v>
      </c>
      <c r="G1877" t="s">
        <v>4244</v>
      </c>
      <c r="H1877" t="s">
        <v>2874</v>
      </c>
      <c r="I1877" t="s">
        <v>4237</v>
      </c>
      <c r="J1877" t="s">
        <v>4235</v>
      </c>
    </row>
    <row r="1878" spans="1:10" x14ac:dyDescent="0.35">
      <c r="A1878" t="s">
        <v>3</v>
      </c>
      <c r="B1878" t="s">
        <v>62</v>
      </c>
      <c r="C1878" t="s">
        <v>184</v>
      </c>
      <c r="D1878" t="s">
        <v>65</v>
      </c>
      <c r="E1878" t="s">
        <v>71</v>
      </c>
      <c r="F1878" t="s">
        <v>3863</v>
      </c>
      <c r="G1878" t="s">
        <v>4245</v>
      </c>
      <c r="H1878" t="s">
        <v>2889</v>
      </c>
      <c r="I1878" t="s">
        <v>4246</v>
      </c>
      <c r="J1878" t="s">
        <v>4221</v>
      </c>
    </row>
    <row r="1879" spans="1:10" x14ac:dyDescent="0.35">
      <c r="A1879" t="s">
        <v>3</v>
      </c>
      <c r="B1879" t="s">
        <v>62</v>
      </c>
      <c r="C1879" t="s">
        <v>184</v>
      </c>
      <c r="D1879" t="s">
        <v>67</v>
      </c>
      <c r="E1879" t="s">
        <v>71</v>
      </c>
      <c r="F1879" t="s">
        <v>3865</v>
      </c>
      <c r="G1879" t="s">
        <v>4247</v>
      </c>
      <c r="H1879" t="s">
        <v>2892</v>
      </c>
      <c r="I1879" t="s">
        <v>4246</v>
      </c>
      <c r="J1879" t="s">
        <v>4223</v>
      </c>
    </row>
    <row r="1880" spans="1:10" x14ac:dyDescent="0.35">
      <c r="A1880" t="s">
        <v>3</v>
      </c>
      <c r="B1880" t="s">
        <v>62</v>
      </c>
      <c r="C1880" t="s">
        <v>184</v>
      </c>
      <c r="D1880" t="s">
        <v>68</v>
      </c>
      <c r="E1880" t="s">
        <v>71</v>
      </c>
      <c r="F1880" t="s">
        <v>3866</v>
      </c>
      <c r="G1880" t="s">
        <v>4248</v>
      </c>
      <c r="H1880" t="s">
        <v>2894</v>
      </c>
      <c r="I1880" t="s">
        <v>4246</v>
      </c>
      <c r="J1880" t="s">
        <v>4225</v>
      </c>
    </row>
    <row r="1881" spans="1:10" x14ac:dyDescent="0.35">
      <c r="A1881" t="s">
        <v>3</v>
      </c>
      <c r="B1881" t="s">
        <v>62</v>
      </c>
      <c r="C1881" t="s">
        <v>184</v>
      </c>
      <c r="D1881" t="s">
        <v>13</v>
      </c>
      <c r="E1881" t="s">
        <v>71</v>
      </c>
      <c r="F1881" t="s">
        <v>3867</v>
      </c>
      <c r="G1881" t="s">
        <v>4249</v>
      </c>
      <c r="H1881" t="s">
        <v>2896</v>
      </c>
      <c r="I1881" t="s">
        <v>4246</v>
      </c>
      <c r="J1881" t="s">
        <v>4227</v>
      </c>
    </row>
    <row r="1882" spans="1:10" x14ac:dyDescent="0.35">
      <c r="A1882" t="s">
        <v>3</v>
      </c>
      <c r="B1882" t="s">
        <v>62</v>
      </c>
      <c r="C1882" t="s">
        <v>184</v>
      </c>
      <c r="D1882" t="s">
        <v>7</v>
      </c>
      <c r="E1882" t="s">
        <v>71</v>
      </c>
      <c r="F1882" t="s">
        <v>3868</v>
      </c>
      <c r="G1882" t="s">
        <v>4250</v>
      </c>
      <c r="H1882" t="s">
        <v>2898</v>
      </c>
      <c r="I1882" t="s">
        <v>4246</v>
      </c>
      <c r="J1882" t="s">
        <v>4229</v>
      </c>
    </row>
    <row r="1883" spans="1:10" x14ac:dyDescent="0.35">
      <c r="A1883" t="s">
        <v>3</v>
      </c>
      <c r="B1883" t="s">
        <v>62</v>
      </c>
      <c r="C1883" t="s">
        <v>184</v>
      </c>
      <c r="D1883" t="s">
        <v>66</v>
      </c>
      <c r="E1883" t="s">
        <v>71</v>
      </c>
      <c r="F1883" t="s">
        <v>3869</v>
      </c>
      <c r="G1883" t="s">
        <v>4251</v>
      </c>
      <c r="H1883" t="s">
        <v>2900</v>
      </c>
      <c r="I1883" t="s">
        <v>4246</v>
      </c>
      <c r="J1883" t="s">
        <v>4231</v>
      </c>
    </row>
    <row r="1884" spans="1:10" x14ac:dyDescent="0.35">
      <c r="A1884" t="s">
        <v>3</v>
      </c>
      <c r="B1884" t="s">
        <v>62</v>
      </c>
      <c r="C1884" t="s">
        <v>184</v>
      </c>
      <c r="D1884" t="s">
        <v>64</v>
      </c>
      <c r="E1884" t="s">
        <v>71</v>
      </c>
      <c r="F1884" t="s">
        <v>3870</v>
      </c>
      <c r="G1884" t="s">
        <v>4252</v>
      </c>
      <c r="H1884" t="s">
        <v>2902</v>
      </c>
      <c r="I1884" t="s">
        <v>4246</v>
      </c>
      <c r="J1884" t="s">
        <v>4233</v>
      </c>
    </row>
    <row r="1885" spans="1:10" x14ac:dyDescent="0.35">
      <c r="A1885" t="s">
        <v>3</v>
      </c>
      <c r="B1885" t="s">
        <v>62</v>
      </c>
      <c r="C1885" t="s">
        <v>184</v>
      </c>
      <c r="D1885" t="s">
        <v>63</v>
      </c>
      <c r="E1885" t="s">
        <v>71</v>
      </c>
      <c r="F1885" t="s">
        <v>3871</v>
      </c>
      <c r="G1885" t="s">
        <v>4253</v>
      </c>
      <c r="H1885" t="s">
        <v>2890</v>
      </c>
      <c r="I1885" t="s">
        <v>4246</v>
      </c>
      <c r="J1885" t="s">
        <v>4235</v>
      </c>
    </row>
    <row r="1886" spans="1:10" x14ac:dyDescent="0.35">
      <c r="A1886" t="s">
        <v>3</v>
      </c>
      <c r="B1886" t="s">
        <v>62</v>
      </c>
      <c r="C1886" t="s">
        <v>184</v>
      </c>
      <c r="D1886" t="s">
        <v>65</v>
      </c>
      <c r="E1886" t="s">
        <v>72</v>
      </c>
      <c r="F1886" t="s">
        <v>3872</v>
      </c>
      <c r="G1886" t="s">
        <v>4254</v>
      </c>
      <c r="H1886" t="s">
        <v>2905</v>
      </c>
      <c r="I1886" t="s">
        <v>4255</v>
      </c>
      <c r="J1886" t="s">
        <v>4221</v>
      </c>
    </row>
    <row r="1887" spans="1:10" x14ac:dyDescent="0.35">
      <c r="A1887" t="s">
        <v>3</v>
      </c>
      <c r="B1887" t="s">
        <v>62</v>
      </c>
      <c r="C1887" t="s">
        <v>184</v>
      </c>
      <c r="D1887" t="s">
        <v>67</v>
      </c>
      <c r="E1887" t="s">
        <v>72</v>
      </c>
      <c r="F1887" t="s">
        <v>3874</v>
      </c>
      <c r="G1887" t="s">
        <v>4256</v>
      </c>
      <c r="H1887" t="s">
        <v>2908</v>
      </c>
      <c r="I1887" t="s">
        <v>4255</v>
      </c>
      <c r="J1887" t="s">
        <v>4223</v>
      </c>
    </row>
    <row r="1888" spans="1:10" x14ac:dyDescent="0.35">
      <c r="A1888" t="s">
        <v>3</v>
      </c>
      <c r="B1888" t="s">
        <v>62</v>
      </c>
      <c r="C1888" t="s">
        <v>184</v>
      </c>
      <c r="D1888" t="s">
        <v>68</v>
      </c>
      <c r="E1888" t="s">
        <v>72</v>
      </c>
      <c r="F1888" t="s">
        <v>3875</v>
      </c>
      <c r="G1888" t="s">
        <v>4257</v>
      </c>
      <c r="H1888" t="s">
        <v>2910</v>
      </c>
      <c r="I1888" t="s">
        <v>4255</v>
      </c>
      <c r="J1888" t="s">
        <v>4225</v>
      </c>
    </row>
    <row r="1889" spans="1:10" x14ac:dyDescent="0.35">
      <c r="A1889" t="s">
        <v>3</v>
      </c>
      <c r="B1889" t="s">
        <v>62</v>
      </c>
      <c r="C1889" t="s">
        <v>184</v>
      </c>
      <c r="D1889" t="s">
        <v>13</v>
      </c>
      <c r="E1889" t="s">
        <v>72</v>
      </c>
      <c r="F1889" t="s">
        <v>3876</v>
      </c>
      <c r="G1889" t="s">
        <v>4258</v>
      </c>
      <c r="H1889" t="s">
        <v>2912</v>
      </c>
      <c r="I1889" t="s">
        <v>4255</v>
      </c>
      <c r="J1889" t="s">
        <v>4227</v>
      </c>
    </row>
    <row r="1890" spans="1:10" x14ac:dyDescent="0.35">
      <c r="A1890" t="s">
        <v>3</v>
      </c>
      <c r="B1890" t="s">
        <v>62</v>
      </c>
      <c r="C1890" t="s">
        <v>184</v>
      </c>
      <c r="D1890" t="s">
        <v>7</v>
      </c>
      <c r="E1890" t="s">
        <v>72</v>
      </c>
      <c r="F1890" t="s">
        <v>3877</v>
      </c>
      <c r="G1890" t="s">
        <v>4259</v>
      </c>
      <c r="H1890" t="s">
        <v>2914</v>
      </c>
      <c r="I1890" t="s">
        <v>4255</v>
      </c>
      <c r="J1890" t="s">
        <v>4229</v>
      </c>
    </row>
    <row r="1891" spans="1:10" x14ac:dyDescent="0.35">
      <c r="A1891" t="s">
        <v>3</v>
      </c>
      <c r="B1891" t="s">
        <v>62</v>
      </c>
      <c r="C1891" t="s">
        <v>184</v>
      </c>
      <c r="D1891" t="s">
        <v>66</v>
      </c>
      <c r="E1891" t="s">
        <v>72</v>
      </c>
      <c r="F1891" t="s">
        <v>3878</v>
      </c>
      <c r="G1891" t="s">
        <v>4260</v>
      </c>
      <c r="H1891" t="s">
        <v>2916</v>
      </c>
      <c r="I1891" t="s">
        <v>4255</v>
      </c>
      <c r="J1891" t="s">
        <v>4231</v>
      </c>
    </row>
    <row r="1892" spans="1:10" x14ac:dyDescent="0.35">
      <c r="A1892" t="s">
        <v>3</v>
      </c>
      <c r="B1892" t="s">
        <v>62</v>
      </c>
      <c r="C1892" t="s">
        <v>184</v>
      </c>
      <c r="D1892" t="s">
        <v>64</v>
      </c>
      <c r="E1892" t="s">
        <v>72</v>
      </c>
      <c r="F1892" t="s">
        <v>3879</v>
      </c>
      <c r="G1892" t="s">
        <v>4261</v>
      </c>
      <c r="H1892" t="s">
        <v>2918</v>
      </c>
      <c r="I1892" t="s">
        <v>4255</v>
      </c>
      <c r="J1892" t="s">
        <v>4233</v>
      </c>
    </row>
    <row r="1893" spans="1:10" x14ac:dyDescent="0.35">
      <c r="A1893" t="s">
        <v>3</v>
      </c>
      <c r="B1893" t="s">
        <v>62</v>
      </c>
      <c r="C1893" t="s">
        <v>184</v>
      </c>
      <c r="D1893" t="s">
        <v>63</v>
      </c>
      <c r="E1893" t="s">
        <v>72</v>
      </c>
      <c r="F1893" t="s">
        <v>3880</v>
      </c>
      <c r="G1893" t="s">
        <v>4262</v>
      </c>
      <c r="H1893" t="s">
        <v>2906</v>
      </c>
      <c r="I1893" t="s">
        <v>4255</v>
      </c>
      <c r="J1893" t="s">
        <v>4235</v>
      </c>
    </row>
    <row r="1894" spans="1:10" x14ac:dyDescent="0.35">
      <c r="A1894" t="s">
        <v>3</v>
      </c>
      <c r="B1894" t="s">
        <v>62</v>
      </c>
      <c r="C1894" t="s">
        <v>184</v>
      </c>
      <c r="D1894" t="s">
        <v>65</v>
      </c>
      <c r="E1894" t="s">
        <v>73</v>
      </c>
      <c r="F1894" t="s">
        <v>3881</v>
      </c>
      <c r="G1894" t="s">
        <v>4263</v>
      </c>
      <c r="H1894" t="s">
        <v>2921</v>
      </c>
      <c r="I1894" t="s">
        <v>4264</v>
      </c>
      <c r="J1894" t="s">
        <v>4221</v>
      </c>
    </row>
    <row r="1895" spans="1:10" x14ac:dyDescent="0.35">
      <c r="A1895" t="s">
        <v>3</v>
      </c>
      <c r="B1895" t="s">
        <v>62</v>
      </c>
      <c r="C1895" t="s">
        <v>184</v>
      </c>
      <c r="D1895" t="s">
        <v>67</v>
      </c>
      <c r="E1895" t="s">
        <v>73</v>
      </c>
      <c r="F1895" t="s">
        <v>3883</v>
      </c>
      <c r="G1895" t="s">
        <v>4265</v>
      </c>
      <c r="H1895" t="s">
        <v>2924</v>
      </c>
      <c r="I1895" t="s">
        <v>4264</v>
      </c>
      <c r="J1895" t="s">
        <v>4223</v>
      </c>
    </row>
    <row r="1896" spans="1:10" x14ac:dyDescent="0.35">
      <c r="A1896" t="s">
        <v>3</v>
      </c>
      <c r="B1896" t="s">
        <v>62</v>
      </c>
      <c r="C1896" t="s">
        <v>184</v>
      </c>
      <c r="D1896" t="s">
        <v>68</v>
      </c>
      <c r="E1896" t="s">
        <v>73</v>
      </c>
      <c r="F1896" t="s">
        <v>3884</v>
      </c>
      <c r="G1896" t="s">
        <v>4266</v>
      </c>
      <c r="H1896" t="s">
        <v>2926</v>
      </c>
      <c r="I1896" t="s">
        <v>4264</v>
      </c>
      <c r="J1896" t="s">
        <v>4225</v>
      </c>
    </row>
    <row r="1897" spans="1:10" x14ac:dyDescent="0.35">
      <c r="A1897" t="s">
        <v>3</v>
      </c>
      <c r="B1897" t="s">
        <v>62</v>
      </c>
      <c r="C1897" t="s">
        <v>184</v>
      </c>
      <c r="D1897" t="s">
        <v>13</v>
      </c>
      <c r="E1897" t="s">
        <v>73</v>
      </c>
      <c r="F1897" t="s">
        <v>3885</v>
      </c>
      <c r="G1897" t="s">
        <v>4267</v>
      </c>
      <c r="H1897" t="s">
        <v>2928</v>
      </c>
      <c r="I1897" t="s">
        <v>4264</v>
      </c>
      <c r="J1897" t="s">
        <v>4227</v>
      </c>
    </row>
    <row r="1898" spans="1:10" x14ac:dyDescent="0.35">
      <c r="A1898" t="s">
        <v>3</v>
      </c>
      <c r="B1898" t="s">
        <v>62</v>
      </c>
      <c r="C1898" t="s">
        <v>184</v>
      </c>
      <c r="D1898" t="s">
        <v>7</v>
      </c>
      <c r="E1898" t="s">
        <v>73</v>
      </c>
      <c r="F1898" t="s">
        <v>3886</v>
      </c>
      <c r="G1898" t="s">
        <v>4268</v>
      </c>
      <c r="H1898" t="s">
        <v>2930</v>
      </c>
      <c r="I1898" t="s">
        <v>4264</v>
      </c>
      <c r="J1898" t="s">
        <v>4229</v>
      </c>
    </row>
    <row r="1899" spans="1:10" x14ac:dyDescent="0.35">
      <c r="A1899" t="s">
        <v>3</v>
      </c>
      <c r="B1899" t="s">
        <v>62</v>
      </c>
      <c r="C1899" t="s">
        <v>184</v>
      </c>
      <c r="D1899" t="s">
        <v>66</v>
      </c>
      <c r="E1899" t="s">
        <v>73</v>
      </c>
      <c r="F1899" t="s">
        <v>3887</v>
      </c>
      <c r="G1899" t="s">
        <v>4269</v>
      </c>
      <c r="H1899" t="s">
        <v>2932</v>
      </c>
      <c r="I1899" t="s">
        <v>4264</v>
      </c>
      <c r="J1899" t="s">
        <v>4231</v>
      </c>
    </row>
    <row r="1900" spans="1:10" x14ac:dyDescent="0.35">
      <c r="A1900" t="s">
        <v>3</v>
      </c>
      <c r="B1900" t="s">
        <v>62</v>
      </c>
      <c r="C1900" t="s">
        <v>184</v>
      </c>
      <c r="D1900" t="s">
        <v>64</v>
      </c>
      <c r="E1900" t="s">
        <v>73</v>
      </c>
      <c r="F1900" t="s">
        <v>3888</v>
      </c>
      <c r="G1900" t="s">
        <v>4270</v>
      </c>
      <c r="H1900" t="s">
        <v>2934</v>
      </c>
      <c r="I1900" t="s">
        <v>4264</v>
      </c>
      <c r="J1900" t="s">
        <v>4233</v>
      </c>
    </row>
    <row r="1901" spans="1:10" x14ac:dyDescent="0.35">
      <c r="A1901" t="s">
        <v>3</v>
      </c>
      <c r="B1901" t="s">
        <v>62</v>
      </c>
      <c r="C1901" t="s">
        <v>184</v>
      </c>
      <c r="D1901" t="s">
        <v>63</v>
      </c>
      <c r="E1901" t="s">
        <v>73</v>
      </c>
      <c r="F1901" t="s">
        <v>3889</v>
      </c>
      <c r="G1901" t="s">
        <v>4271</v>
      </c>
      <c r="H1901" t="s">
        <v>2922</v>
      </c>
      <c r="I1901" t="s">
        <v>4264</v>
      </c>
      <c r="J1901" t="s">
        <v>4235</v>
      </c>
    </row>
    <row r="1902" spans="1:10" x14ac:dyDescent="0.35">
      <c r="A1902" t="s">
        <v>3</v>
      </c>
      <c r="B1902" t="s">
        <v>62</v>
      </c>
      <c r="C1902" t="s">
        <v>184</v>
      </c>
      <c r="D1902" t="s">
        <v>65</v>
      </c>
      <c r="E1902" t="s">
        <v>74</v>
      </c>
      <c r="F1902" t="s">
        <v>3890</v>
      </c>
      <c r="G1902" t="s">
        <v>4272</v>
      </c>
      <c r="H1902" t="s">
        <v>2937</v>
      </c>
      <c r="I1902" t="s">
        <v>4273</v>
      </c>
      <c r="J1902" t="s">
        <v>4221</v>
      </c>
    </row>
    <row r="1903" spans="1:10" x14ac:dyDescent="0.35">
      <c r="A1903" t="s">
        <v>3</v>
      </c>
      <c r="B1903" t="s">
        <v>62</v>
      </c>
      <c r="C1903" t="s">
        <v>184</v>
      </c>
      <c r="D1903" t="s">
        <v>67</v>
      </c>
      <c r="E1903" t="s">
        <v>74</v>
      </c>
      <c r="F1903" t="s">
        <v>3892</v>
      </c>
      <c r="G1903" t="s">
        <v>4274</v>
      </c>
      <c r="H1903" t="s">
        <v>2940</v>
      </c>
      <c r="I1903" t="s">
        <v>4273</v>
      </c>
      <c r="J1903" t="s">
        <v>4223</v>
      </c>
    </row>
    <row r="1904" spans="1:10" x14ac:dyDescent="0.35">
      <c r="A1904" t="s">
        <v>3</v>
      </c>
      <c r="B1904" t="s">
        <v>62</v>
      </c>
      <c r="C1904" t="s">
        <v>184</v>
      </c>
      <c r="D1904" t="s">
        <v>68</v>
      </c>
      <c r="E1904" t="s">
        <v>74</v>
      </c>
      <c r="F1904" t="s">
        <v>3893</v>
      </c>
      <c r="G1904" t="s">
        <v>4275</v>
      </c>
      <c r="H1904" t="s">
        <v>2942</v>
      </c>
      <c r="I1904" t="s">
        <v>4273</v>
      </c>
      <c r="J1904" t="s">
        <v>4225</v>
      </c>
    </row>
    <row r="1905" spans="1:10" x14ac:dyDescent="0.35">
      <c r="A1905" t="s">
        <v>3</v>
      </c>
      <c r="B1905" t="s">
        <v>62</v>
      </c>
      <c r="C1905" t="s">
        <v>184</v>
      </c>
      <c r="D1905" t="s">
        <v>13</v>
      </c>
      <c r="E1905" t="s">
        <v>74</v>
      </c>
      <c r="F1905" t="s">
        <v>3894</v>
      </c>
      <c r="G1905" t="s">
        <v>4276</v>
      </c>
      <c r="H1905" t="s">
        <v>2944</v>
      </c>
      <c r="I1905" t="s">
        <v>4273</v>
      </c>
      <c r="J1905" t="s">
        <v>4227</v>
      </c>
    </row>
    <row r="1906" spans="1:10" x14ac:dyDescent="0.35">
      <c r="A1906" t="s">
        <v>3</v>
      </c>
      <c r="B1906" t="s">
        <v>62</v>
      </c>
      <c r="C1906" t="s">
        <v>184</v>
      </c>
      <c r="D1906" t="s">
        <v>7</v>
      </c>
      <c r="E1906" t="s">
        <v>74</v>
      </c>
      <c r="F1906" t="s">
        <v>3895</v>
      </c>
      <c r="G1906" t="s">
        <v>4277</v>
      </c>
      <c r="H1906" t="s">
        <v>2946</v>
      </c>
      <c r="I1906" t="s">
        <v>4273</v>
      </c>
      <c r="J1906" t="s">
        <v>4229</v>
      </c>
    </row>
    <row r="1907" spans="1:10" x14ac:dyDescent="0.35">
      <c r="A1907" t="s">
        <v>3</v>
      </c>
      <c r="B1907" t="s">
        <v>62</v>
      </c>
      <c r="C1907" t="s">
        <v>184</v>
      </c>
      <c r="D1907" t="s">
        <v>66</v>
      </c>
      <c r="E1907" t="s">
        <v>74</v>
      </c>
      <c r="F1907" t="s">
        <v>3896</v>
      </c>
      <c r="G1907" t="s">
        <v>4278</v>
      </c>
      <c r="H1907" t="s">
        <v>2948</v>
      </c>
      <c r="I1907" t="s">
        <v>4273</v>
      </c>
      <c r="J1907" t="s">
        <v>4231</v>
      </c>
    </row>
    <row r="1908" spans="1:10" x14ac:dyDescent="0.35">
      <c r="A1908" t="s">
        <v>3</v>
      </c>
      <c r="B1908" t="s">
        <v>62</v>
      </c>
      <c r="C1908" t="s">
        <v>184</v>
      </c>
      <c r="D1908" t="s">
        <v>64</v>
      </c>
      <c r="E1908" t="s">
        <v>74</v>
      </c>
      <c r="F1908" t="s">
        <v>3897</v>
      </c>
      <c r="G1908" t="s">
        <v>4279</v>
      </c>
      <c r="H1908" t="s">
        <v>2950</v>
      </c>
      <c r="I1908" t="s">
        <v>4273</v>
      </c>
      <c r="J1908" t="s">
        <v>4233</v>
      </c>
    </row>
    <row r="1909" spans="1:10" x14ac:dyDescent="0.35">
      <c r="A1909" t="s">
        <v>3</v>
      </c>
      <c r="B1909" t="s">
        <v>62</v>
      </c>
      <c r="C1909" t="s">
        <v>184</v>
      </c>
      <c r="D1909" t="s">
        <v>63</v>
      </c>
      <c r="E1909" t="s">
        <v>74</v>
      </c>
      <c r="F1909" t="s">
        <v>3898</v>
      </c>
      <c r="G1909" t="s">
        <v>4280</v>
      </c>
      <c r="H1909" t="s">
        <v>2938</v>
      </c>
      <c r="I1909" t="s">
        <v>4273</v>
      </c>
      <c r="J1909" t="s">
        <v>4235</v>
      </c>
    </row>
    <row r="1910" spans="1:10" x14ac:dyDescent="0.35">
      <c r="A1910" t="s">
        <v>3</v>
      </c>
      <c r="B1910" t="s">
        <v>62</v>
      </c>
      <c r="C1910" t="s">
        <v>184</v>
      </c>
      <c r="D1910" t="s">
        <v>65</v>
      </c>
      <c r="E1910" t="s">
        <v>75</v>
      </c>
      <c r="F1910" t="s">
        <v>3899</v>
      </c>
      <c r="G1910" t="s">
        <v>4281</v>
      </c>
      <c r="H1910" t="s">
        <v>2953</v>
      </c>
      <c r="I1910" t="s">
        <v>4282</v>
      </c>
      <c r="J1910" t="s">
        <v>4221</v>
      </c>
    </row>
    <row r="1911" spans="1:10" x14ac:dyDescent="0.35">
      <c r="A1911" t="s">
        <v>3</v>
      </c>
      <c r="B1911" t="s">
        <v>62</v>
      </c>
      <c r="C1911" t="s">
        <v>184</v>
      </c>
      <c r="D1911" t="s">
        <v>67</v>
      </c>
      <c r="E1911" t="s">
        <v>75</v>
      </c>
      <c r="F1911" t="s">
        <v>3901</v>
      </c>
      <c r="G1911" t="s">
        <v>4283</v>
      </c>
      <c r="H1911" t="s">
        <v>2956</v>
      </c>
      <c r="I1911" t="s">
        <v>4282</v>
      </c>
      <c r="J1911" t="s">
        <v>4223</v>
      </c>
    </row>
    <row r="1912" spans="1:10" x14ac:dyDescent="0.35">
      <c r="A1912" t="s">
        <v>3</v>
      </c>
      <c r="B1912" t="s">
        <v>62</v>
      </c>
      <c r="C1912" t="s">
        <v>184</v>
      </c>
      <c r="D1912" t="s">
        <v>68</v>
      </c>
      <c r="E1912" t="s">
        <v>75</v>
      </c>
      <c r="F1912" t="s">
        <v>3902</v>
      </c>
      <c r="G1912" t="s">
        <v>4284</v>
      </c>
      <c r="H1912" t="s">
        <v>2958</v>
      </c>
      <c r="I1912" t="s">
        <v>4282</v>
      </c>
      <c r="J1912" t="s">
        <v>4225</v>
      </c>
    </row>
    <row r="1913" spans="1:10" x14ac:dyDescent="0.35">
      <c r="A1913" t="s">
        <v>3</v>
      </c>
      <c r="B1913" t="s">
        <v>62</v>
      </c>
      <c r="C1913" t="s">
        <v>184</v>
      </c>
      <c r="D1913" t="s">
        <v>13</v>
      </c>
      <c r="E1913" t="s">
        <v>75</v>
      </c>
      <c r="F1913" t="s">
        <v>3903</v>
      </c>
      <c r="G1913" t="s">
        <v>4285</v>
      </c>
      <c r="H1913" t="s">
        <v>2960</v>
      </c>
      <c r="I1913" t="s">
        <v>4282</v>
      </c>
      <c r="J1913" t="s">
        <v>4227</v>
      </c>
    </row>
    <row r="1914" spans="1:10" x14ac:dyDescent="0.35">
      <c r="A1914" t="s">
        <v>3</v>
      </c>
      <c r="B1914" t="s">
        <v>62</v>
      </c>
      <c r="C1914" t="s">
        <v>184</v>
      </c>
      <c r="D1914" t="s">
        <v>7</v>
      </c>
      <c r="E1914" t="s">
        <v>75</v>
      </c>
      <c r="F1914" t="s">
        <v>3904</v>
      </c>
      <c r="G1914" t="s">
        <v>4286</v>
      </c>
      <c r="H1914" t="s">
        <v>2962</v>
      </c>
      <c r="I1914" t="s">
        <v>4282</v>
      </c>
      <c r="J1914" t="s">
        <v>4229</v>
      </c>
    </row>
    <row r="1915" spans="1:10" x14ac:dyDescent="0.35">
      <c r="A1915" t="s">
        <v>3</v>
      </c>
      <c r="B1915" t="s">
        <v>62</v>
      </c>
      <c r="C1915" t="s">
        <v>184</v>
      </c>
      <c r="D1915" t="s">
        <v>66</v>
      </c>
      <c r="E1915" t="s">
        <v>75</v>
      </c>
      <c r="F1915" t="s">
        <v>3905</v>
      </c>
      <c r="G1915" t="s">
        <v>4287</v>
      </c>
      <c r="H1915" t="s">
        <v>2964</v>
      </c>
      <c r="I1915" t="s">
        <v>4282</v>
      </c>
      <c r="J1915" t="s">
        <v>4231</v>
      </c>
    </row>
    <row r="1916" spans="1:10" x14ac:dyDescent="0.35">
      <c r="A1916" t="s">
        <v>3</v>
      </c>
      <c r="B1916" t="s">
        <v>62</v>
      </c>
      <c r="C1916" t="s">
        <v>184</v>
      </c>
      <c r="D1916" t="s">
        <v>64</v>
      </c>
      <c r="E1916" t="s">
        <v>75</v>
      </c>
      <c r="F1916" t="s">
        <v>3906</v>
      </c>
      <c r="G1916" t="s">
        <v>4288</v>
      </c>
      <c r="H1916" t="s">
        <v>2966</v>
      </c>
      <c r="I1916" t="s">
        <v>4282</v>
      </c>
      <c r="J1916" t="s">
        <v>4233</v>
      </c>
    </row>
    <row r="1917" spans="1:10" x14ac:dyDescent="0.35">
      <c r="A1917" t="s">
        <v>3</v>
      </c>
      <c r="B1917" t="s">
        <v>62</v>
      </c>
      <c r="C1917" t="s">
        <v>184</v>
      </c>
      <c r="D1917" t="s">
        <v>63</v>
      </c>
      <c r="E1917" t="s">
        <v>75</v>
      </c>
      <c r="F1917" t="s">
        <v>3907</v>
      </c>
      <c r="G1917" t="s">
        <v>4289</v>
      </c>
      <c r="H1917" t="s">
        <v>2954</v>
      </c>
      <c r="I1917" t="s">
        <v>4282</v>
      </c>
      <c r="J1917" t="s">
        <v>4235</v>
      </c>
    </row>
    <row r="1918" spans="1:10" x14ac:dyDescent="0.35">
      <c r="A1918" t="s">
        <v>3</v>
      </c>
      <c r="B1918" t="s">
        <v>62</v>
      </c>
      <c r="C1918" t="s">
        <v>184</v>
      </c>
      <c r="D1918" t="s">
        <v>65</v>
      </c>
      <c r="E1918" t="s">
        <v>76</v>
      </c>
      <c r="F1918" t="s">
        <v>3908</v>
      </c>
      <c r="G1918" t="s">
        <v>4290</v>
      </c>
      <c r="H1918" t="s">
        <v>2969</v>
      </c>
      <c r="I1918" t="s">
        <v>4291</v>
      </c>
      <c r="J1918" t="s">
        <v>4221</v>
      </c>
    </row>
    <row r="1919" spans="1:10" x14ac:dyDescent="0.35">
      <c r="A1919" t="s">
        <v>3</v>
      </c>
      <c r="B1919" t="s">
        <v>62</v>
      </c>
      <c r="C1919" t="s">
        <v>184</v>
      </c>
      <c r="D1919" t="s">
        <v>67</v>
      </c>
      <c r="E1919" t="s">
        <v>76</v>
      </c>
      <c r="F1919" t="s">
        <v>3910</v>
      </c>
      <c r="G1919" t="s">
        <v>4292</v>
      </c>
      <c r="H1919" t="s">
        <v>2972</v>
      </c>
      <c r="I1919" t="s">
        <v>4291</v>
      </c>
      <c r="J1919" t="s">
        <v>4223</v>
      </c>
    </row>
    <row r="1920" spans="1:10" x14ac:dyDescent="0.35">
      <c r="A1920" t="s">
        <v>3</v>
      </c>
      <c r="B1920" t="s">
        <v>62</v>
      </c>
      <c r="C1920" t="s">
        <v>184</v>
      </c>
      <c r="D1920" t="s">
        <v>68</v>
      </c>
      <c r="E1920" t="s">
        <v>76</v>
      </c>
      <c r="F1920" t="s">
        <v>3911</v>
      </c>
      <c r="G1920" t="s">
        <v>4293</v>
      </c>
      <c r="H1920" t="s">
        <v>2974</v>
      </c>
      <c r="I1920" t="s">
        <v>4291</v>
      </c>
      <c r="J1920" t="s">
        <v>4225</v>
      </c>
    </row>
    <row r="1921" spans="1:10" x14ac:dyDescent="0.35">
      <c r="A1921" t="s">
        <v>3</v>
      </c>
      <c r="B1921" t="s">
        <v>62</v>
      </c>
      <c r="C1921" t="s">
        <v>184</v>
      </c>
      <c r="D1921" t="s">
        <v>13</v>
      </c>
      <c r="E1921" t="s">
        <v>76</v>
      </c>
      <c r="F1921" t="s">
        <v>3912</v>
      </c>
      <c r="G1921" t="s">
        <v>4294</v>
      </c>
      <c r="H1921" t="s">
        <v>2976</v>
      </c>
      <c r="I1921" t="s">
        <v>4291</v>
      </c>
      <c r="J1921" t="s">
        <v>4227</v>
      </c>
    </row>
    <row r="1922" spans="1:10" x14ac:dyDescent="0.35">
      <c r="A1922" t="s">
        <v>3</v>
      </c>
      <c r="B1922" t="s">
        <v>62</v>
      </c>
      <c r="C1922" t="s">
        <v>184</v>
      </c>
      <c r="D1922" t="s">
        <v>7</v>
      </c>
      <c r="E1922" t="s">
        <v>76</v>
      </c>
      <c r="F1922" t="s">
        <v>3913</v>
      </c>
      <c r="G1922" t="s">
        <v>4295</v>
      </c>
      <c r="H1922" t="s">
        <v>2978</v>
      </c>
      <c r="I1922" t="s">
        <v>4291</v>
      </c>
      <c r="J1922" t="s">
        <v>4229</v>
      </c>
    </row>
    <row r="1923" spans="1:10" x14ac:dyDescent="0.35">
      <c r="A1923" t="s">
        <v>3</v>
      </c>
      <c r="B1923" t="s">
        <v>62</v>
      </c>
      <c r="C1923" t="s">
        <v>184</v>
      </c>
      <c r="D1923" t="s">
        <v>66</v>
      </c>
      <c r="E1923" t="s">
        <v>76</v>
      </c>
      <c r="F1923" t="s">
        <v>3914</v>
      </c>
      <c r="G1923" t="s">
        <v>4296</v>
      </c>
      <c r="H1923" t="s">
        <v>2980</v>
      </c>
      <c r="I1923" t="s">
        <v>4291</v>
      </c>
      <c r="J1923" t="s">
        <v>4231</v>
      </c>
    </row>
    <row r="1924" spans="1:10" x14ac:dyDescent="0.35">
      <c r="A1924" t="s">
        <v>3</v>
      </c>
      <c r="B1924" t="s">
        <v>62</v>
      </c>
      <c r="C1924" t="s">
        <v>184</v>
      </c>
      <c r="D1924" t="s">
        <v>64</v>
      </c>
      <c r="E1924" t="s">
        <v>76</v>
      </c>
      <c r="F1924" t="s">
        <v>3915</v>
      </c>
      <c r="G1924" t="s">
        <v>4297</v>
      </c>
      <c r="H1924" t="s">
        <v>2982</v>
      </c>
      <c r="I1924" t="s">
        <v>4291</v>
      </c>
      <c r="J1924" t="s">
        <v>4233</v>
      </c>
    </row>
    <row r="1925" spans="1:10" x14ac:dyDescent="0.35">
      <c r="A1925" t="s">
        <v>3</v>
      </c>
      <c r="B1925" t="s">
        <v>62</v>
      </c>
      <c r="C1925" t="s">
        <v>184</v>
      </c>
      <c r="D1925" t="s">
        <v>63</v>
      </c>
      <c r="E1925" t="s">
        <v>76</v>
      </c>
      <c r="F1925" t="s">
        <v>3916</v>
      </c>
      <c r="G1925" t="s">
        <v>4298</v>
      </c>
      <c r="H1925" t="s">
        <v>2970</v>
      </c>
      <c r="I1925" t="s">
        <v>4291</v>
      </c>
      <c r="J1925" t="s">
        <v>4235</v>
      </c>
    </row>
    <row r="1926" spans="1:10" x14ac:dyDescent="0.35">
      <c r="A1926" t="s">
        <v>3</v>
      </c>
      <c r="B1926" t="s">
        <v>62</v>
      </c>
      <c r="C1926" t="s">
        <v>184</v>
      </c>
      <c r="D1926" t="s">
        <v>91</v>
      </c>
      <c r="E1926" t="s">
        <v>90</v>
      </c>
      <c r="F1926" t="s">
        <v>3917</v>
      </c>
      <c r="G1926" t="s">
        <v>4299</v>
      </c>
      <c r="H1926" t="s">
        <v>2985</v>
      </c>
      <c r="I1926" t="s">
        <v>4300</v>
      </c>
      <c r="J1926" t="s">
        <v>4301</v>
      </c>
    </row>
    <row r="1927" spans="1:10" x14ac:dyDescent="0.35">
      <c r="A1927" t="s">
        <v>3</v>
      </c>
      <c r="B1927" t="s">
        <v>62</v>
      </c>
      <c r="C1927" t="s">
        <v>184</v>
      </c>
      <c r="D1927" t="s">
        <v>91</v>
      </c>
      <c r="E1927" t="s">
        <v>92</v>
      </c>
      <c r="F1927" t="s">
        <v>3920</v>
      </c>
      <c r="G1927" t="s">
        <v>4302</v>
      </c>
      <c r="H1927" t="s">
        <v>2988</v>
      </c>
      <c r="I1927" t="s">
        <v>4303</v>
      </c>
      <c r="J1927" t="s">
        <v>4301</v>
      </c>
    </row>
    <row r="1928" spans="1:10" x14ac:dyDescent="0.35">
      <c r="A1928" t="s">
        <v>3</v>
      </c>
      <c r="B1928" t="s">
        <v>62</v>
      </c>
      <c r="C1928" t="s">
        <v>184</v>
      </c>
      <c r="D1928" t="s">
        <v>96</v>
      </c>
      <c r="E1928" t="s">
        <v>93</v>
      </c>
      <c r="F1928" t="s">
        <v>3922</v>
      </c>
      <c r="G1928" t="s">
        <v>4304</v>
      </c>
      <c r="H1928" t="s">
        <v>2990</v>
      </c>
      <c r="I1928" t="s">
        <v>4305</v>
      </c>
      <c r="J1928" t="s">
        <v>4306</v>
      </c>
    </row>
    <row r="1929" spans="1:10" x14ac:dyDescent="0.35">
      <c r="A1929" t="s">
        <v>3</v>
      </c>
      <c r="B1929" t="s">
        <v>62</v>
      </c>
      <c r="C1929" t="s">
        <v>184</v>
      </c>
      <c r="D1929" t="s">
        <v>94</v>
      </c>
      <c r="E1929" t="s">
        <v>93</v>
      </c>
      <c r="F1929" t="s">
        <v>3925</v>
      </c>
      <c r="G1929" t="s">
        <v>4307</v>
      </c>
      <c r="H1929" t="s">
        <v>2994</v>
      </c>
      <c r="I1929" t="s">
        <v>4305</v>
      </c>
      <c r="J1929" t="s">
        <v>4308</v>
      </c>
    </row>
    <row r="1930" spans="1:10" x14ac:dyDescent="0.35">
      <c r="A1930" t="s">
        <v>3</v>
      </c>
      <c r="B1930" t="s">
        <v>62</v>
      </c>
      <c r="C1930" t="s">
        <v>184</v>
      </c>
      <c r="D1930" t="s">
        <v>66</v>
      </c>
      <c r="E1930" t="s">
        <v>93</v>
      </c>
      <c r="F1930" t="s">
        <v>3927</v>
      </c>
      <c r="G1930" t="s">
        <v>4309</v>
      </c>
      <c r="H1930" t="s">
        <v>2997</v>
      </c>
      <c r="I1930" t="s">
        <v>4305</v>
      </c>
      <c r="J1930" t="s">
        <v>4231</v>
      </c>
    </row>
    <row r="1931" spans="1:10" x14ac:dyDescent="0.35">
      <c r="A1931" t="s">
        <v>3</v>
      </c>
      <c r="B1931" t="s">
        <v>62</v>
      </c>
      <c r="C1931" t="s">
        <v>184</v>
      </c>
      <c r="D1931" t="s">
        <v>64</v>
      </c>
      <c r="E1931" t="s">
        <v>93</v>
      </c>
      <c r="F1931" t="s">
        <v>3928</v>
      </c>
      <c r="G1931" t="s">
        <v>4310</v>
      </c>
      <c r="H1931" t="s">
        <v>3000</v>
      </c>
      <c r="I1931" t="s">
        <v>4305</v>
      </c>
      <c r="J1931" t="s">
        <v>4233</v>
      </c>
    </row>
    <row r="1932" spans="1:10" x14ac:dyDescent="0.35">
      <c r="A1932" t="s">
        <v>3</v>
      </c>
      <c r="B1932" t="s">
        <v>62</v>
      </c>
      <c r="C1932" t="s">
        <v>184</v>
      </c>
      <c r="D1932" t="s">
        <v>95</v>
      </c>
      <c r="E1932" t="s">
        <v>93</v>
      </c>
      <c r="F1932" t="s">
        <v>3929</v>
      </c>
      <c r="G1932" t="s">
        <v>4311</v>
      </c>
      <c r="H1932" t="s">
        <v>3003</v>
      </c>
      <c r="I1932" t="s">
        <v>4305</v>
      </c>
      <c r="J1932" t="s">
        <v>4312</v>
      </c>
    </row>
    <row r="1933" spans="1:10" x14ac:dyDescent="0.35">
      <c r="A1933" t="s">
        <v>3</v>
      </c>
      <c r="B1933" t="s">
        <v>62</v>
      </c>
      <c r="C1933" t="s">
        <v>184</v>
      </c>
      <c r="D1933" t="s">
        <v>91</v>
      </c>
      <c r="E1933" t="s">
        <v>93</v>
      </c>
      <c r="F1933" t="s">
        <v>3931</v>
      </c>
      <c r="G1933" t="s">
        <v>4313</v>
      </c>
      <c r="H1933" t="s">
        <v>2991</v>
      </c>
      <c r="I1933" t="s">
        <v>4305</v>
      </c>
      <c r="J1933" t="s">
        <v>4301</v>
      </c>
    </row>
    <row r="1934" spans="1:10" x14ac:dyDescent="0.35">
      <c r="A1934" t="s">
        <v>3</v>
      </c>
      <c r="B1934" t="s">
        <v>62</v>
      </c>
      <c r="C1934" t="s">
        <v>184</v>
      </c>
      <c r="D1934" t="s">
        <v>96</v>
      </c>
      <c r="E1934" t="s">
        <v>98</v>
      </c>
      <c r="F1934" t="s">
        <v>3932</v>
      </c>
      <c r="G1934" t="s">
        <v>4314</v>
      </c>
      <c r="H1934" t="s">
        <v>3007</v>
      </c>
      <c r="I1934" t="s">
        <v>4315</v>
      </c>
      <c r="J1934" t="s">
        <v>4306</v>
      </c>
    </row>
    <row r="1935" spans="1:10" x14ac:dyDescent="0.35">
      <c r="A1935" t="s">
        <v>3</v>
      </c>
      <c r="B1935" t="s">
        <v>62</v>
      </c>
      <c r="C1935" t="s">
        <v>184</v>
      </c>
      <c r="D1935" t="s">
        <v>94</v>
      </c>
      <c r="E1935" t="s">
        <v>98</v>
      </c>
      <c r="F1935" t="s">
        <v>3934</v>
      </c>
      <c r="G1935" t="s">
        <v>4316</v>
      </c>
      <c r="H1935" t="s">
        <v>3010</v>
      </c>
      <c r="I1935" t="s">
        <v>4315</v>
      </c>
      <c r="J1935" t="s">
        <v>4308</v>
      </c>
    </row>
    <row r="1936" spans="1:10" x14ac:dyDescent="0.35">
      <c r="A1936" t="s">
        <v>3</v>
      </c>
      <c r="B1936" t="s">
        <v>62</v>
      </c>
      <c r="C1936" t="s">
        <v>184</v>
      </c>
      <c r="D1936" t="s">
        <v>66</v>
      </c>
      <c r="E1936" t="s">
        <v>98</v>
      </c>
      <c r="F1936" t="s">
        <v>3935</v>
      </c>
      <c r="G1936" t="s">
        <v>4317</v>
      </c>
      <c r="H1936" t="s">
        <v>3012</v>
      </c>
      <c r="I1936" t="s">
        <v>4315</v>
      </c>
      <c r="J1936" t="s">
        <v>4231</v>
      </c>
    </row>
    <row r="1937" spans="1:10" x14ac:dyDescent="0.35">
      <c r="A1937" t="s">
        <v>3</v>
      </c>
      <c r="B1937" t="s">
        <v>62</v>
      </c>
      <c r="C1937" t="s">
        <v>184</v>
      </c>
      <c r="D1937" t="s">
        <v>64</v>
      </c>
      <c r="E1937" t="s">
        <v>98</v>
      </c>
      <c r="F1937" t="s">
        <v>3936</v>
      </c>
      <c r="G1937" t="s">
        <v>4318</v>
      </c>
      <c r="H1937" t="s">
        <v>3014</v>
      </c>
      <c r="I1937" t="s">
        <v>4315</v>
      </c>
      <c r="J1937" t="s">
        <v>4233</v>
      </c>
    </row>
    <row r="1938" spans="1:10" x14ac:dyDescent="0.35">
      <c r="A1938" t="s">
        <v>3</v>
      </c>
      <c r="B1938" t="s">
        <v>62</v>
      </c>
      <c r="C1938" t="s">
        <v>184</v>
      </c>
      <c r="D1938" t="s">
        <v>95</v>
      </c>
      <c r="E1938" t="s">
        <v>98</v>
      </c>
      <c r="F1938" t="s">
        <v>3937</v>
      </c>
      <c r="G1938" t="s">
        <v>4319</v>
      </c>
      <c r="H1938" t="s">
        <v>3016</v>
      </c>
      <c r="I1938" t="s">
        <v>4315</v>
      </c>
      <c r="J1938" t="s">
        <v>4312</v>
      </c>
    </row>
    <row r="1939" spans="1:10" x14ac:dyDescent="0.35">
      <c r="A1939" t="s">
        <v>3</v>
      </c>
      <c r="B1939" t="s">
        <v>62</v>
      </c>
      <c r="C1939" t="s">
        <v>184</v>
      </c>
      <c r="D1939" t="s">
        <v>91</v>
      </c>
      <c r="E1939" t="s">
        <v>98</v>
      </c>
      <c r="F1939" t="s">
        <v>3938</v>
      </c>
      <c r="G1939" t="s">
        <v>4320</v>
      </c>
      <c r="H1939" t="s">
        <v>3008</v>
      </c>
      <c r="I1939" t="s">
        <v>4315</v>
      </c>
      <c r="J1939" t="s">
        <v>4301</v>
      </c>
    </row>
    <row r="1940" spans="1:10" x14ac:dyDescent="0.35">
      <c r="A1940" t="s">
        <v>3</v>
      </c>
      <c r="B1940" t="s">
        <v>62</v>
      </c>
      <c r="C1940" t="s">
        <v>184</v>
      </c>
      <c r="D1940" t="s">
        <v>96</v>
      </c>
      <c r="E1940" t="s">
        <v>99</v>
      </c>
      <c r="F1940" t="s">
        <v>3939</v>
      </c>
      <c r="G1940" t="s">
        <v>4321</v>
      </c>
      <c r="H1940" t="s">
        <v>3019</v>
      </c>
      <c r="I1940" t="s">
        <v>4322</v>
      </c>
      <c r="J1940" t="s">
        <v>4306</v>
      </c>
    </row>
    <row r="1941" spans="1:10" x14ac:dyDescent="0.35">
      <c r="A1941" t="s">
        <v>3</v>
      </c>
      <c r="B1941" t="s">
        <v>62</v>
      </c>
      <c r="C1941" t="s">
        <v>184</v>
      </c>
      <c r="D1941" t="s">
        <v>94</v>
      </c>
      <c r="E1941" t="s">
        <v>99</v>
      </c>
      <c r="F1941" t="s">
        <v>3941</v>
      </c>
      <c r="G1941" t="s">
        <v>4323</v>
      </c>
      <c r="H1941" t="s">
        <v>3022</v>
      </c>
      <c r="I1941" t="s">
        <v>4322</v>
      </c>
      <c r="J1941" t="s">
        <v>4308</v>
      </c>
    </row>
    <row r="1942" spans="1:10" x14ac:dyDescent="0.35">
      <c r="A1942" t="s">
        <v>3</v>
      </c>
      <c r="B1942" t="s">
        <v>62</v>
      </c>
      <c r="C1942" t="s">
        <v>184</v>
      </c>
      <c r="D1942" t="s">
        <v>66</v>
      </c>
      <c r="E1942" t="s">
        <v>99</v>
      </c>
      <c r="F1942" t="s">
        <v>3942</v>
      </c>
      <c r="G1942" t="s">
        <v>4324</v>
      </c>
      <c r="H1942" t="s">
        <v>3024</v>
      </c>
      <c r="I1942" t="s">
        <v>4322</v>
      </c>
      <c r="J1942" t="s">
        <v>4231</v>
      </c>
    </row>
    <row r="1943" spans="1:10" x14ac:dyDescent="0.35">
      <c r="A1943" t="s">
        <v>3</v>
      </c>
      <c r="B1943" t="s">
        <v>62</v>
      </c>
      <c r="C1943" t="s">
        <v>184</v>
      </c>
      <c r="D1943" t="s">
        <v>64</v>
      </c>
      <c r="E1943" t="s">
        <v>99</v>
      </c>
      <c r="F1943" t="s">
        <v>3943</v>
      </c>
      <c r="G1943" t="s">
        <v>4325</v>
      </c>
      <c r="H1943" t="s">
        <v>3026</v>
      </c>
      <c r="I1943" t="s">
        <v>4322</v>
      </c>
      <c r="J1943" t="s">
        <v>4233</v>
      </c>
    </row>
    <row r="1944" spans="1:10" x14ac:dyDescent="0.35">
      <c r="A1944" t="s">
        <v>3</v>
      </c>
      <c r="B1944" t="s">
        <v>62</v>
      </c>
      <c r="C1944" t="s">
        <v>184</v>
      </c>
      <c r="D1944" t="s">
        <v>95</v>
      </c>
      <c r="E1944" t="s">
        <v>99</v>
      </c>
      <c r="F1944" t="s">
        <v>3944</v>
      </c>
      <c r="G1944" t="s">
        <v>4326</v>
      </c>
      <c r="H1944" t="s">
        <v>3028</v>
      </c>
      <c r="I1944" t="s">
        <v>4322</v>
      </c>
      <c r="J1944" t="s">
        <v>4312</v>
      </c>
    </row>
    <row r="1945" spans="1:10" x14ac:dyDescent="0.35">
      <c r="A1945" t="s">
        <v>3</v>
      </c>
      <c r="B1945" t="s">
        <v>62</v>
      </c>
      <c r="C1945" t="s">
        <v>184</v>
      </c>
      <c r="D1945" t="s">
        <v>91</v>
      </c>
      <c r="E1945" t="s">
        <v>99</v>
      </c>
      <c r="F1945" t="s">
        <v>3945</v>
      </c>
      <c r="G1945" t="s">
        <v>4327</v>
      </c>
      <c r="H1945" t="s">
        <v>3020</v>
      </c>
      <c r="I1945" t="s">
        <v>4322</v>
      </c>
      <c r="J1945" t="s">
        <v>4301</v>
      </c>
    </row>
    <row r="1946" spans="1:10" x14ac:dyDescent="0.35">
      <c r="A1946" t="s">
        <v>3</v>
      </c>
      <c r="B1946" t="s">
        <v>62</v>
      </c>
      <c r="C1946" t="s">
        <v>184</v>
      </c>
      <c r="D1946" t="s">
        <v>96</v>
      </c>
      <c r="E1946" t="s">
        <v>100</v>
      </c>
      <c r="F1946" t="s">
        <v>3946</v>
      </c>
      <c r="G1946" t="s">
        <v>4328</v>
      </c>
      <c r="H1946" t="s">
        <v>3031</v>
      </c>
      <c r="I1946" t="s">
        <v>4329</v>
      </c>
      <c r="J1946" t="s">
        <v>4306</v>
      </c>
    </row>
    <row r="1947" spans="1:10" x14ac:dyDescent="0.35">
      <c r="A1947" t="s">
        <v>3</v>
      </c>
      <c r="B1947" t="s">
        <v>62</v>
      </c>
      <c r="C1947" t="s">
        <v>184</v>
      </c>
      <c r="D1947" t="s">
        <v>94</v>
      </c>
      <c r="E1947" t="s">
        <v>100</v>
      </c>
      <c r="F1947" t="s">
        <v>3948</v>
      </c>
      <c r="G1947" t="s">
        <v>4330</v>
      </c>
      <c r="H1947" t="s">
        <v>3034</v>
      </c>
      <c r="I1947" t="s">
        <v>4329</v>
      </c>
      <c r="J1947" t="s">
        <v>4308</v>
      </c>
    </row>
    <row r="1948" spans="1:10" x14ac:dyDescent="0.35">
      <c r="A1948" t="s">
        <v>3</v>
      </c>
      <c r="B1948" t="s">
        <v>62</v>
      </c>
      <c r="C1948" t="s">
        <v>184</v>
      </c>
      <c r="D1948" t="s">
        <v>66</v>
      </c>
      <c r="E1948" t="s">
        <v>100</v>
      </c>
      <c r="F1948" t="s">
        <v>3949</v>
      </c>
      <c r="G1948" t="s">
        <v>4331</v>
      </c>
      <c r="H1948" t="s">
        <v>3036</v>
      </c>
      <c r="I1948" t="s">
        <v>4329</v>
      </c>
      <c r="J1948" t="s">
        <v>4231</v>
      </c>
    </row>
    <row r="1949" spans="1:10" x14ac:dyDescent="0.35">
      <c r="A1949" t="s">
        <v>3</v>
      </c>
      <c r="B1949" t="s">
        <v>62</v>
      </c>
      <c r="C1949" t="s">
        <v>184</v>
      </c>
      <c r="D1949" t="s">
        <v>64</v>
      </c>
      <c r="E1949" t="s">
        <v>100</v>
      </c>
      <c r="F1949" t="s">
        <v>3950</v>
      </c>
      <c r="G1949" t="s">
        <v>4332</v>
      </c>
      <c r="H1949" t="s">
        <v>3038</v>
      </c>
      <c r="I1949" t="s">
        <v>4329</v>
      </c>
      <c r="J1949" t="s">
        <v>4233</v>
      </c>
    </row>
    <row r="1950" spans="1:10" x14ac:dyDescent="0.35">
      <c r="A1950" t="s">
        <v>3</v>
      </c>
      <c r="B1950" t="s">
        <v>62</v>
      </c>
      <c r="C1950" t="s">
        <v>184</v>
      </c>
      <c r="D1950" t="s">
        <v>95</v>
      </c>
      <c r="E1950" t="s">
        <v>100</v>
      </c>
      <c r="F1950" t="s">
        <v>3951</v>
      </c>
      <c r="G1950" t="s">
        <v>4333</v>
      </c>
      <c r="H1950" t="s">
        <v>3040</v>
      </c>
      <c r="I1950" t="s">
        <v>4329</v>
      </c>
      <c r="J1950" t="s">
        <v>4312</v>
      </c>
    </row>
    <row r="1951" spans="1:10" x14ac:dyDescent="0.35">
      <c r="A1951" t="s">
        <v>3</v>
      </c>
      <c r="B1951" t="s">
        <v>62</v>
      </c>
      <c r="C1951" t="s">
        <v>184</v>
      </c>
      <c r="D1951" t="s">
        <v>91</v>
      </c>
      <c r="E1951" t="s">
        <v>100</v>
      </c>
      <c r="F1951" t="s">
        <v>3952</v>
      </c>
      <c r="G1951" t="s">
        <v>4334</v>
      </c>
      <c r="H1951" t="s">
        <v>3032</v>
      </c>
      <c r="I1951" t="s">
        <v>4329</v>
      </c>
      <c r="J1951" t="s">
        <v>4301</v>
      </c>
    </row>
    <row r="1952" spans="1:10" x14ac:dyDescent="0.35">
      <c r="A1952" t="s">
        <v>3</v>
      </c>
      <c r="B1952" t="s">
        <v>62</v>
      </c>
      <c r="C1952" t="s">
        <v>184</v>
      </c>
      <c r="D1952" t="s">
        <v>96</v>
      </c>
      <c r="E1952" t="s">
        <v>101</v>
      </c>
      <c r="F1952" t="s">
        <v>3953</v>
      </c>
      <c r="G1952" t="s">
        <v>4335</v>
      </c>
      <c r="H1952" t="s">
        <v>3043</v>
      </c>
      <c r="I1952" t="s">
        <v>4336</v>
      </c>
      <c r="J1952" t="s">
        <v>4306</v>
      </c>
    </row>
    <row r="1953" spans="1:10" x14ac:dyDescent="0.35">
      <c r="A1953" t="s">
        <v>3</v>
      </c>
      <c r="B1953" t="s">
        <v>62</v>
      </c>
      <c r="C1953" t="s">
        <v>184</v>
      </c>
      <c r="D1953" t="s">
        <v>94</v>
      </c>
      <c r="E1953" t="s">
        <v>101</v>
      </c>
      <c r="F1953" t="s">
        <v>3955</v>
      </c>
      <c r="G1953" t="s">
        <v>4337</v>
      </c>
      <c r="H1953" t="s">
        <v>3046</v>
      </c>
      <c r="I1953" t="s">
        <v>4336</v>
      </c>
      <c r="J1953" t="s">
        <v>4308</v>
      </c>
    </row>
    <row r="1954" spans="1:10" x14ac:dyDescent="0.35">
      <c r="A1954" t="s">
        <v>3</v>
      </c>
      <c r="B1954" t="s">
        <v>62</v>
      </c>
      <c r="C1954" t="s">
        <v>184</v>
      </c>
      <c r="D1954" t="s">
        <v>66</v>
      </c>
      <c r="E1954" t="s">
        <v>101</v>
      </c>
      <c r="F1954" t="s">
        <v>3956</v>
      </c>
      <c r="G1954" t="s">
        <v>4338</v>
      </c>
      <c r="H1954" t="s">
        <v>3048</v>
      </c>
      <c r="I1954" t="s">
        <v>4336</v>
      </c>
      <c r="J1954" t="s">
        <v>4231</v>
      </c>
    </row>
    <row r="1955" spans="1:10" x14ac:dyDescent="0.35">
      <c r="A1955" t="s">
        <v>3</v>
      </c>
      <c r="B1955" t="s">
        <v>62</v>
      </c>
      <c r="C1955" t="s">
        <v>184</v>
      </c>
      <c r="D1955" t="s">
        <v>64</v>
      </c>
      <c r="E1955" t="s">
        <v>101</v>
      </c>
      <c r="F1955" t="s">
        <v>3957</v>
      </c>
      <c r="G1955" t="s">
        <v>4339</v>
      </c>
      <c r="H1955" t="s">
        <v>3050</v>
      </c>
      <c r="I1955" t="s">
        <v>4336</v>
      </c>
      <c r="J1955" t="s">
        <v>4233</v>
      </c>
    </row>
    <row r="1956" spans="1:10" x14ac:dyDescent="0.35">
      <c r="A1956" t="s">
        <v>3</v>
      </c>
      <c r="B1956" t="s">
        <v>62</v>
      </c>
      <c r="C1956" t="s">
        <v>184</v>
      </c>
      <c r="D1956" t="s">
        <v>95</v>
      </c>
      <c r="E1956" t="s">
        <v>101</v>
      </c>
      <c r="F1956" t="s">
        <v>3958</v>
      </c>
      <c r="G1956" t="s">
        <v>4340</v>
      </c>
      <c r="H1956" t="s">
        <v>3052</v>
      </c>
      <c r="I1956" t="s">
        <v>4336</v>
      </c>
      <c r="J1956" t="s">
        <v>4312</v>
      </c>
    </row>
    <row r="1957" spans="1:10" x14ac:dyDescent="0.35">
      <c r="A1957" t="s">
        <v>3</v>
      </c>
      <c r="B1957" t="s">
        <v>62</v>
      </c>
      <c r="C1957" t="s">
        <v>184</v>
      </c>
      <c r="D1957" t="s">
        <v>91</v>
      </c>
      <c r="E1957" t="s">
        <v>101</v>
      </c>
      <c r="F1957" t="s">
        <v>3959</v>
      </c>
      <c r="G1957" t="s">
        <v>4341</v>
      </c>
      <c r="H1957" t="s">
        <v>3044</v>
      </c>
      <c r="I1957" t="s">
        <v>4336</v>
      </c>
      <c r="J1957" t="s">
        <v>4301</v>
      </c>
    </row>
    <row r="1958" spans="1:10" x14ac:dyDescent="0.35">
      <c r="A1958" t="s">
        <v>3</v>
      </c>
      <c r="B1958" t="s">
        <v>62</v>
      </c>
      <c r="C1958" t="s">
        <v>184</v>
      </c>
      <c r="D1958" t="s">
        <v>96</v>
      </c>
      <c r="E1958" t="s">
        <v>102</v>
      </c>
      <c r="F1958" t="s">
        <v>3960</v>
      </c>
      <c r="G1958" t="s">
        <v>4342</v>
      </c>
      <c r="H1958" t="s">
        <v>3055</v>
      </c>
      <c r="I1958" t="s">
        <v>4343</v>
      </c>
      <c r="J1958" t="s">
        <v>4306</v>
      </c>
    </row>
    <row r="1959" spans="1:10" x14ac:dyDescent="0.35">
      <c r="A1959" t="s">
        <v>3</v>
      </c>
      <c r="B1959" t="s">
        <v>62</v>
      </c>
      <c r="C1959" t="s">
        <v>184</v>
      </c>
      <c r="D1959" t="s">
        <v>94</v>
      </c>
      <c r="E1959" t="s">
        <v>102</v>
      </c>
      <c r="F1959" t="s">
        <v>3962</v>
      </c>
      <c r="G1959" t="s">
        <v>4344</v>
      </c>
      <c r="H1959" t="s">
        <v>3058</v>
      </c>
      <c r="I1959" t="s">
        <v>4343</v>
      </c>
      <c r="J1959" t="s">
        <v>4308</v>
      </c>
    </row>
    <row r="1960" spans="1:10" x14ac:dyDescent="0.35">
      <c r="A1960" t="s">
        <v>3</v>
      </c>
      <c r="B1960" t="s">
        <v>62</v>
      </c>
      <c r="C1960" t="s">
        <v>184</v>
      </c>
      <c r="D1960" t="s">
        <v>66</v>
      </c>
      <c r="E1960" t="s">
        <v>102</v>
      </c>
      <c r="F1960" t="s">
        <v>3963</v>
      </c>
      <c r="G1960" t="s">
        <v>4345</v>
      </c>
      <c r="H1960" t="s">
        <v>3060</v>
      </c>
      <c r="I1960" t="s">
        <v>4343</v>
      </c>
      <c r="J1960" t="s">
        <v>4231</v>
      </c>
    </row>
    <row r="1961" spans="1:10" x14ac:dyDescent="0.35">
      <c r="A1961" t="s">
        <v>3</v>
      </c>
      <c r="B1961" t="s">
        <v>62</v>
      </c>
      <c r="C1961" t="s">
        <v>184</v>
      </c>
      <c r="D1961" t="s">
        <v>64</v>
      </c>
      <c r="E1961" t="s">
        <v>102</v>
      </c>
      <c r="F1961" t="s">
        <v>3964</v>
      </c>
      <c r="G1961" t="s">
        <v>4346</v>
      </c>
      <c r="H1961" t="s">
        <v>3062</v>
      </c>
      <c r="I1961" t="s">
        <v>4343</v>
      </c>
      <c r="J1961" t="s">
        <v>4233</v>
      </c>
    </row>
    <row r="1962" spans="1:10" x14ac:dyDescent="0.35">
      <c r="A1962" t="s">
        <v>3</v>
      </c>
      <c r="B1962" t="s">
        <v>62</v>
      </c>
      <c r="C1962" t="s">
        <v>184</v>
      </c>
      <c r="D1962" t="s">
        <v>95</v>
      </c>
      <c r="E1962" t="s">
        <v>102</v>
      </c>
      <c r="F1962" t="s">
        <v>3965</v>
      </c>
      <c r="G1962" t="s">
        <v>4347</v>
      </c>
      <c r="H1962" t="s">
        <v>3064</v>
      </c>
      <c r="I1962" t="s">
        <v>4343</v>
      </c>
      <c r="J1962" t="s">
        <v>4312</v>
      </c>
    </row>
    <row r="1963" spans="1:10" x14ac:dyDescent="0.35">
      <c r="A1963" t="s">
        <v>3</v>
      </c>
      <c r="B1963" t="s">
        <v>62</v>
      </c>
      <c r="C1963" t="s">
        <v>184</v>
      </c>
      <c r="D1963" t="s">
        <v>91</v>
      </c>
      <c r="E1963" t="s">
        <v>102</v>
      </c>
      <c r="F1963" t="s">
        <v>3966</v>
      </c>
      <c r="G1963" t="s">
        <v>4348</v>
      </c>
      <c r="H1963" t="s">
        <v>3056</v>
      </c>
      <c r="I1963" t="s">
        <v>4343</v>
      </c>
      <c r="J1963" t="s">
        <v>4301</v>
      </c>
    </row>
    <row r="1964" spans="1:10" x14ac:dyDescent="0.35">
      <c r="A1964" t="s">
        <v>3</v>
      </c>
      <c r="B1964" t="s">
        <v>62</v>
      </c>
      <c r="C1964" t="s">
        <v>184</v>
      </c>
      <c r="D1964" t="s">
        <v>96</v>
      </c>
      <c r="E1964" t="s">
        <v>103</v>
      </c>
      <c r="F1964" t="s">
        <v>3967</v>
      </c>
      <c r="G1964" t="s">
        <v>4349</v>
      </c>
      <c r="H1964" t="s">
        <v>3067</v>
      </c>
      <c r="I1964" t="s">
        <v>4350</v>
      </c>
      <c r="J1964" t="s">
        <v>4306</v>
      </c>
    </row>
    <row r="1965" spans="1:10" x14ac:dyDescent="0.35">
      <c r="A1965" t="s">
        <v>3</v>
      </c>
      <c r="B1965" t="s">
        <v>62</v>
      </c>
      <c r="C1965" t="s">
        <v>184</v>
      </c>
      <c r="D1965" t="s">
        <v>94</v>
      </c>
      <c r="E1965" t="s">
        <v>103</v>
      </c>
      <c r="F1965" t="s">
        <v>3969</v>
      </c>
      <c r="G1965" t="s">
        <v>4351</v>
      </c>
      <c r="H1965" t="s">
        <v>3070</v>
      </c>
      <c r="I1965" t="s">
        <v>4350</v>
      </c>
      <c r="J1965" t="s">
        <v>4308</v>
      </c>
    </row>
    <row r="1966" spans="1:10" x14ac:dyDescent="0.35">
      <c r="A1966" t="s">
        <v>3</v>
      </c>
      <c r="B1966" t="s">
        <v>62</v>
      </c>
      <c r="C1966" t="s">
        <v>184</v>
      </c>
      <c r="D1966" t="s">
        <v>66</v>
      </c>
      <c r="E1966" t="s">
        <v>103</v>
      </c>
      <c r="F1966" t="s">
        <v>3970</v>
      </c>
      <c r="G1966" t="s">
        <v>4352</v>
      </c>
      <c r="H1966" t="s">
        <v>3072</v>
      </c>
      <c r="I1966" t="s">
        <v>4350</v>
      </c>
      <c r="J1966" t="s">
        <v>4231</v>
      </c>
    </row>
    <row r="1967" spans="1:10" x14ac:dyDescent="0.35">
      <c r="A1967" t="s">
        <v>3</v>
      </c>
      <c r="B1967" t="s">
        <v>62</v>
      </c>
      <c r="C1967" t="s">
        <v>184</v>
      </c>
      <c r="D1967" t="s">
        <v>64</v>
      </c>
      <c r="E1967" t="s">
        <v>103</v>
      </c>
      <c r="F1967" t="s">
        <v>3971</v>
      </c>
      <c r="G1967" t="s">
        <v>4353</v>
      </c>
      <c r="H1967" t="s">
        <v>3074</v>
      </c>
      <c r="I1967" t="s">
        <v>4350</v>
      </c>
      <c r="J1967" t="s">
        <v>4233</v>
      </c>
    </row>
    <row r="1968" spans="1:10" x14ac:dyDescent="0.35">
      <c r="A1968" t="s">
        <v>3</v>
      </c>
      <c r="B1968" t="s">
        <v>62</v>
      </c>
      <c r="C1968" t="s">
        <v>184</v>
      </c>
      <c r="D1968" t="s">
        <v>95</v>
      </c>
      <c r="E1968" t="s">
        <v>103</v>
      </c>
      <c r="F1968" t="s">
        <v>3972</v>
      </c>
      <c r="G1968" t="s">
        <v>4354</v>
      </c>
      <c r="H1968" t="s">
        <v>3076</v>
      </c>
      <c r="I1968" t="s">
        <v>4350</v>
      </c>
      <c r="J1968" t="s">
        <v>4312</v>
      </c>
    </row>
    <row r="1969" spans="1:10" x14ac:dyDescent="0.35">
      <c r="A1969" t="s">
        <v>3</v>
      </c>
      <c r="B1969" t="s">
        <v>62</v>
      </c>
      <c r="C1969" t="s">
        <v>184</v>
      </c>
      <c r="D1969" t="s">
        <v>91</v>
      </c>
      <c r="E1969" t="s">
        <v>103</v>
      </c>
      <c r="F1969" t="s">
        <v>3973</v>
      </c>
      <c r="G1969" t="s">
        <v>4355</v>
      </c>
      <c r="H1969" t="s">
        <v>3068</v>
      </c>
      <c r="I1969" t="s">
        <v>4350</v>
      </c>
      <c r="J1969" t="s">
        <v>4301</v>
      </c>
    </row>
    <row r="1970" spans="1:10" x14ac:dyDescent="0.35">
      <c r="A1970" t="s">
        <v>3</v>
      </c>
      <c r="B1970" t="s">
        <v>62</v>
      </c>
      <c r="C1970" t="s">
        <v>184</v>
      </c>
      <c r="D1970" t="s">
        <v>96</v>
      </c>
      <c r="E1970" t="s">
        <v>104</v>
      </c>
      <c r="F1970" t="s">
        <v>3974</v>
      </c>
      <c r="G1970" t="s">
        <v>4356</v>
      </c>
      <c r="H1970" t="s">
        <v>3079</v>
      </c>
      <c r="I1970" t="s">
        <v>4357</v>
      </c>
      <c r="J1970" t="s">
        <v>4306</v>
      </c>
    </row>
    <row r="1971" spans="1:10" x14ac:dyDescent="0.35">
      <c r="A1971" t="s">
        <v>3</v>
      </c>
      <c r="B1971" t="s">
        <v>62</v>
      </c>
      <c r="C1971" t="s">
        <v>184</v>
      </c>
      <c r="D1971" t="s">
        <v>94</v>
      </c>
      <c r="E1971" t="s">
        <v>104</v>
      </c>
      <c r="F1971" t="s">
        <v>3976</v>
      </c>
      <c r="G1971" t="s">
        <v>4358</v>
      </c>
      <c r="H1971" t="s">
        <v>3082</v>
      </c>
      <c r="I1971" t="s">
        <v>4357</v>
      </c>
      <c r="J1971" t="s">
        <v>4308</v>
      </c>
    </row>
    <row r="1972" spans="1:10" x14ac:dyDescent="0.35">
      <c r="A1972" t="s">
        <v>3</v>
      </c>
      <c r="B1972" t="s">
        <v>62</v>
      </c>
      <c r="C1972" t="s">
        <v>184</v>
      </c>
      <c r="D1972" t="s">
        <v>66</v>
      </c>
      <c r="E1972" t="s">
        <v>104</v>
      </c>
      <c r="F1972" t="s">
        <v>3977</v>
      </c>
      <c r="G1972" t="s">
        <v>4359</v>
      </c>
      <c r="H1972" t="s">
        <v>3084</v>
      </c>
      <c r="I1972" t="s">
        <v>4357</v>
      </c>
      <c r="J1972" t="s">
        <v>4231</v>
      </c>
    </row>
    <row r="1973" spans="1:10" x14ac:dyDescent="0.35">
      <c r="A1973" t="s">
        <v>3</v>
      </c>
      <c r="B1973" t="s">
        <v>62</v>
      </c>
      <c r="C1973" t="s">
        <v>184</v>
      </c>
      <c r="D1973" t="s">
        <v>64</v>
      </c>
      <c r="E1973" t="s">
        <v>104</v>
      </c>
      <c r="F1973" t="s">
        <v>3978</v>
      </c>
      <c r="G1973" t="s">
        <v>4360</v>
      </c>
      <c r="H1973" t="s">
        <v>3086</v>
      </c>
      <c r="I1973" t="s">
        <v>4357</v>
      </c>
      <c r="J1973" t="s">
        <v>4233</v>
      </c>
    </row>
    <row r="1974" spans="1:10" x14ac:dyDescent="0.35">
      <c r="A1974" t="s">
        <v>3</v>
      </c>
      <c r="B1974" t="s">
        <v>62</v>
      </c>
      <c r="C1974" t="s">
        <v>184</v>
      </c>
      <c r="D1974" t="s">
        <v>95</v>
      </c>
      <c r="E1974" t="s">
        <v>104</v>
      </c>
      <c r="F1974" t="s">
        <v>3979</v>
      </c>
      <c r="G1974" t="s">
        <v>4361</v>
      </c>
      <c r="H1974" t="s">
        <v>3088</v>
      </c>
      <c r="I1974" t="s">
        <v>4357</v>
      </c>
      <c r="J1974" t="s">
        <v>4312</v>
      </c>
    </row>
    <row r="1975" spans="1:10" x14ac:dyDescent="0.35">
      <c r="A1975" t="s">
        <v>3</v>
      </c>
      <c r="B1975" t="s">
        <v>62</v>
      </c>
      <c r="C1975" t="s">
        <v>184</v>
      </c>
      <c r="D1975" t="s">
        <v>91</v>
      </c>
      <c r="E1975" t="s">
        <v>104</v>
      </c>
      <c r="F1975" t="s">
        <v>3980</v>
      </c>
      <c r="G1975" t="s">
        <v>4362</v>
      </c>
      <c r="H1975" t="s">
        <v>3080</v>
      </c>
      <c r="I1975" t="s">
        <v>4357</v>
      </c>
      <c r="J1975" t="s">
        <v>4301</v>
      </c>
    </row>
    <row r="1976" spans="1:10" x14ac:dyDescent="0.35">
      <c r="A1976" t="s">
        <v>3</v>
      </c>
      <c r="B1976" t="s">
        <v>4</v>
      </c>
      <c r="C1976" t="s">
        <v>184</v>
      </c>
      <c r="D1976" t="s">
        <v>5</v>
      </c>
      <c r="E1976" t="s">
        <v>148</v>
      </c>
      <c r="F1976" t="s">
        <v>3981</v>
      </c>
      <c r="G1976" t="s">
        <v>4363</v>
      </c>
      <c r="H1976" t="s">
        <v>3091</v>
      </c>
      <c r="I1976" t="s">
        <v>4364</v>
      </c>
      <c r="J1976" t="s">
        <v>4365</v>
      </c>
    </row>
    <row r="1977" spans="1:10" x14ac:dyDescent="0.35">
      <c r="A1977" t="s">
        <v>3</v>
      </c>
      <c r="B1977" t="s">
        <v>4</v>
      </c>
      <c r="C1977" t="s">
        <v>184</v>
      </c>
      <c r="D1977" t="s">
        <v>5</v>
      </c>
      <c r="E1977" t="s">
        <v>151</v>
      </c>
      <c r="F1977" t="s">
        <v>3984</v>
      </c>
      <c r="G1977" t="s">
        <v>4366</v>
      </c>
      <c r="H1977" t="s">
        <v>3094</v>
      </c>
      <c r="I1977" t="s">
        <v>4367</v>
      </c>
      <c r="J1977" t="s">
        <v>4365</v>
      </c>
    </row>
    <row r="1978" spans="1:10" x14ac:dyDescent="0.35">
      <c r="A1978" t="s">
        <v>3</v>
      </c>
      <c r="B1978" t="s">
        <v>4</v>
      </c>
      <c r="C1978" t="s">
        <v>184</v>
      </c>
      <c r="D1978" t="s">
        <v>15</v>
      </c>
      <c r="E1978" t="s">
        <v>2</v>
      </c>
      <c r="F1978" t="s">
        <v>3986</v>
      </c>
      <c r="G1978" t="s">
        <v>4368</v>
      </c>
      <c r="H1978" t="s">
        <v>3096</v>
      </c>
      <c r="I1978" t="s">
        <v>4369</v>
      </c>
      <c r="J1978" t="s">
        <v>4370</v>
      </c>
    </row>
    <row r="1979" spans="1:10" x14ac:dyDescent="0.35">
      <c r="A1979" t="s">
        <v>3</v>
      </c>
      <c r="B1979" t="s">
        <v>4</v>
      </c>
      <c r="C1979" t="s">
        <v>184</v>
      </c>
      <c r="D1979" t="s">
        <v>10</v>
      </c>
      <c r="E1979" t="s">
        <v>2</v>
      </c>
      <c r="F1979" t="s">
        <v>3989</v>
      </c>
      <c r="G1979" t="s">
        <v>4371</v>
      </c>
      <c r="H1979" t="s">
        <v>3100</v>
      </c>
      <c r="I1979" t="s">
        <v>4369</v>
      </c>
      <c r="J1979" t="s">
        <v>4372</v>
      </c>
    </row>
    <row r="1980" spans="1:10" x14ac:dyDescent="0.35">
      <c r="A1980" t="s">
        <v>3</v>
      </c>
      <c r="B1980" t="s">
        <v>4</v>
      </c>
      <c r="C1980" t="s">
        <v>184</v>
      </c>
      <c r="D1980" t="s">
        <v>14</v>
      </c>
      <c r="E1980" t="s">
        <v>2</v>
      </c>
      <c r="F1980" t="s">
        <v>3991</v>
      </c>
      <c r="G1980" t="s">
        <v>4373</v>
      </c>
      <c r="H1980" t="s">
        <v>3103</v>
      </c>
      <c r="I1980" t="s">
        <v>4369</v>
      </c>
      <c r="J1980" t="s">
        <v>4374</v>
      </c>
    </row>
    <row r="1981" spans="1:10" x14ac:dyDescent="0.35">
      <c r="A1981" t="s">
        <v>3</v>
      </c>
      <c r="B1981" t="s">
        <v>4</v>
      </c>
      <c r="C1981" t="s">
        <v>184</v>
      </c>
      <c r="D1981" t="s">
        <v>13</v>
      </c>
      <c r="E1981" t="s">
        <v>2</v>
      </c>
      <c r="F1981" t="s">
        <v>3993</v>
      </c>
      <c r="G1981" t="s">
        <v>4375</v>
      </c>
      <c r="H1981" t="s">
        <v>3106</v>
      </c>
      <c r="I1981" t="s">
        <v>4369</v>
      </c>
      <c r="J1981" t="s">
        <v>4376</v>
      </c>
    </row>
    <row r="1982" spans="1:10" x14ac:dyDescent="0.35">
      <c r="A1982" t="s">
        <v>3</v>
      </c>
      <c r="B1982" t="s">
        <v>4</v>
      </c>
      <c r="C1982" t="s">
        <v>184</v>
      </c>
      <c r="D1982" t="s">
        <v>7</v>
      </c>
      <c r="E1982" t="s">
        <v>2</v>
      </c>
      <c r="F1982" t="s">
        <v>3995</v>
      </c>
      <c r="G1982" t="s">
        <v>4377</v>
      </c>
      <c r="H1982" t="s">
        <v>3109</v>
      </c>
      <c r="I1982" t="s">
        <v>4369</v>
      </c>
      <c r="J1982" t="s">
        <v>4378</v>
      </c>
    </row>
    <row r="1983" spans="1:10" x14ac:dyDescent="0.35">
      <c r="A1983" t="s">
        <v>3</v>
      </c>
      <c r="B1983" t="s">
        <v>4</v>
      </c>
      <c r="C1983" t="s">
        <v>184</v>
      </c>
      <c r="D1983" t="s">
        <v>5</v>
      </c>
      <c r="E1983" t="s">
        <v>2</v>
      </c>
      <c r="F1983" t="s">
        <v>3997</v>
      </c>
      <c r="G1983" t="s">
        <v>4379</v>
      </c>
      <c r="H1983" t="s">
        <v>3097</v>
      </c>
      <c r="I1983" t="s">
        <v>4369</v>
      </c>
      <c r="J1983" t="s">
        <v>4365</v>
      </c>
    </row>
    <row r="1984" spans="1:10" x14ac:dyDescent="0.35">
      <c r="A1984" t="s">
        <v>3</v>
      </c>
      <c r="B1984" t="s">
        <v>4</v>
      </c>
      <c r="C1984" t="s">
        <v>184</v>
      </c>
      <c r="D1984" t="s">
        <v>15</v>
      </c>
      <c r="E1984" t="s">
        <v>32</v>
      </c>
      <c r="F1984" t="s">
        <v>3998</v>
      </c>
      <c r="G1984" t="s">
        <v>4380</v>
      </c>
      <c r="H1984" t="s">
        <v>3113</v>
      </c>
      <c r="I1984" t="s">
        <v>4381</v>
      </c>
      <c r="J1984" t="s">
        <v>4370</v>
      </c>
    </row>
    <row r="1985" spans="1:10" x14ac:dyDescent="0.35">
      <c r="A1985" t="s">
        <v>3</v>
      </c>
      <c r="B1985" t="s">
        <v>4</v>
      </c>
      <c r="C1985" t="s">
        <v>184</v>
      </c>
      <c r="D1985" t="s">
        <v>10</v>
      </c>
      <c r="E1985" t="s">
        <v>32</v>
      </c>
      <c r="F1985" t="s">
        <v>4000</v>
      </c>
      <c r="G1985" t="s">
        <v>4382</v>
      </c>
      <c r="H1985" t="s">
        <v>3116</v>
      </c>
      <c r="I1985" t="s">
        <v>4381</v>
      </c>
      <c r="J1985" t="s">
        <v>4372</v>
      </c>
    </row>
    <row r="1986" spans="1:10" x14ac:dyDescent="0.35">
      <c r="A1986" t="s">
        <v>3</v>
      </c>
      <c r="B1986" t="s">
        <v>4</v>
      </c>
      <c r="C1986" t="s">
        <v>184</v>
      </c>
      <c r="D1986" t="s">
        <v>14</v>
      </c>
      <c r="E1986" t="s">
        <v>32</v>
      </c>
      <c r="F1986" t="s">
        <v>4001</v>
      </c>
      <c r="G1986" t="s">
        <v>4383</v>
      </c>
      <c r="H1986" t="s">
        <v>3118</v>
      </c>
      <c r="I1986" t="s">
        <v>4381</v>
      </c>
      <c r="J1986" t="s">
        <v>4374</v>
      </c>
    </row>
    <row r="1987" spans="1:10" x14ac:dyDescent="0.35">
      <c r="A1987" t="s">
        <v>3</v>
      </c>
      <c r="B1987" t="s">
        <v>4</v>
      </c>
      <c r="C1987" t="s">
        <v>184</v>
      </c>
      <c r="D1987" t="s">
        <v>13</v>
      </c>
      <c r="E1987" t="s">
        <v>32</v>
      </c>
      <c r="F1987" t="s">
        <v>4002</v>
      </c>
      <c r="G1987" t="s">
        <v>4384</v>
      </c>
      <c r="H1987" t="s">
        <v>3120</v>
      </c>
      <c r="I1987" t="s">
        <v>4381</v>
      </c>
      <c r="J1987" t="s">
        <v>4376</v>
      </c>
    </row>
    <row r="1988" spans="1:10" x14ac:dyDescent="0.35">
      <c r="A1988" t="s">
        <v>3</v>
      </c>
      <c r="B1988" t="s">
        <v>4</v>
      </c>
      <c r="C1988" t="s">
        <v>184</v>
      </c>
      <c r="D1988" t="s">
        <v>7</v>
      </c>
      <c r="E1988" t="s">
        <v>32</v>
      </c>
      <c r="F1988" t="s">
        <v>4003</v>
      </c>
      <c r="G1988" t="s">
        <v>4385</v>
      </c>
      <c r="H1988" t="s">
        <v>3122</v>
      </c>
      <c r="I1988" t="s">
        <v>4381</v>
      </c>
      <c r="J1988" t="s">
        <v>4378</v>
      </c>
    </row>
    <row r="1989" spans="1:10" x14ac:dyDescent="0.35">
      <c r="A1989" t="s">
        <v>3</v>
      </c>
      <c r="B1989" t="s">
        <v>4</v>
      </c>
      <c r="C1989" t="s">
        <v>184</v>
      </c>
      <c r="D1989" t="s">
        <v>5</v>
      </c>
      <c r="E1989" t="s">
        <v>32</v>
      </c>
      <c r="F1989" t="s">
        <v>4004</v>
      </c>
      <c r="G1989" t="s">
        <v>4386</v>
      </c>
      <c r="H1989" t="s">
        <v>3114</v>
      </c>
      <c r="I1989" t="s">
        <v>4381</v>
      </c>
      <c r="J1989" t="s">
        <v>4365</v>
      </c>
    </row>
    <row r="1990" spans="1:10" x14ac:dyDescent="0.35">
      <c r="A1990" t="s">
        <v>3</v>
      </c>
      <c r="B1990" t="s">
        <v>4</v>
      </c>
      <c r="C1990" t="s">
        <v>184</v>
      </c>
      <c r="D1990" t="s">
        <v>15</v>
      </c>
      <c r="E1990" t="s">
        <v>33</v>
      </c>
      <c r="F1990" t="s">
        <v>4005</v>
      </c>
      <c r="G1990" t="s">
        <v>4387</v>
      </c>
      <c r="H1990" t="s">
        <v>3125</v>
      </c>
      <c r="I1990" t="s">
        <v>4388</v>
      </c>
      <c r="J1990" t="s">
        <v>4370</v>
      </c>
    </row>
    <row r="1991" spans="1:10" x14ac:dyDescent="0.35">
      <c r="A1991" t="s">
        <v>3</v>
      </c>
      <c r="B1991" t="s">
        <v>4</v>
      </c>
      <c r="C1991" t="s">
        <v>184</v>
      </c>
      <c r="D1991" t="s">
        <v>10</v>
      </c>
      <c r="E1991" t="s">
        <v>33</v>
      </c>
      <c r="F1991" t="s">
        <v>4007</v>
      </c>
      <c r="G1991" t="s">
        <v>4389</v>
      </c>
      <c r="H1991" t="s">
        <v>3128</v>
      </c>
      <c r="I1991" t="s">
        <v>4388</v>
      </c>
      <c r="J1991" t="s">
        <v>4372</v>
      </c>
    </row>
    <row r="1992" spans="1:10" x14ac:dyDescent="0.35">
      <c r="A1992" t="s">
        <v>3</v>
      </c>
      <c r="B1992" t="s">
        <v>4</v>
      </c>
      <c r="C1992" t="s">
        <v>184</v>
      </c>
      <c r="D1992" t="s">
        <v>14</v>
      </c>
      <c r="E1992" t="s">
        <v>33</v>
      </c>
      <c r="F1992" t="s">
        <v>4008</v>
      </c>
      <c r="G1992" t="s">
        <v>4390</v>
      </c>
      <c r="H1992" t="s">
        <v>3130</v>
      </c>
      <c r="I1992" t="s">
        <v>4388</v>
      </c>
      <c r="J1992" t="s">
        <v>4374</v>
      </c>
    </row>
    <row r="1993" spans="1:10" x14ac:dyDescent="0.35">
      <c r="A1993" t="s">
        <v>3</v>
      </c>
      <c r="B1993" t="s">
        <v>4</v>
      </c>
      <c r="C1993" t="s">
        <v>184</v>
      </c>
      <c r="D1993" t="s">
        <v>13</v>
      </c>
      <c r="E1993" t="s">
        <v>33</v>
      </c>
      <c r="F1993" t="s">
        <v>4009</v>
      </c>
      <c r="G1993" t="s">
        <v>4391</v>
      </c>
      <c r="H1993" t="s">
        <v>3132</v>
      </c>
      <c r="I1993" t="s">
        <v>4388</v>
      </c>
      <c r="J1993" t="s">
        <v>4376</v>
      </c>
    </row>
    <row r="1994" spans="1:10" x14ac:dyDescent="0.35">
      <c r="A1994" t="s">
        <v>3</v>
      </c>
      <c r="B1994" t="s">
        <v>4</v>
      </c>
      <c r="C1994" t="s">
        <v>184</v>
      </c>
      <c r="D1994" t="s">
        <v>7</v>
      </c>
      <c r="E1994" t="s">
        <v>33</v>
      </c>
      <c r="F1994" t="s">
        <v>4010</v>
      </c>
      <c r="G1994" t="s">
        <v>4392</v>
      </c>
      <c r="H1994" t="s">
        <v>3134</v>
      </c>
      <c r="I1994" t="s">
        <v>4388</v>
      </c>
      <c r="J1994" t="s">
        <v>4378</v>
      </c>
    </row>
    <row r="1995" spans="1:10" x14ac:dyDescent="0.35">
      <c r="A1995" t="s">
        <v>3</v>
      </c>
      <c r="B1995" t="s">
        <v>4</v>
      </c>
      <c r="C1995" t="s">
        <v>184</v>
      </c>
      <c r="D1995" t="s">
        <v>5</v>
      </c>
      <c r="E1995" t="s">
        <v>33</v>
      </c>
      <c r="F1995" t="s">
        <v>4011</v>
      </c>
      <c r="G1995" t="s">
        <v>4393</v>
      </c>
      <c r="H1995" t="s">
        <v>3126</v>
      </c>
      <c r="I1995" t="s">
        <v>4388</v>
      </c>
      <c r="J1995" t="s">
        <v>4365</v>
      </c>
    </row>
    <row r="1996" spans="1:10" x14ac:dyDescent="0.35">
      <c r="A1996" t="s">
        <v>3</v>
      </c>
      <c r="B1996" t="s">
        <v>4</v>
      </c>
      <c r="C1996" t="s">
        <v>184</v>
      </c>
      <c r="D1996" t="s">
        <v>15</v>
      </c>
      <c r="E1996" t="s">
        <v>34</v>
      </c>
      <c r="F1996" t="s">
        <v>4012</v>
      </c>
      <c r="G1996" t="s">
        <v>4394</v>
      </c>
      <c r="H1996" t="s">
        <v>3137</v>
      </c>
      <c r="I1996" t="s">
        <v>4395</v>
      </c>
      <c r="J1996" t="s">
        <v>4370</v>
      </c>
    </row>
    <row r="1997" spans="1:10" x14ac:dyDescent="0.35">
      <c r="A1997" t="s">
        <v>3</v>
      </c>
      <c r="B1997" t="s">
        <v>4</v>
      </c>
      <c r="C1997" t="s">
        <v>184</v>
      </c>
      <c r="D1997" t="s">
        <v>10</v>
      </c>
      <c r="E1997" t="s">
        <v>34</v>
      </c>
      <c r="F1997" t="s">
        <v>4014</v>
      </c>
      <c r="G1997" t="s">
        <v>4396</v>
      </c>
      <c r="H1997" t="s">
        <v>3140</v>
      </c>
      <c r="I1997" t="s">
        <v>4395</v>
      </c>
      <c r="J1997" t="s">
        <v>4372</v>
      </c>
    </row>
    <row r="1998" spans="1:10" x14ac:dyDescent="0.35">
      <c r="A1998" t="s">
        <v>3</v>
      </c>
      <c r="B1998" t="s">
        <v>4</v>
      </c>
      <c r="C1998" t="s">
        <v>184</v>
      </c>
      <c r="D1998" t="s">
        <v>14</v>
      </c>
      <c r="E1998" t="s">
        <v>34</v>
      </c>
      <c r="F1998" t="s">
        <v>4015</v>
      </c>
      <c r="G1998" t="s">
        <v>4397</v>
      </c>
      <c r="H1998" t="s">
        <v>3142</v>
      </c>
      <c r="I1998" t="s">
        <v>4395</v>
      </c>
      <c r="J1998" t="s">
        <v>4374</v>
      </c>
    </row>
    <row r="1999" spans="1:10" x14ac:dyDescent="0.35">
      <c r="A1999" t="s">
        <v>3</v>
      </c>
      <c r="B1999" t="s">
        <v>4</v>
      </c>
      <c r="C1999" t="s">
        <v>184</v>
      </c>
      <c r="D1999" t="s">
        <v>13</v>
      </c>
      <c r="E1999" t="s">
        <v>34</v>
      </c>
      <c r="F1999" t="s">
        <v>4016</v>
      </c>
      <c r="G1999" t="s">
        <v>4398</v>
      </c>
      <c r="H1999" t="s">
        <v>3144</v>
      </c>
      <c r="I1999" t="s">
        <v>4395</v>
      </c>
      <c r="J1999" t="s">
        <v>4376</v>
      </c>
    </row>
    <row r="2000" spans="1:10" x14ac:dyDescent="0.35">
      <c r="A2000" t="s">
        <v>3</v>
      </c>
      <c r="B2000" t="s">
        <v>4</v>
      </c>
      <c r="C2000" t="s">
        <v>184</v>
      </c>
      <c r="D2000" t="s">
        <v>7</v>
      </c>
      <c r="E2000" t="s">
        <v>34</v>
      </c>
      <c r="F2000" t="s">
        <v>4017</v>
      </c>
      <c r="G2000" t="s">
        <v>4399</v>
      </c>
      <c r="H2000" t="s">
        <v>3146</v>
      </c>
      <c r="I2000" t="s">
        <v>4395</v>
      </c>
      <c r="J2000" t="s">
        <v>4378</v>
      </c>
    </row>
    <row r="2001" spans="1:10" x14ac:dyDescent="0.35">
      <c r="A2001" t="s">
        <v>3</v>
      </c>
      <c r="B2001" t="s">
        <v>4</v>
      </c>
      <c r="C2001" t="s">
        <v>184</v>
      </c>
      <c r="D2001" t="s">
        <v>5</v>
      </c>
      <c r="E2001" t="s">
        <v>34</v>
      </c>
      <c r="F2001" t="s">
        <v>4018</v>
      </c>
      <c r="G2001" t="s">
        <v>4400</v>
      </c>
      <c r="H2001" t="s">
        <v>3138</v>
      </c>
      <c r="I2001" t="s">
        <v>4395</v>
      </c>
      <c r="J2001" t="s">
        <v>4365</v>
      </c>
    </row>
    <row r="2002" spans="1:10" x14ac:dyDescent="0.35">
      <c r="A2002" t="s">
        <v>3</v>
      </c>
      <c r="B2002" t="s">
        <v>4</v>
      </c>
      <c r="C2002" t="s">
        <v>184</v>
      </c>
      <c r="D2002" t="s">
        <v>15</v>
      </c>
      <c r="E2002" t="s">
        <v>35</v>
      </c>
      <c r="F2002" t="s">
        <v>4019</v>
      </c>
      <c r="G2002" t="s">
        <v>4401</v>
      </c>
      <c r="H2002" t="s">
        <v>3149</v>
      </c>
      <c r="I2002" t="s">
        <v>4402</v>
      </c>
      <c r="J2002" t="s">
        <v>4370</v>
      </c>
    </row>
    <row r="2003" spans="1:10" x14ac:dyDescent="0.35">
      <c r="A2003" t="s">
        <v>3</v>
      </c>
      <c r="B2003" t="s">
        <v>4</v>
      </c>
      <c r="C2003" t="s">
        <v>184</v>
      </c>
      <c r="D2003" t="s">
        <v>10</v>
      </c>
      <c r="E2003" t="s">
        <v>35</v>
      </c>
      <c r="F2003" t="s">
        <v>4021</v>
      </c>
      <c r="G2003" t="s">
        <v>4403</v>
      </c>
      <c r="H2003" t="s">
        <v>3152</v>
      </c>
      <c r="I2003" t="s">
        <v>4402</v>
      </c>
      <c r="J2003" t="s">
        <v>4372</v>
      </c>
    </row>
    <row r="2004" spans="1:10" x14ac:dyDescent="0.35">
      <c r="A2004" t="s">
        <v>3</v>
      </c>
      <c r="B2004" t="s">
        <v>4</v>
      </c>
      <c r="C2004" t="s">
        <v>184</v>
      </c>
      <c r="D2004" t="s">
        <v>14</v>
      </c>
      <c r="E2004" t="s">
        <v>35</v>
      </c>
      <c r="F2004" t="s">
        <v>4022</v>
      </c>
      <c r="G2004" t="s">
        <v>4404</v>
      </c>
      <c r="H2004" t="s">
        <v>3154</v>
      </c>
      <c r="I2004" t="s">
        <v>4402</v>
      </c>
      <c r="J2004" t="s">
        <v>4374</v>
      </c>
    </row>
    <row r="2005" spans="1:10" x14ac:dyDescent="0.35">
      <c r="A2005" t="s">
        <v>3</v>
      </c>
      <c r="B2005" t="s">
        <v>4</v>
      </c>
      <c r="C2005" t="s">
        <v>184</v>
      </c>
      <c r="D2005" t="s">
        <v>13</v>
      </c>
      <c r="E2005" t="s">
        <v>35</v>
      </c>
      <c r="F2005" t="s">
        <v>4023</v>
      </c>
      <c r="G2005" t="s">
        <v>4405</v>
      </c>
      <c r="H2005" t="s">
        <v>3156</v>
      </c>
      <c r="I2005" t="s">
        <v>4402</v>
      </c>
      <c r="J2005" t="s">
        <v>4376</v>
      </c>
    </row>
    <row r="2006" spans="1:10" x14ac:dyDescent="0.35">
      <c r="A2006" t="s">
        <v>3</v>
      </c>
      <c r="B2006" t="s">
        <v>4</v>
      </c>
      <c r="C2006" t="s">
        <v>184</v>
      </c>
      <c r="D2006" t="s">
        <v>7</v>
      </c>
      <c r="E2006" t="s">
        <v>35</v>
      </c>
      <c r="F2006" t="s">
        <v>4024</v>
      </c>
      <c r="G2006" t="s">
        <v>4406</v>
      </c>
      <c r="H2006" t="s">
        <v>3158</v>
      </c>
      <c r="I2006" t="s">
        <v>4402</v>
      </c>
      <c r="J2006" t="s">
        <v>4378</v>
      </c>
    </row>
    <row r="2007" spans="1:10" x14ac:dyDescent="0.35">
      <c r="A2007" t="s">
        <v>3</v>
      </c>
      <c r="B2007" t="s">
        <v>4</v>
      </c>
      <c r="C2007" t="s">
        <v>184</v>
      </c>
      <c r="D2007" t="s">
        <v>5</v>
      </c>
      <c r="E2007" t="s">
        <v>35</v>
      </c>
      <c r="F2007" t="s">
        <v>4025</v>
      </c>
      <c r="G2007" t="s">
        <v>4407</v>
      </c>
      <c r="H2007" t="s">
        <v>3150</v>
      </c>
      <c r="I2007" t="s">
        <v>4402</v>
      </c>
      <c r="J2007" t="s">
        <v>4365</v>
      </c>
    </row>
    <row r="2008" spans="1:10" x14ac:dyDescent="0.35">
      <c r="A2008" t="s">
        <v>37</v>
      </c>
      <c r="B2008" t="s">
        <v>38</v>
      </c>
      <c r="C2008" t="s">
        <v>184</v>
      </c>
      <c r="D2008" t="s">
        <v>46</v>
      </c>
      <c r="E2008" t="s">
        <v>185</v>
      </c>
      <c r="F2008" t="s">
        <v>4408</v>
      </c>
      <c r="G2008" t="s">
        <v>4409</v>
      </c>
      <c r="H2008" t="s">
        <v>3162</v>
      </c>
      <c r="I2008" t="s">
        <v>4410</v>
      </c>
      <c r="J2008" t="s">
        <v>4028</v>
      </c>
    </row>
    <row r="2009" spans="1:10" x14ac:dyDescent="0.35">
      <c r="A2009" t="s">
        <v>37</v>
      </c>
      <c r="B2009" t="s">
        <v>38</v>
      </c>
      <c r="C2009" t="s">
        <v>184</v>
      </c>
      <c r="D2009" t="s">
        <v>40</v>
      </c>
      <c r="E2009" t="s">
        <v>185</v>
      </c>
      <c r="F2009" t="s">
        <v>4411</v>
      </c>
      <c r="G2009" t="s">
        <v>4412</v>
      </c>
      <c r="H2009" t="s">
        <v>3166</v>
      </c>
      <c r="I2009" t="s">
        <v>4410</v>
      </c>
      <c r="J2009" t="s">
        <v>4030</v>
      </c>
    </row>
    <row r="2010" spans="1:10" x14ac:dyDescent="0.35">
      <c r="A2010" t="s">
        <v>37</v>
      </c>
      <c r="B2010" t="s">
        <v>38</v>
      </c>
      <c r="C2010" t="s">
        <v>184</v>
      </c>
      <c r="D2010" t="s">
        <v>45</v>
      </c>
      <c r="E2010" t="s">
        <v>185</v>
      </c>
      <c r="F2010" t="s">
        <v>4413</v>
      </c>
      <c r="G2010" t="s">
        <v>4414</v>
      </c>
      <c r="H2010" t="s">
        <v>3169</v>
      </c>
      <c r="I2010" t="s">
        <v>4410</v>
      </c>
      <c r="J2010" t="s">
        <v>4032</v>
      </c>
    </row>
    <row r="2011" spans="1:10" x14ac:dyDescent="0.35">
      <c r="A2011" t="s">
        <v>37</v>
      </c>
      <c r="B2011" t="s">
        <v>38</v>
      </c>
      <c r="C2011" t="s">
        <v>184</v>
      </c>
      <c r="D2011" t="s">
        <v>43</v>
      </c>
      <c r="E2011" t="s">
        <v>185</v>
      </c>
      <c r="F2011" t="s">
        <v>4415</v>
      </c>
      <c r="G2011" t="s">
        <v>4416</v>
      </c>
      <c r="H2011" t="s">
        <v>3172</v>
      </c>
      <c r="I2011" t="s">
        <v>4410</v>
      </c>
      <c r="J2011" t="s">
        <v>4034</v>
      </c>
    </row>
    <row r="2012" spans="1:10" x14ac:dyDescent="0.35">
      <c r="A2012" t="s">
        <v>37</v>
      </c>
      <c r="B2012" t="s">
        <v>38</v>
      </c>
      <c r="C2012" t="s">
        <v>184</v>
      </c>
      <c r="D2012" t="s">
        <v>42</v>
      </c>
      <c r="E2012" t="s">
        <v>185</v>
      </c>
      <c r="F2012" t="s">
        <v>4417</v>
      </c>
      <c r="G2012" t="s">
        <v>4418</v>
      </c>
      <c r="H2012" t="s">
        <v>3175</v>
      </c>
      <c r="I2012" t="s">
        <v>4410</v>
      </c>
      <c r="J2012" t="s">
        <v>4036</v>
      </c>
    </row>
    <row r="2013" spans="1:10" x14ac:dyDescent="0.35">
      <c r="A2013" t="s">
        <v>37</v>
      </c>
      <c r="B2013" t="s">
        <v>38</v>
      </c>
      <c r="C2013" t="s">
        <v>184</v>
      </c>
      <c r="D2013" t="s">
        <v>44</v>
      </c>
      <c r="E2013" t="s">
        <v>185</v>
      </c>
      <c r="F2013" t="s">
        <v>4419</v>
      </c>
      <c r="G2013" t="s">
        <v>4420</v>
      </c>
      <c r="H2013" t="s">
        <v>3178</v>
      </c>
      <c r="I2013" t="s">
        <v>4410</v>
      </c>
      <c r="J2013" t="s">
        <v>4038</v>
      </c>
    </row>
    <row r="2014" spans="1:10" x14ac:dyDescent="0.35">
      <c r="A2014" t="s">
        <v>37</v>
      </c>
      <c r="B2014" t="s">
        <v>38</v>
      </c>
      <c r="C2014" t="s">
        <v>184</v>
      </c>
      <c r="D2014" t="s">
        <v>41</v>
      </c>
      <c r="E2014" t="s">
        <v>185</v>
      </c>
      <c r="F2014" t="s">
        <v>4421</v>
      </c>
      <c r="G2014" t="s">
        <v>4422</v>
      </c>
      <c r="H2014" t="s">
        <v>3181</v>
      </c>
      <c r="I2014" t="s">
        <v>4410</v>
      </c>
      <c r="J2014" t="s">
        <v>4040</v>
      </c>
    </row>
    <row r="2015" spans="1:10" x14ac:dyDescent="0.35">
      <c r="A2015" t="s">
        <v>37</v>
      </c>
      <c r="B2015" t="s">
        <v>38</v>
      </c>
      <c r="C2015" t="s">
        <v>184</v>
      </c>
      <c r="D2015" t="s">
        <v>39</v>
      </c>
      <c r="E2015" t="s">
        <v>185</v>
      </c>
      <c r="F2015" t="s">
        <v>4423</v>
      </c>
      <c r="G2015" t="s">
        <v>4424</v>
      </c>
      <c r="H2015" t="s">
        <v>3163</v>
      </c>
      <c r="I2015" t="s">
        <v>4410</v>
      </c>
      <c r="J2015" t="s">
        <v>4042</v>
      </c>
    </row>
    <row r="2016" spans="1:10" x14ac:dyDescent="0.35">
      <c r="A2016" t="s">
        <v>37</v>
      </c>
      <c r="B2016" t="s">
        <v>38</v>
      </c>
      <c r="C2016" t="s">
        <v>184</v>
      </c>
      <c r="D2016" t="s">
        <v>55</v>
      </c>
      <c r="E2016" t="s">
        <v>185</v>
      </c>
      <c r="F2016" t="s">
        <v>4425</v>
      </c>
      <c r="G2016" t="s">
        <v>4426</v>
      </c>
      <c r="H2016" t="s">
        <v>3186</v>
      </c>
      <c r="I2016" t="s">
        <v>4410</v>
      </c>
      <c r="J2016" t="s">
        <v>4101</v>
      </c>
    </row>
    <row r="2017" spans="1:10" x14ac:dyDescent="0.35">
      <c r="A2017" t="s">
        <v>37</v>
      </c>
      <c r="B2017" t="s">
        <v>38</v>
      </c>
      <c r="C2017" t="s">
        <v>184</v>
      </c>
      <c r="D2017" t="s">
        <v>54</v>
      </c>
      <c r="E2017" t="s">
        <v>185</v>
      </c>
      <c r="F2017" t="s">
        <v>4427</v>
      </c>
      <c r="G2017" t="s">
        <v>4428</v>
      </c>
      <c r="H2017" t="s">
        <v>3190</v>
      </c>
      <c r="I2017" t="s">
        <v>4410</v>
      </c>
      <c r="J2017" t="s">
        <v>4103</v>
      </c>
    </row>
    <row r="2018" spans="1:10" x14ac:dyDescent="0.35">
      <c r="A2018" t="s">
        <v>37</v>
      </c>
      <c r="B2018" t="s">
        <v>38</v>
      </c>
      <c r="C2018" t="s">
        <v>184</v>
      </c>
      <c r="D2018" t="s">
        <v>56</v>
      </c>
      <c r="E2018" t="s">
        <v>185</v>
      </c>
      <c r="F2018" t="s">
        <v>4429</v>
      </c>
      <c r="G2018" t="s">
        <v>4430</v>
      </c>
      <c r="H2018" t="s">
        <v>3193</v>
      </c>
      <c r="I2018" t="s">
        <v>4410</v>
      </c>
      <c r="J2018" t="s">
        <v>4105</v>
      </c>
    </row>
    <row r="2019" spans="1:10" x14ac:dyDescent="0.35">
      <c r="A2019" t="s">
        <v>37</v>
      </c>
      <c r="B2019" t="s">
        <v>38</v>
      </c>
      <c r="C2019" t="s">
        <v>184</v>
      </c>
      <c r="D2019" t="s">
        <v>53</v>
      </c>
      <c r="E2019" t="s">
        <v>185</v>
      </c>
      <c r="F2019" t="s">
        <v>4431</v>
      </c>
      <c r="G2019" t="s">
        <v>4432</v>
      </c>
      <c r="H2019" t="s">
        <v>3187</v>
      </c>
      <c r="I2019" t="s">
        <v>4410</v>
      </c>
      <c r="J2019" t="s">
        <v>4111</v>
      </c>
    </row>
    <row r="2020" spans="1:10" x14ac:dyDescent="0.35">
      <c r="A2020" t="s">
        <v>37</v>
      </c>
      <c r="B2020" t="s">
        <v>4</v>
      </c>
      <c r="C2020" t="s">
        <v>184</v>
      </c>
      <c r="D2020" t="s">
        <v>79</v>
      </c>
      <c r="E2020" t="s">
        <v>185</v>
      </c>
      <c r="F2020" t="s">
        <v>4433</v>
      </c>
      <c r="G2020" t="s">
        <v>4434</v>
      </c>
      <c r="H2020" t="s">
        <v>3206</v>
      </c>
      <c r="I2020" t="s">
        <v>4435</v>
      </c>
      <c r="J2020" t="s">
        <v>4152</v>
      </c>
    </row>
    <row r="2021" spans="1:10" x14ac:dyDescent="0.35">
      <c r="A2021" t="s">
        <v>37</v>
      </c>
      <c r="B2021" t="s">
        <v>4</v>
      </c>
      <c r="C2021" t="s">
        <v>184</v>
      </c>
      <c r="D2021" t="s">
        <v>80</v>
      </c>
      <c r="E2021" t="s">
        <v>185</v>
      </c>
      <c r="F2021" t="s">
        <v>4436</v>
      </c>
      <c r="G2021" t="s">
        <v>4437</v>
      </c>
      <c r="H2021" t="s">
        <v>3210</v>
      </c>
      <c r="I2021" t="s">
        <v>4435</v>
      </c>
      <c r="J2021" t="s">
        <v>4154</v>
      </c>
    </row>
    <row r="2022" spans="1:10" x14ac:dyDescent="0.35">
      <c r="A2022" t="s">
        <v>37</v>
      </c>
      <c r="B2022" t="s">
        <v>4</v>
      </c>
      <c r="C2022" t="s">
        <v>184</v>
      </c>
      <c r="D2022" t="s">
        <v>81</v>
      </c>
      <c r="E2022" t="s">
        <v>185</v>
      </c>
      <c r="F2022" t="s">
        <v>4438</v>
      </c>
      <c r="G2022" t="s">
        <v>4439</v>
      </c>
      <c r="H2022" t="s">
        <v>3213</v>
      </c>
      <c r="I2022" t="s">
        <v>4435</v>
      </c>
      <c r="J2022" t="s">
        <v>4156</v>
      </c>
    </row>
    <row r="2023" spans="1:10" x14ac:dyDescent="0.35">
      <c r="A2023" t="s">
        <v>37</v>
      </c>
      <c r="B2023" t="s">
        <v>4</v>
      </c>
      <c r="C2023" t="s">
        <v>184</v>
      </c>
      <c r="D2023" t="s">
        <v>44</v>
      </c>
      <c r="E2023" t="s">
        <v>185</v>
      </c>
      <c r="F2023" t="s">
        <v>4440</v>
      </c>
      <c r="G2023" t="s">
        <v>4420</v>
      </c>
      <c r="H2023" t="s">
        <v>3216</v>
      </c>
      <c r="I2023" t="s">
        <v>4435</v>
      </c>
      <c r="J2023" t="s">
        <v>4158</v>
      </c>
    </row>
    <row r="2024" spans="1:10" x14ac:dyDescent="0.35">
      <c r="A2024" t="s">
        <v>37</v>
      </c>
      <c r="B2024" t="s">
        <v>4</v>
      </c>
      <c r="C2024" t="s">
        <v>184</v>
      </c>
      <c r="D2024" t="s">
        <v>41</v>
      </c>
      <c r="E2024" t="s">
        <v>185</v>
      </c>
      <c r="F2024" t="s">
        <v>4441</v>
      </c>
      <c r="G2024" t="s">
        <v>4422</v>
      </c>
      <c r="H2024" t="s">
        <v>3219</v>
      </c>
      <c r="I2024" t="s">
        <v>4435</v>
      </c>
      <c r="J2024" t="s">
        <v>4160</v>
      </c>
    </row>
    <row r="2025" spans="1:10" x14ac:dyDescent="0.35">
      <c r="A2025" t="s">
        <v>37</v>
      </c>
      <c r="B2025" t="s">
        <v>4</v>
      </c>
      <c r="C2025" t="s">
        <v>184</v>
      </c>
      <c r="D2025" t="s">
        <v>78</v>
      </c>
      <c r="E2025" t="s">
        <v>185</v>
      </c>
      <c r="F2025" t="s">
        <v>4442</v>
      </c>
      <c r="G2025" t="s">
        <v>4443</v>
      </c>
      <c r="H2025" t="s">
        <v>3207</v>
      </c>
      <c r="I2025" t="s">
        <v>4435</v>
      </c>
      <c r="J2025" t="s">
        <v>4162</v>
      </c>
    </row>
    <row r="2026" spans="1:10" x14ac:dyDescent="0.35">
      <c r="A2026" t="s">
        <v>3</v>
      </c>
      <c r="B2026" t="s">
        <v>62</v>
      </c>
      <c r="C2026" t="s">
        <v>184</v>
      </c>
      <c r="D2026" t="s">
        <v>65</v>
      </c>
      <c r="E2026" t="s">
        <v>185</v>
      </c>
      <c r="F2026" t="s">
        <v>4444</v>
      </c>
      <c r="G2026" t="s">
        <v>4445</v>
      </c>
      <c r="H2026" t="s">
        <v>3224</v>
      </c>
      <c r="I2026" t="s">
        <v>4446</v>
      </c>
      <c r="J2026" t="s">
        <v>4221</v>
      </c>
    </row>
    <row r="2027" spans="1:10" x14ac:dyDescent="0.35">
      <c r="A2027" t="s">
        <v>3</v>
      </c>
      <c r="B2027" t="s">
        <v>62</v>
      </c>
      <c r="C2027" t="s">
        <v>184</v>
      </c>
      <c r="D2027" t="s">
        <v>67</v>
      </c>
      <c r="E2027" t="s">
        <v>185</v>
      </c>
      <c r="F2027" t="s">
        <v>4447</v>
      </c>
      <c r="G2027" t="s">
        <v>4448</v>
      </c>
      <c r="H2027" t="s">
        <v>3228</v>
      </c>
      <c r="I2027" t="s">
        <v>4446</v>
      </c>
      <c r="J2027" t="s">
        <v>4223</v>
      </c>
    </row>
    <row r="2028" spans="1:10" x14ac:dyDescent="0.35">
      <c r="A2028" t="s">
        <v>3</v>
      </c>
      <c r="B2028" t="s">
        <v>62</v>
      </c>
      <c r="C2028" t="s">
        <v>184</v>
      </c>
      <c r="D2028" t="s">
        <v>68</v>
      </c>
      <c r="E2028" t="s">
        <v>185</v>
      </c>
      <c r="F2028" t="s">
        <v>4449</v>
      </c>
      <c r="G2028" t="s">
        <v>4450</v>
      </c>
      <c r="H2028" t="s">
        <v>3231</v>
      </c>
      <c r="I2028" t="s">
        <v>4446</v>
      </c>
      <c r="J2028" t="s">
        <v>4225</v>
      </c>
    </row>
    <row r="2029" spans="1:10" x14ac:dyDescent="0.35">
      <c r="A2029" t="s">
        <v>3</v>
      </c>
      <c r="B2029" t="s">
        <v>62</v>
      </c>
      <c r="C2029" t="s">
        <v>184</v>
      </c>
      <c r="D2029" t="s">
        <v>13</v>
      </c>
      <c r="E2029" t="s">
        <v>185</v>
      </c>
      <c r="F2029" t="s">
        <v>4451</v>
      </c>
      <c r="G2029" t="s">
        <v>4452</v>
      </c>
      <c r="H2029" t="s">
        <v>3234</v>
      </c>
      <c r="I2029" t="s">
        <v>4446</v>
      </c>
      <c r="J2029" t="s">
        <v>4227</v>
      </c>
    </row>
    <row r="2030" spans="1:10" x14ac:dyDescent="0.35">
      <c r="A2030" t="s">
        <v>3</v>
      </c>
      <c r="B2030" t="s">
        <v>62</v>
      </c>
      <c r="C2030" t="s">
        <v>184</v>
      </c>
      <c r="D2030" t="s">
        <v>7</v>
      </c>
      <c r="E2030" t="s">
        <v>185</v>
      </c>
      <c r="F2030" t="s">
        <v>4453</v>
      </c>
      <c r="G2030" t="s">
        <v>4454</v>
      </c>
      <c r="H2030" t="s">
        <v>3237</v>
      </c>
      <c r="I2030" t="s">
        <v>4446</v>
      </c>
      <c r="J2030" t="s">
        <v>4229</v>
      </c>
    </row>
    <row r="2031" spans="1:10" x14ac:dyDescent="0.35">
      <c r="A2031" t="s">
        <v>3</v>
      </c>
      <c r="B2031" t="s">
        <v>62</v>
      </c>
      <c r="C2031" t="s">
        <v>184</v>
      </c>
      <c r="D2031" t="s">
        <v>66</v>
      </c>
      <c r="E2031" t="s">
        <v>185</v>
      </c>
      <c r="F2031" t="s">
        <v>4455</v>
      </c>
      <c r="G2031" t="s">
        <v>4456</v>
      </c>
      <c r="H2031" t="s">
        <v>3240</v>
      </c>
      <c r="I2031" t="s">
        <v>4446</v>
      </c>
      <c r="J2031" t="s">
        <v>4231</v>
      </c>
    </row>
    <row r="2032" spans="1:10" x14ac:dyDescent="0.35">
      <c r="A2032" t="s">
        <v>3</v>
      </c>
      <c r="B2032" t="s">
        <v>62</v>
      </c>
      <c r="C2032" t="s">
        <v>184</v>
      </c>
      <c r="D2032" t="s">
        <v>64</v>
      </c>
      <c r="E2032" t="s">
        <v>185</v>
      </c>
      <c r="F2032" t="s">
        <v>4457</v>
      </c>
      <c r="G2032" t="s">
        <v>4458</v>
      </c>
      <c r="H2032" t="s">
        <v>3243</v>
      </c>
      <c r="I2032" t="s">
        <v>4446</v>
      </c>
      <c r="J2032" t="s">
        <v>4233</v>
      </c>
    </row>
    <row r="2033" spans="1:10" x14ac:dyDescent="0.35">
      <c r="A2033" t="s">
        <v>3</v>
      </c>
      <c r="B2033" t="s">
        <v>62</v>
      </c>
      <c r="C2033" t="s">
        <v>184</v>
      </c>
      <c r="D2033" t="s">
        <v>63</v>
      </c>
      <c r="E2033" t="s">
        <v>185</v>
      </c>
      <c r="F2033" t="s">
        <v>4459</v>
      </c>
      <c r="G2033" t="s">
        <v>4460</v>
      </c>
      <c r="H2033" t="s">
        <v>3225</v>
      </c>
      <c r="I2033" t="s">
        <v>4446</v>
      </c>
      <c r="J2033" t="s">
        <v>4235</v>
      </c>
    </row>
    <row r="2034" spans="1:10" x14ac:dyDescent="0.35">
      <c r="A2034" t="s">
        <v>3</v>
      </c>
      <c r="B2034" t="s">
        <v>62</v>
      </c>
      <c r="C2034" t="s">
        <v>184</v>
      </c>
      <c r="D2034" t="s">
        <v>91</v>
      </c>
      <c r="E2034" t="s">
        <v>185</v>
      </c>
      <c r="F2034" t="s">
        <v>4461</v>
      </c>
      <c r="G2034" t="s">
        <v>4462</v>
      </c>
      <c r="H2034" t="s">
        <v>3248</v>
      </c>
      <c r="I2034" t="s">
        <v>4446</v>
      </c>
      <c r="J2034" t="s">
        <v>4301</v>
      </c>
    </row>
    <row r="2035" spans="1:10" x14ac:dyDescent="0.35">
      <c r="A2035" t="s">
        <v>3</v>
      </c>
      <c r="B2035" t="s">
        <v>62</v>
      </c>
      <c r="C2035" t="s">
        <v>184</v>
      </c>
      <c r="D2035" t="s">
        <v>96</v>
      </c>
      <c r="E2035" t="s">
        <v>185</v>
      </c>
      <c r="F2035" t="s">
        <v>4463</v>
      </c>
      <c r="G2035" t="s">
        <v>4464</v>
      </c>
      <c r="H2035" t="s">
        <v>3251</v>
      </c>
      <c r="I2035" t="s">
        <v>4446</v>
      </c>
      <c r="J2035" t="s">
        <v>4306</v>
      </c>
    </row>
    <row r="2036" spans="1:10" x14ac:dyDescent="0.35">
      <c r="A2036" t="s">
        <v>3</v>
      </c>
      <c r="B2036" t="s">
        <v>62</v>
      </c>
      <c r="C2036" t="s">
        <v>184</v>
      </c>
      <c r="D2036" t="s">
        <v>94</v>
      </c>
      <c r="E2036" t="s">
        <v>185</v>
      </c>
      <c r="F2036" t="s">
        <v>4465</v>
      </c>
      <c r="G2036" t="s">
        <v>4466</v>
      </c>
      <c r="H2036" t="s">
        <v>3254</v>
      </c>
      <c r="I2036" t="s">
        <v>4446</v>
      </c>
      <c r="J2036" t="s">
        <v>4308</v>
      </c>
    </row>
    <row r="2037" spans="1:10" x14ac:dyDescent="0.35">
      <c r="A2037" t="s">
        <v>3</v>
      </c>
      <c r="B2037" t="s">
        <v>62</v>
      </c>
      <c r="C2037" t="s">
        <v>184</v>
      </c>
      <c r="D2037" t="s">
        <v>95</v>
      </c>
      <c r="E2037" t="s">
        <v>185</v>
      </c>
      <c r="F2037" t="s">
        <v>4467</v>
      </c>
      <c r="G2037" t="s">
        <v>4468</v>
      </c>
      <c r="H2037" t="s">
        <v>3261</v>
      </c>
      <c r="I2037" t="s">
        <v>4446</v>
      </c>
      <c r="J2037" t="s">
        <v>4312</v>
      </c>
    </row>
    <row r="2038" spans="1:10" x14ac:dyDescent="0.35">
      <c r="A2038" t="s">
        <v>3</v>
      </c>
      <c r="B2038" t="s">
        <v>4</v>
      </c>
      <c r="C2038" t="s">
        <v>184</v>
      </c>
      <c r="D2038" t="s">
        <v>5</v>
      </c>
      <c r="E2038" t="s">
        <v>185</v>
      </c>
      <c r="F2038" t="s">
        <v>4469</v>
      </c>
      <c r="G2038" t="s">
        <v>4470</v>
      </c>
      <c r="H2038" t="s">
        <v>3264</v>
      </c>
      <c r="I2038" t="s">
        <v>4471</v>
      </c>
      <c r="J2038" t="s">
        <v>4365</v>
      </c>
    </row>
    <row r="2039" spans="1:10" x14ac:dyDescent="0.35">
      <c r="A2039" t="s">
        <v>3</v>
      </c>
      <c r="B2039" t="s">
        <v>4</v>
      </c>
      <c r="C2039" t="s">
        <v>184</v>
      </c>
      <c r="D2039" t="s">
        <v>15</v>
      </c>
      <c r="E2039" t="s">
        <v>185</v>
      </c>
      <c r="F2039" t="s">
        <v>4472</v>
      </c>
      <c r="G2039" t="s">
        <v>4473</v>
      </c>
      <c r="H2039" t="s">
        <v>3267</v>
      </c>
      <c r="I2039" t="s">
        <v>4471</v>
      </c>
      <c r="J2039" t="s">
        <v>4370</v>
      </c>
    </row>
    <row r="2040" spans="1:10" x14ac:dyDescent="0.35">
      <c r="A2040" t="s">
        <v>3</v>
      </c>
      <c r="B2040" t="s">
        <v>4</v>
      </c>
      <c r="C2040" t="s">
        <v>184</v>
      </c>
      <c r="D2040" t="s">
        <v>10</v>
      </c>
      <c r="E2040" t="s">
        <v>185</v>
      </c>
      <c r="F2040" t="s">
        <v>4474</v>
      </c>
      <c r="G2040" t="s">
        <v>4475</v>
      </c>
      <c r="H2040" t="s">
        <v>3270</v>
      </c>
      <c r="I2040" t="s">
        <v>4471</v>
      </c>
      <c r="J2040" t="s">
        <v>4372</v>
      </c>
    </row>
    <row r="2041" spans="1:10" x14ac:dyDescent="0.35">
      <c r="A2041" t="s">
        <v>3</v>
      </c>
      <c r="B2041" t="s">
        <v>4</v>
      </c>
      <c r="C2041" t="s">
        <v>184</v>
      </c>
      <c r="D2041" t="s">
        <v>14</v>
      </c>
      <c r="E2041" t="s">
        <v>185</v>
      </c>
      <c r="F2041" t="s">
        <v>4476</v>
      </c>
      <c r="G2041" t="s">
        <v>4477</v>
      </c>
      <c r="H2041" t="s">
        <v>3273</v>
      </c>
      <c r="I2041" t="s">
        <v>4471</v>
      </c>
      <c r="J2041" t="s">
        <v>4374</v>
      </c>
    </row>
    <row r="2042" spans="1:10" x14ac:dyDescent="0.35">
      <c r="A2042" t="s">
        <v>3</v>
      </c>
      <c r="B2042" t="s">
        <v>4</v>
      </c>
      <c r="C2042" t="s">
        <v>184</v>
      </c>
      <c r="D2042" t="s">
        <v>13</v>
      </c>
      <c r="E2042" t="s">
        <v>185</v>
      </c>
      <c r="F2042" t="s">
        <v>4478</v>
      </c>
      <c r="G2042" t="s">
        <v>4452</v>
      </c>
      <c r="H2042" t="s">
        <v>3276</v>
      </c>
      <c r="I2042" t="s">
        <v>4471</v>
      </c>
      <c r="J2042" t="s">
        <v>4376</v>
      </c>
    </row>
    <row r="2043" spans="1:10" x14ac:dyDescent="0.35">
      <c r="A2043" t="s">
        <v>3</v>
      </c>
      <c r="B2043" t="s">
        <v>4</v>
      </c>
      <c r="C2043" t="s">
        <v>184</v>
      </c>
      <c r="D2043" t="s">
        <v>7</v>
      </c>
      <c r="E2043" t="s">
        <v>185</v>
      </c>
      <c r="F2043" t="s">
        <v>4479</v>
      </c>
      <c r="G2043" t="s">
        <v>4454</v>
      </c>
      <c r="H2043" t="s">
        <v>3279</v>
      </c>
      <c r="I2043" t="s">
        <v>4471</v>
      </c>
      <c r="J2043" t="s">
        <v>4378</v>
      </c>
    </row>
    <row r="2044" spans="1:10" x14ac:dyDescent="0.35">
      <c r="A2044" t="s">
        <v>183</v>
      </c>
      <c r="B2044" t="s">
        <v>38</v>
      </c>
      <c r="C2044" t="s">
        <v>184</v>
      </c>
      <c r="D2044" t="s">
        <v>186</v>
      </c>
      <c r="E2044" t="s">
        <v>36</v>
      </c>
      <c r="F2044" t="s">
        <v>4480</v>
      </c>
      <c r="G2044" t="s">
        <v>2420</v>
      </c>
      <c r="H2044" t="s">
        <v>3282</v>
      </c>
      <c r="I2044" t="s">
        <v>3645</v>
      </c>
      <c r="J2044" t="s">
        <v>4481</v>
      </c>
    </row>
    <row r="2045" spans="1:10" x14ac:dyDescent="0.35">
      <c r="A2045" t="s">
        <v>183</v>
      </c>
      <c r="B2045" t="s">
        <v>38</v>
      </c>
      <c r="C2045" t="s">
        <v>184</v>
      </c>
      <c r="D2045" t="s">
        <v>186</v>
      </c>
      <c r="E2045" t="s">
        <v>166</v>
      </c>
      <c r="F2045" t="s">
        <v>4482</v>
      </c>
      <c r="G2045" t="s">
        <v>2423</v>
      </c>
      <c r="H2045" t="s">
        <v>3286</v>
      </c>
      <c r="I2045" t="s">
        <v>3662</v>
      </c>
      <c r="J2045" t="s">
        <v>4481</v>
      </c>
    </row>
    <row r="2046" spans="1:10" x14ac:dyDescent="0.35">
      <c r="A2046" t="s">
        <v>183</v>
      </c>
      <c r="B2046" t="s">
        <v>38</v>
      </c>
      <c r="C2046" t="s">
        <v>184</v>
      </c>
      <c r="D2046" t="s">
        <v>186</v>
      </c>
      <c r="E2046" t="s">
        <v>47</v>
      </c>
      <c r="F2046" t="s">
        <v>4483</v>
      </c>
      <c r="G2046" t="s">
        <v>2426</v>
      </c>
      <c r="H2046" t="s">
        <v>3289</v>
      </c>
      <c r="I2046" t="s">
        <v>3664</v>
      </c>
      <c r="J2046" t="s">
        <v>4481</v>
      </c>
    </row>
    <row r="2047" spans="1:10" x14ac:dyDescent="0.35">
      <c r="A2047" t="s">
        <v>183</v>
      </c>
      <c r="B2047" t="s">
        <v>38</v>
      </c>
      <c r="C2047" t="s">
        <v>184</v>
      </c>
      <c r="D2047" t="s">
        <v>186</v>
      </c>
      <c r="E2047" t="s">
        <v>49</v>
      </c>
      <c r="F2047" t="s">
        <v>4484</v>
      </c>
      <c r="G2047" t="s">
        <v>2429</v>
      </c>
      <c r="H2047" t="s">
        <v>3292</v>
      </c>
      <c r="I2047" t="s">
        <v>3673</v>
      </c>
      <c r="J2047" t="s">
        <v>4481</v>
      </c>
    </row>
    <row r="2048" spans="1:10" x14ac:dyDescent="0.35">
      <c r="A2048" t="s">
        <v>183</v>
      </c>
      <c r="B2048" t="s">
        <v>38</v>
      </c>
      <c r="C2048" t="s">
        <v>184</v>
      </c>
      <c r="D2048" t="s">
        <v>186</v>
      </c>
      <c r="E2048" t="s">
        <v>50</v>
      </c>
      <c r="F2048" t="s">
        <v>4485</v>
      </c>
      <c r="G2048" t="s">
        <v>2432</v>
      </c>
      <c r="H2048" t="s">
        <v>3295</v>
      </c>
      <c r="I2048" t="s">
        <v>3682</v>
      </c>
      <c r="J2048" t="s">
        <v>4481</v>
      </c>
    </row>
    <row r="2049" spans="1:10" x14ac:dyDescent="0.35">
      <c r="A2049" t="s">
        <v>183</v>
      </c>
      <c r="B2049" t="s">
        <v>38</v>
      </c>
      <c r="C2049" t="s">
        <v>184</v>
      </c>
      <c r="D2049" t="s">
        <v>186</v>
      </c>
      <c r="E2049" t="s">
        <v>51</v>
      </c>
      <c r="F2049" t="s">
        <v>4486</v>
      </c>
      <c r="G2049" t="s">
        <v>2435</v>
      </c>
      <c r="H2049" t="s">
        <v>3298</v>
      </c>
      <c r="I2049" t="s">
        <v>3691</v>
      </c>
      <c r="J2049" t="s">
        <v>4481</v>
      </c>
    </row>
    <row r="2050" spans="1:10" x14ac:dyDescent="0.35">
      <c r="A2050" t="s">
        <v>183</v>
      </c>
      <c r="B2050" t="s">
        <v>38</v>
      </c>
      <c r="C2050" t="s">
        <v>184</v>
      </c>
      <c r="D2050" t="s">
        <v>186</v>
      </c>
      <c r="E2050" t="s">
        <v>77</v>
      </c>
      <c r="F2050" t="s">
        <v>4487</v>
      </c>
      <c r="G2050" t="s">
        <v>2480</v>
      </c>
      <c r="H2050" t="s">
        <v>3301</v>
      </c>
      <c r="I2050" t="s">
        <v>3700</v>
      </c>
      <c r="J2050" t="s">
        <v>4481</v>
      </c>
    </row>
    <row r="2051" spans="1:10" x14ac:dyDescent="0.35">
      <c r="A2051" t="s">
        <v>183</v>
      </c>
      <c r="B2051" t="s">
        <v>38</v>
      </c>
      <c r="C2051" t="s">
        <v>184</v>
      </c>
      <c r="D2051" t="s">
        <v>186</v>
      </c>
      <c r="E2051" t="s">
        <v>82</v>
      </c>
      <c r="F2051" t="s">
        <v>4488</v>
      </c>
      <c r="G2051" t="s">
        <v>2483</v>
      </c>
      <c r="H2051" t="s">
        <v>3304</v>
      </c>
      <c r="I2051" t="s">
        <v>3702</v>
      </c>
      <c r="J2051" t="s">
        <v>4481</v>
      </c>
    </row>
    <row r="2052" spans="1:10" x14ac:dyDescent="0.35">
      <c r="A2052" t="s">
        <v>183</v>
      </c>
      <c r="B2052" t="s">
        <v>38</v>
      </c>
      <c r="C2052" t="s">
        <v>184</v>
      </c>
      <c r="D2052" t="s">
        <v>186</v>
      </c>
      <c r="E2052" t="s">
        <v>83</v>
      </c>
      <c r="F2052" t="s">
        <v>4489</v>
      </c>
      <c r="G2052" t="s">
        <v>2486</v>
      </c>
      <c r="H2052" t="s">
        <v>3307</v>
      </c>
      <c r="I2052" t="s">
        <v>3704</v>
      </c>
      <c r="J2052" t="s">
        <v>4481</v>
      </c>
    </row>
    <row r="2053" spans="1:10" x14ac:dyDescent="0.35">
      <c r="A2053" t="s">
        <v>183</v>
      </c>
      <c r="B2053" t="s">
        <v>38</v>
      </c>
      <c r="C2053" t="s">
        <v>184</v>
      </c>
      <c r="D2053" t="s">
        <v>186</v>
      </c>
      <c r="E2053" t="s">
        <v>84</v>
      </c>
      <c r="F2053" t="s">
        <v>4490</v>
      </c>
      <c r="G2053" t="s">
        <v>2489</v>
      </c>
      <c r="H2053" t="s">
        <v>3310</v>
      </c>
      <c r="I2053" t="s">
        <v>3706</v>
      </c>
      <c r="J2053" t="s">
        <v>4481</v>
      </c>
    </row>
    <row r="2054" spans="1:10" x14ac:dyDescent="0.35">
      <c r="A2054" t="s">
        <v>183</v>
      </c>
      <c r="B2054" t="s">
        <v>38</v>
      </c>
      <c r="C2054" t="s">
        <v>184</v>
      </c>
      <c r="D2054" t="s">
        <v>186</v>
      </c>
      <c r="E2054" t="s">
        <v>85</v>
      </c>
      <c r="F2054" t="s">
        <v>4491</v>
      </c>
      <c r="G2054" t="s">
        <v>2492</v>
      </c>
      <c r="H2054" t="s">
        <v>3313</v>
      </c>
      <c r="I2054" t="s">
        <v>3708</v>
      </c>
      <c r="J2054" t="s">
        <v>4481</v>
      </c>
    </row>
    <row r="2055" spans="1:10" x14ac:dyDescent="0.35">
      <c r="A2055" t="s">
        <v>183</v>
      </c>
      <c r="B2055" t="s">
        <v>38</v>
      </c>
      <c r="C2055" t="s">
        <v>184</v>
      </c>
      <c r="D2055" t="s">
        <v>186</v>
      </c>
      <c r="E2055" t="s">
        <v>86</v>
      </c>
      <c r="F2055" t="s">
        <v>4492</v>
      </c>
      <c r="G2055" t="s">
        <v>2495</v>
      </c>
      <c r="H2055" t="s">
        <v>3316</v>
      </c>
      <c r="I2055" t="s">
        <v>3710</v>
      </c>
      <c r="J2055" t="s">
        <v>4481</v>
      </c>
    </row>
    <row r="2056" spans="1:10" x14ac:dyDescent="0.35">
      <c r="A2056" t="s">
        <v>183</v>
      </c>
      <c r="B2056" t="s">
        <v>38</v>
      </c>
      <c r="C2056" t="s">
        <v>184</v>
      </c>
      <c r="D2056" t="s">
        <v>186</v>
      </c>
      <c r="E2056" t="s">
        <v>87</v>
      </c>
      <c r="F2056" t="s">
        <v>4493</v>
      </c>
      <c r="G2056" t="s">
        <v>2498</v>
      </c>
      <c r="H2056" t="s">
        <v>3319</v>
      </c>
      <c r="I2056" t="s">
        <v>3712</v>
      </c>
      <c r="J2056" t="s">
        <v>4481</v>
      </c>
    </row>
    <row r="2057" spans="1:10" x14ac:dyDescent="0.35">
      <c r="A2057" t="s">
        <v>183</v>
      </c>
      <c r="B2057" t="s">
        <v>38</v>
      </c>
      <c r="C2057" t="s">
        <v>184</v>
      </c>
      <c r="D2057" t="s">
        <v>186</v>
      </c>
      <c r="E2057" t="s">
        <v>88</v>
      </c>
      <c r="F2057" t="s">
        <v>4494</v>
      </c>
      <c r="G2057" t="s">
        <v>2501</v>
      </c>
      <c r="H2057" t="s">
        <v>3322</v>
      </c>
      <c r="I2057" t="s">
        <v>3714</v>
      </c>
      <c r="J2057" t="s">
        <v>4481</v>
      </c>
    </row>
    <row r="2058" spans="1:10" x14ac:dyDescent="0.35">
      <c r="A2058" t="s">
        <v>183</v>
      </c>
      <c r="B2058" t="s">
        <v>38</v>
      </c>
      <c r="C2058" t="s">
        <v>184</v>
      </c>
      <c r="D2058" t="s">
        <v>186</v>
      </c>
      <c r="E2058" t="s">
        <v>89</v>
      </c>
      <c r="F2058" t="s">
        <v>4495</v>
      </c>
      <c r="G2058" t="s">
        <v>2504</v>
      </c>
      <c r="H2058" t="s">
        <v>3325</v>
      </c>
      <c r="I2058" t="s">
        <v>3716</v>
      </c>
      <c r="J2058" t="s">
        <v>4481</v>
      </c>
    </row>
    <row r="2059" spans="1:10" x14ac:dyDescent="0.35">
      <c r="A2059" t="s">
        <v>183</v>
      </c>
      <c r="B2059" t="s">
        <v>38</v>
      </c>
      <c r="C2059" t="s">
        <v>184</v>
      </c>
      <c r="D2059" t="s">
        <v>186</v>
      </c>
      <c r="E2059" t="s">
        <v>52</v>
      </c>
      <c r="F2059" t="s">
        <v>4496</v>
      </c>
      <c r="G2059" t="s">
        <v>2438</v>
      </c>
      <c r="H2059" t="s">
        <v>3328</v>
      </c>
      <c r="I2059" t="s">
        <v>3718</v>
      </c>
      <c r="J2059" t="s">
        <v>4481</v>
      </c>
    </row>
    <row r="2060" spans="1:10" x14ac:dyDescent="0.35">
      <c r="A2060" t="s">
        <v>183</v>
      </c>
      <c r="B2060" t="s">
        <v>38</v>
      </c>
      <c r="C2060" t="s">
        <v>184</v>
      </c>
      <c r="D2060" t="s">
        <v>186</v>
      </c>
      <c r="E2060" t="s">
        <v>167</v>
      </c>
      <c r="F2060" t="s">
        <v>4497</v>
      </c>
      <c r="G2060" t="s">
        <v>2441</v>
      </c>
      <c r="H2060" t="s">
        <v>3332</v>
      </c>
      <c r="I2060" t="s">
        <v>3731</v>
      </c>
      <c r="J2060" t="s">
        <v>4481</v>
      </c>
    </row>
    <row r="2061" spans="1:10" x14ac:dyDescent="0.35">
      <c r="A2061" t="s">
        <v>183</v>
      </c>
      <c r="B2061" t="s">
        <v>38</v>
      </c>
      <c r="C2061" t="s">
        <v>184</v>
      </c>
      <c r="D2061" t="s">
        <v>186</v>
      </c>
      <c r="E2061" t="s">
        <v>57</v>
      </c>
      <c r="F2061" t="s">
        <v>4498</v>
      </c>
      <c r="G2061" t="s">
        <v>2444</v>
      </c>
      <c r="H2061" t="s">
        <v>3335</v>
      </c>
      <c r="I2061" t="s">
        <v>3733</v>
      </c>
      <c r="J2061" t="s">
        <v>4481</v>
      </c>
    </row>
    <row r="2062" spans="1:10" x14ac:dyDescent="0.35">
      <c r="A2062" t="s">
        <v>183</v>
      </c>
      <c r="B2062" t="s">
        <v>38</v>
      </c>
      <c r="C2062" t="s">
        <v>184</v>
      </c>
      <c r="D2062" t="s">
        <v>186</v>
      </c>
      <c r="E2062" t="s">
        <v>58</v>
      </c>
      <c r="F2062" t="s">
        <v>4499</v>
      </c>
      <c r="G2062" t="s">
        <v>2447</v>
      </c>
      <c r="H2062" t="s">
        <v>3338</v>
      </c>
      <c r="I2062" t="s">
        <v>3742</v>
      </c>
      <c r="J2062" t="s">
        <v>4481</v>
      </c>
    </row>
    <row r="2063" spans="1:10" x14ac:dyDescent="0.35">
      <c r="A2063" t="s">
        <v>183</v>
      </c>
      <c r="B2063" t="s">
        <v>38</v>
      </c>
      <c r="C2063" t="s">
        <v>184</v>
      </c>
      <c r="D2063" t="s">
        <v>186</v>
      </c>
      <c r="E2063" t="s">
        <v>59</v>
      </c>
      <c r="F2063" t="s">
        <v>4500</v>
      </c>
      <c r="G2063" t="s">
        <v>2450</v>
      </c>
      <c r="H2063" t="s">
        <v>3341</v>
      </c>
      <c r="I2063" t="s">
        <v>3751</v>
      </c>
      <c r="J2063" t="s">
        <v>4481</v>
      </c>
    </row>
    <row r="2064" spans="1:10" x14ac:dyDescent="0.35">
      <c r="A2064" t="s">
        <v>183</v>
      </c>
      <c r="B2064" t="s">
        <v>38</v>
      </c>
      <c r="C2064" t="s">
        <v>184</v>
      </c>
      <c r="D2064" t="s">
        <v>186</v>
      </c>
      <c r="E2064" t="s">
        <v>60</v>
      </c>
      <c r="F2064" t="s">
        <v>4501</v>
      </c>
      <c r="G2064" t="s">
        <v>2453</v>
      </c>
      <c r="H2064" t="s">
        <v>3344</v>
      </c>
      <c r="I2064" t="s">
        <v>3760</v>
      </c>
      <c r="J2064" t="s">
        <v>4481</v>
      </c>
    </row>
    <row r="2065" spans="1:10" x14ac:dyDescent="0.35">
      <c r="A2065" t="s">
        <v>183</v>
      </c>
      <c r="B2065" t="s">
        <v>4</v>
      </c>
      <c r="C2065" t="s">
        <v>184</v>
      </c>
      <c r="D2065" t="s">
        <v>186</v>
      </c>
      <c r="E2065" t="s">
        <v>77</v>
      </c>
      <c r="F2065" t="s">
        <v>4502</v>
      </c>
      <c r="G2065" t="s">
        <v>2480</v>
      </c>
      <c r="H2065" t="s">
        <v>3347</v>
      </c>
      <c r="I2065" t="s">
        <v>3769</v>
      </c>
      <c r="J2065" t="s">
        <v>4503</v>
      </c>
    </row>
    <row r="2066" spans="1:10" x14ac:dyDescent="0.35">
      <c r="A2066" t="s">
        <v>183</v>
      </c>
      <c r="B2066" t="s">
        <v>4</v>
      </c>
      <c r="C2066" t="s">
        <v>184</v>
      </c>
      <c r="D2066" t="s">
        <v>186</v>
      </c>
      <c r="E2066" t="s">
        <v>82</v>
      </c>
      <c r="F2066" t="s">
        <v>4504</v>
      </c>
      <c r="G2066" t="s">
        <v>2483</v>
      </c>
      <c r="H2066" t="s">
        <v>3351</v>
      </c>
      <c r="I2066" t="s">
        <v>3782</v>
      </c>
      <c r="J2066" t="s">
        <v>4503</v>
      </c>
    </row>
    <row r="2067" spans="1:10" x14ac:dyDescent="0.35">
      <c r="A2067" t="s">
        <v>183</v>
      </c>
      <c r="B2067" t="s">
        <v>4</v>
      </c>
      <c r="C2067" t="s">
        <v>184</v>
      </c>
      <c r="D2067" t="s">
        <v>186</v>
      </c>
      <c r="E2067" t="s">
        <v>83</v>
      </c>
      <c r="F2067" t="s">
        <v>4505</v>
      </c>
      <c r="G2067" t="s">
        <v>2486</v>
      </c>
      <c r="H2067" t="s">
        <v>3354</v>
      </c>
      <c r="I2067" t="s">
        <v>3789</v>
      </c>
      <c r="J2067" t="s">
        <v>4503</v>
      </c>
    </row>
    <row r="2068" spans="1:10" x14ac:dyDescent="0.35">
      <c r="A2068" t="s">
        <v>183</v>
      </c>
      <c r="B2068" t="s">
        <v>4</v>
      </c>
      <c r="C2068" t="s">
        <v>184</v>
      </c>
      <c r="D2068" t="s">
        <v>186</v>
      </c>
      <c r="E2068" t="s">
        <v>84</v>
      </c>
      <c r="F2068" t="s">
        <v>4506</v>
      </c>
      <c r="G2068" t="s">
        <v>2489</v>
      </c>
      <c r="H2068" t="s">
        <v>3357</v>
      </c>
      <c r="I2068" t="s">
        <v>3796</v>
      </c>
      <c r="J2068" t="s">
        <v>4503</v>
      </c>
    </row>
    <row r="2069" spans="1:10" x14ac:dyDescent="0.35">
      <c r="A2069" t="s">
        <v>183</v>
      </c>
      <c r="B2069" t="s">
        <v>4</v>
      </c>
      <c r="C2069" t="s">
        <v>184</v>
      </c>
      <c r="D2069" t="s">
        <v>186</v>
      </c>
      <c r="E2069" t="s">
        <v>85</v>
      </c>
      <c r="F2069" t="s">
        <v>4507</v>
      </c>
      <c r="G2069" t="s">
        <v>2492</v>
      </c>
      <c r="H2069" t="s">
        <v>3360</v>
      </c>
      <c r="I2069" t="s">
        <v>3803</v>
      </c>
      <c r="J2069" t="s">
        <v>4503</v>
      </c>
    </row>
    <row r="2070" spans="1:10" x14ac:dyDescent="0.35">
      <c r="A2070" t="s">
        <v>183</v>
      </c>
      <c r="B2070" t="s">
        <v>4</v>
      </c>
      <c r="C2070" t="s">
        <v>184</v>
      </c>
      <c r="D2070" t="s">
        <v>186</v>
      </c>
      <c r="E2070" t="s">
        <v>86</v>
      </c>
      <c r="F2070" t="s">
        <v>4508</v>
      </c>
      <c r="G2070" t="s">
        <v>2495</v>
      </c>
      <c r="H2070" t="s">
        <v>3363</v>
      </c>
      <c r="I2070" t="s">
        <v>3810</v>
      </c>
      <c r="J2070" t="s">
        <v>4503</v>
      </c>
    </row>
    <row r="2071" spans="1:10" x14ac:dyDescent="0.35">
      <c r="A2071" t="s">
        <v>183</v>
      </c>
      <c r="B2071" t="s">
        <v>4</v>
      </c>
      <c r="C2071" t="s">
        <v>184</v>
      </c>
      <c r="D2071" t="s">
        <v>186</v>
      </c>
      <c r="E2071" t="s">
        <v>87</v>
      </c>
      <c r="F2071" t="s">
        <v>4509</v>
      </c>
      <c r="G2071" t="s">
        <v>2498</v>
      </c>
      <c r="H2071" t="s">
        <v>3366</v>
      </c>
      <c r="I2071" t="s">
        <v>3817</v>
      </c>
      <c r="J2071" t="s">
        <v>4503</v>
      </c>
    </row>
    <row r="2072" spans="1:10" x14ac:dyDescent="0.35">
      <c r="A2072" t="s">
        <v>183</v>
      </c>
      <c r="B2072" t="s">
        <v>4</v>
      </c>
      <c r="C2072" t="s">
        <v>184</v>
      </c>
      <c r="D2072" t="s">
        <v>186</v>
      </c>
      <c r="E2072" t="s">
        <v>88</v>
      </c>
      <c r="F2072" t="s">
        <v>4510</v>
      </c>
      <c r="G2072" t="s">
        <v>2501</v>
      </c>
      <c r="H2072" t="s">
        <v>3369</v>
      </c>
      <c r="I2072" t="s">
        <v>3824</v>
      </c>
      <c r="J2072" t="s">
        <v>4503</v>
      </c>
    </row>
    <row r="2073" spans="1:10" x14ac:dyDescent="0.35">
      <c r="A2073" t="s">
        <v>183</v>
      </c>
      <c r="B2073" t="s">
        <v>4</v>
      </c>
      <c r="C2073" t="s">
        <v>184</v>
      </c>
      <c r="D2073" t="s">
        <v>186</v>
      </c>
      <c r="E2073" t="s">
        <v>89</v>
      </c>
      <c r="F2073" t="s">
        <v>4511</v>
      </c>
      <c r="G2073" t="s">
        <v>2504</v>
      </c>
      <c r="H2073" t="s">
        <v>3372</v>
      </c>
      <c r="I2073" t="s">
        <v>3831</v>
      </c>
      <c r="J2073" t="s">
        <v>4503</v>
      </c>
    </row>
    <row r="2074" spans="1:10" x14ac:dyDescent="0.35">
      <c r="A2074" t="s">
        <v>183</v>
      </c>
      <c r="B2074" t="s">
        <v>62</v>
      </c>
      <c r="C2074" t="s">
        <v>184</v>
      </c>
      <c r="D2074" t="s">
        <v>186</v>
      </c>
      <c r="E2074" t="s">
        <v>61</v>
      </c>
      <c r="F2074" t="s">
        <v>4512</v>
      </c>
      <c r="G2074" t="s">
        <v>2456</v>
      </c>
      <c r="H2074" t="s">
        <v>3375</v>
      </c>
      <c r="I2074" t="s">
        <v>3838</v>
      </c>
      <c r="J2074" t="s">
        <v>4513</v>
      </c>
    </row>
    <row r="2075" spans="1:10" x14ac:dyDescent="0.35">
      <c r="A2075" t="s">
        <v>183</v>
      </c>
      <c r="B2075" t="s">
        <v>62</v>
      </c>
      <c r="C2075" t="s">
        <v>184</v>
      </c>
      <c r="D2075" t="s">
        <v>186</v>
      </c>
      <c r="E2075" t="s">
        <v>70</v>
      </c>
      <c r="F2075" t="s">
        <v>4514</v>
      </c>
      <c r="G2075" t="s">
        <v>2459</v>
      </c>
      <c r="H2075" t="s">
        <v>3379</v>
      </c>
      <c r="I2075" t="s">
        <v>3855</v>
      </c>
      <c r="J2075" t="s">
        <v>4513</v>
      </c>
    </row>
    <row r="2076" spans="1:10" x14ac:dyDescent="0.35">
      <c r="A2076" t="s">
        <v>183</v>
      </c>
      <c r="B2076" t="s">
        <v>62</v>
      </c>
      <c r="C2076" t="s">
        <v>184</v>
      </c>
      <c r="D2076" t="s">
        <v>186</v>
      </c>
      <c r="E2076" t="s">
        <v>71</v>
      </c>
      <c r="F2076" t="s">
        <v>4515</v>
      </c>
      <c r="G2076" t="s">
        <v>2462</v>
      </c>
      <c r="H2076" t="s">
        <v>3382</v>
      </c>
      <c r="I2076" t="s">
        <v>3864</v>
      </c>
      <c r="J2076" t="s">
        <v>4513</v>
      </c>
    </row>
    <row r="2077" spans="1:10" x14ac:dyDescent="0.35">
      <c r="A2077" t="s">
        <v>183</v>
      </c>
      <c r="B2077" t="s">
        <v>62</v>
      </c>
      <c r="C2077" t="s">
        <v>184</v>
      </c>
      <c r="D2077" t="s">
        <v>186</v>
      </c>
      <c r="E2077" t="s">
        <v>72</v>
      </c>
      <c r="F2077" t="s">
        <v>4516</v>
      </c>
      <c r="G2077" t="s">
        <v>2465</v>
      </c>
      <c r="H2077" t="s">
        <v>3385</v>
      </c>
      <c r="I2077" t="s">
        <v>3873</v>
      </c>
      <c r="J2077" t="s">
        <v>4513</v>
      </c>
    </row>
    <row r="2078" spans="1:10" x14ac:dyDescent="0.35">
      <c r="A2078" t="s">
        <v>183</v>
      </c>
      <c r="B2078" t="s">
        <v>62</v>
      </c>
      <c r="C2078" t="s">
        <v>184</v>
      </c>
      <c r="D2078" t="s">
        <v>186</v>
      </c>
      <c r="E2078" t="s">
        <v>73</v>
      </c>
      <c r="F2078" t="s">
        <v>4517</v>
      </c>
      <c r="G2078" t="s">
        <v>2468</v>
      </c>
      <c r="H2078" t="s">
        <v>3388</v>
      </c>
      <c r="I2078" t="s">
        <v>3882</v>
      </c>
      <c r="J2078" t="s">
        <v>4513</v>
      </c>
    </row>
    <row r="2079" spans="1:10" x14ac:dyDescent="0.35">
      <c r="A2079" t="s">
        <v>183</v>
      </c>
      <c r="B2079" t="s">
        <v>62</v>
      </c>
      <c r="C2079" t="s">
        <v>184</v>
      </c>
      <c r="D2079" t="s">
        <v>186</v>
      </c>
      <c r="E2079" t="s">
        <v>74</v>
      </c>
      <c r="F2079" t="s">
        <v>4518</v>
      </c>
      <c r="G2079" t="s">
        <v>2471</v>
      </c>
      <c r="H2079" t="s">
        <v>3391</v>
      </c>
      <c r="I2079" t="s">
        <v>3891</v>
      </c>
      <c r="J2079" t="s">
        <v>4513</v>
      </c>
    </row>
    <row r="2080" spans="1:10" x14ac:dyDescent="0.35">
      <c r="A2080" t="s">
        <v>183</v>
      </c>
      <c r="B2080" t="s">
        <v>62</v>
      </c>
      <c r="C2080" t="s">
        <v>184</v>
      </c>
      <c r="D2080" t="s">
        <v>186</v>
      </c>
      <c r="E2080" t="s">
        <v>75</v>
      </c>
      <c r="F2080" t="s">
        <v>4519</v>
      </c>
      <c r="G2080" t="s">
        <v>2474</v>
      </c>
      <c r="H2080" t="s">
        <v>3394</v>
      </c>
      <c r="I2080" t="s">
        <v>3900</v>
      </c>
      <c r="J2080" t="s">
        <v>4513</v>
      </c>
    </row>
    <row r="2081" spans="1:10" x14ac:dyDescent="0.35">
      <c r="A2081" t="s">
        <v>183</v>
      </c>
      <c r="B2081" t="s">
        <v>62</v>
      </c>
      <c r="C2081" t="s">
        <v>184</v>
      </c>
      <c r="D2081" t="s">
        <v>186</v>
      </c>
      <c r="E2081" t="s">
        <v>76</v>
      </c>
      <c r="F2081" t="s">
        <v>4520</v>
      </c>
      <c r="G2081" t="s">
        <v>2477</v>
      </c>
      <c r="H2081" t="s">
        <v>3397</v>
      </c>
      <c r="I2081" t="s">
        <v>3909</v>
      </c>
      <c r="J2081" t="s">
        <v>4513</v>
      </c>
    </row>
    <row r="2082" spans="1:10" x14ac:dyDescent="0.35">
      <c r="A2082" t="s">
        <v>183</v>
      </c>
      <c r="B2082" t="s">
        <v>62</v>
      </c>
      <c r="C2082" t="s">
        <v>184</v>
      </c>
      <c r="D2082" t="s">
        <v>186</v>
      </c>
      <c r="E2082" t="s">
        <v>90</v>
      </c>
      <c r="F2082" t="s">
        <v>4521</v>
      </c>
      <c r="G2082" t="s">
        <v>2507</v>
      </c>
      <c r="H2082" t="s">
        <v>3400</v>
      </c>
      <c r="I2082" t="s">
        <v>3918</v>
      </c>
      <c r="J2082" t="s">
        <v>4513</v>
      </c>
    </row>
    <row r="2083" spans="1:10" x14ac:dyDescent="0.35">
      <c r="A2083" t="s">
        <v>183</v>
      </c>
      <c r="B2083" t="s">
        <v>62</v>
      </c>
      <c r="C2083" t="s">
        <v>184</v>
      </c>
      <c r="D2083" t="s">
        <v>186</v>
      </c>
      <c r="E2083" t="s">
        <v>92</v>
      </c>
      <c r="F2083" t="s">
        <v>4522</v>
      </c>
      <c r="G2083" t="s">
        <v>2510</v>
      </c>
      <c r="H2083" t="s">
        <v>3404</v>
      </c>
      <c r="I2083" t="s">
        <v>3921</v>
      </c>
      <c r="J2083" t="s">
        <v>4513</v>
      </c>
    </row>
    <row r="2084" spans="1:10" x14ac:dyDescent="0.35">
      <c r="A2084" t="s">
        <v>183</v>
      </c>
      <c r="B2084" t="s">
        <v>62</v>
      </c>
      <c r="C2084" t="s">
        <v>184</v>
      </c>
      <c r="D2084" t="s">
        <v>186</v>
      </c>
      <c r="E2084" t="s">
        <v>93</v>
      </c>
      <c r="F2084" t="s">
        <v>4523</v>
      </c>
      <c r="G2084" t="s">
        <v>2513</v>
      </c>
      <c r="H2084" t="s">
        <v>3407</v>
      </c>
      <c r="I2084" t="s">
        <v>3923</v>
      </c>
      <c r="J2084" t="s">
        <v>4513</v>
      </c>
    </row>
    <row r="2085" spans="1:10" x14ac:dyDescent="0.35">
      <c r="A2085" t="s">
        <v>183</v>
      </c>
      <c r="B2085" t="s">
        <v>62</v>
      </c>
      <c r="C2085" t="s">
        <v>184</v>
      </c>
      <c r="D2085" t="s">
        <v>186</v>
      </c>
      <c r="E2085" t="s">
        <v>98</v>
      </c>
      <c r="F2085" t="s">
        <v>4524</v>
      </c>
      <c r="G2085" t="s">
        <v>2516</v>
      </c>
      <c r="H2085" t="s">
        <v>3410</v>
      </c>
      <c r="I2085" t="s">
        <v>3933</v>
      </c>
      <c r="J2085" t="s">
        <v>4513</v>
      </c>
    </row>
    <row r="2086" spans="1:10" x14ac:dyDescent="0.35">
      <c r="A2086" t="s">
        <v>183</v>
      </c>
      <c r="B2086" t="s">
        <v>62</v>
      </c>
      <c r="C2086" t="s">
        <v>184</v>
      </c>
      <c r="D2086" t="s">
        <v>186</v>
      </c>
      <c r="E2086" t="s">
        <v>99</v>
      </c>
      <c r="F2086" t="s">
        <v>4525</v>
      </c>
      <c r="G2086" t="s">
        <v>2519</v>
      </c>
      <c r="H2086" t="s">
        <v>3413</v>
      </c>
      <c r="I2086" t="s">
        <v>3940</v>
      </c>
      <c r="J2086" t="s">
        <v>4513</v>
      </c>
    </row>
    <row r="2087" spans="1:10" x14ac:dyDescent="0.35">
      <c r="A2087" t="s">
        <v>183</v>
      </c>
      <c r="B2087" t="s">
        <v>62</v>
      </c>
      <c r="C2087" t="s">
        <v>184</v>
      </c>
      <c r="D2087" t="s">
        <v>186</v>
      </c>
      <c r="E2087" t="s">
        <v>100</v>
      </c>
      <c r="F2087" t="s">
        <v>4526</v>
      </c>
      <c r="G2087" t="s">
        <v>2522</v>
      </c>
      <c r="H2087" t="s">
        <v>3416</v>
      </c>
      <c r="I2087" t="s">
        <v>3947</v>
      </c>
      <c r="J2087" t="s">
        <v>4513</v>
      </c>
    </row>
    <row r="2088" spans="1:10" x14ac:dyDescent="0.35">
      <c r="A2088" t="s">
        <v>183</v>
      </c>
      <c r="B2088" t="s">
        <v>62</v>
      </c>
      <c r="C2088" t="s">
        <v>184</v>
      </c>
      <c r="D2088" t="s">
        <v>186</v>
      </c>
      <c r="E2088" t="s">
        <v>101</v>
      </c>
      <c r="F2088" t="s">
        <v>4527</v>
      </c>
      <c r="G2088" t="s">
        <v>2525</v>
      </c>
      <c r="H2088" t="s">
        <v>3419</v>
      </c>
      <c r="I2088" t="s">
        <v>3954</v>
      </c>
      <c r="J2088" t="s">
        <v>4513</v>
      </c>
    </row>
    <row r="2089" spans="1:10" x14ac:dyDescent="0.35">
      <c r="A2089" t="s">
        <v>183</v>
      </c>
      <c r="B2089" t="s">
        <v>62</v>
      </c>
      <c r="C2089" t="s">
        <v>184</v>
      </c>
      <c r="D2089" t="s">
        <v>186</v>
      </c>
      <c r="E2089" t="s">
        <v>102</v>
      </c>
      <c r="F2089" t="s">
        <v>4528</v>
      </c>
      <c r="G2089" t="s">
        <v>2528</v>
      </c>
      <c r="H2089" t="s">
        <v>3422</v>
      </c>
      <c r="I2089" t="s">
        <v>3961</v>
      </c>
      <c r="J2089" t="s">
        <v>4513</v>
      </c>
    </row>
    <row r="2090" spans="1:10" x14ac:dyDescent="0.35">
      <c r="A2090" t="s">
        <v>183</v>
      </c>
      <c r="B2090" t="s">
        <v>62</v>
      </c>
      <c r="C2090" t="s">
        <v>184</v>
      </c>
      <c r="D2090" t="s">
        <v>186</v>
      </c>
      <c r="E2090" t="s">
        <v>103</v>
      </c>
      <c r="F2090" t="s">
        <v>4529</v>
      </c>
      <c r="G2090" t="s">
        <v>2531</v>
      </c>
      <c r="H2090" t="s">
        <v>3425</v>
      </c>
      <c r="I2090" t="s">
        <v>3968</v>
      </c>
      <c r="J2090" t="s">
        <v>4513</v>
      </c>
    </row>
    <row r="2091" spans="1:10" x14ac:dyDescent="0.35">
      <c r="A2091" t="s">
        <v>183</v>
      </c>
      <c r="B2091" t="s">
        <v>62</v>
      </c>
      <c r="C2091" t="s">
        <v>184</v>
      </c>
      <c r="D2091" t="s">
        <v>186</v>
      </c>
      <c r="E2091" t="s">
        <v>104</v>
      </c>
      <c r="F2091" t="s">
        <v>4530</v>
      </c>
      <c r="G2091" t="s">
        <v>2534</v>
      </c>
      <c r="H2091" t="s">
        <v>3428</v>
      </c>
      <c r="I2091" t="s">
        <v>3975</v>
      </c>
      <c r="J2091" t="s">
        <v>4513</v>
      </c>
    </row>
    <row r="2092" spans="1:10" x14ac:dyDescent="0.35">
      <c r="A2092" t="s">
        <v>183</v>
      </c>
      <c r="B2092" t="s">
        <v>4</v>
      </c>
      <c r="C2092" t="s">
        <v>184</v>
      </c>
      <c r="D2092" t="s">
        <v>186</v>
      </c>
      <c r="E2092" t="s">
        <v>148</v>
      </c>
      <c r="F2092" t="s">
        <v>4531</v>
      </c>
      <c r="G2092" t="s">
        <v>2399</v>
      </c>
      <c r="H2092" t="s">
        <v>3431</v>
      </c>
      <c r="I2092" t="s">
        <v>3982</v>
      </c>
      <c r="J2092" t="s">
        <v>4503</v>
      </c>
    </row>
    <row r="2093" spans="1:10" x14ac:dyDescent="0.35">
      <c r="A2093" t="s">
        <v>183</v>
      </c>
      <c r="B2093" t="s">
        <v>4</v>
      </c>
      <c r="C2093" t="s">
        <v>184</v>
      </c>
      <c r="D2093" t="s">
        <v>186</v>
      </c>
      <c r="E2093" t="s">
        <v>151</v>
      </c>
      <c r="F2093" t="s">
        <v>4532</v>
      </c>
      <c r="G2093" t="s">
        <v>2402</v>
      </c>
      <c r="H2093" t="s">
        <v>3435</v>
      </c>
      <c r="I2093" t="s">
        <v>3985</v>
      </c>
      <c r="J2093" t="s">
        <v>4503</v>
      </c>
    </row>
    <row r="2094" spans="1:10" x14ac:dyDescent="0.35">
      <c r="A2094" t="s">
        <v>183</v>
      </c>
      <c r="B2094" t="s">
        <v>4</v>
      </c>
      <c r="C2094" t="s">
        <v>184</v>
      </c>
      <c r="D2094" t="s">
        <v>186</v>
      </c>
      <c r="E2094" t="s">
        <v>2</v>
      </c>
      <c r="F2094" t="s">
        <v>4533</v>
      </c>
      <c r="G2094" t="s">
        <v>2405</v>
      </c>
      <c r="H2094" t="s">
        <v>3438</v>
      </c>
      <c r="I2094" t="s">
        <v>3987</v>
      </c>
      <c r="J2094" t="s">
        <v>4503</v>
      </c>
    </row>
    <row r="2095" spans="1:10" x14ac:dyDescent="0.35">
      <c r="A2095" t="s">
        <v>183</v>
      </c>
      <c r="B2095" t="s">
        <v>4</v>
      </c>
      <c r="C2095" t="s">
        <v>184</v>
      </c>
      <c r="D2095" t="s">
        <v>186</v>
      </c>
      <c r="E2095" t="s">
        <v>32</v>
      </c>
      <c r="F2095" t="s">
        <v>4534</v>
      </c>
      <c r="G2095" t="s">
        <v>2408</v>
      </c>
      <c r="H2095" t="s">
        <v>3441</v>
      </c>
      <c r="I2095" t="s">
        <v>3999</v>
      </c>
      <c r="J2095" t="s">
        <v>4503</v>
      </c>
    </row>
    <row r="2096" spans="1:10" x14ac:dyDescent="0.35">
      <c r="A2096" t="s">
        <v>183</v>
      </c>
      <c r="B2096" t="s">
        <v>4</v>
      </c>
      <c r="C2096" t="s">
        <v>184</v>
      </c>
      <c r="D2096" t="s">
        <v>186</v>
      </c>
      <c r="E2096" t="s">
        <v>33</v>
      </c>
      <c r="F2096" t="s">
        <v>4535</v>
      </c>
      <c r="G2096" t="s">
        <v>2411</v>
      </c>
      <c r="H2096" t="s">
        <v>3444</v>
      </c>
      <c r="I2096" t="s">
        <v>4006</v>
      </c>
      <c r="J2096" t="s">
        <v>4503</v>
      </c>
    </row>
    <row r="2097" spans="1:10" x14ac:dyDescent="0.35">
      <c r="A2097" t="s">
        <v>183</v>
      </c>
      <c r="B2097" t="s">
        <v>4</v>
      </c>
      <c r="C2097" t="s">
        <v>184</v>
      </c>
      <c r="D2097" t="s">
        <v>186</v>
      </c>
      <c r="E2097" t="s">
        <v>34</v>
      </c>
      <c r="F2097" t="s">
        <v>4536</v>
      </c>
      <c r="G2097" t="s">
        <v>2414</v>
      </c>
      <c r="H2097" t="s">
        <v>3447</v>
      </c>
      <c r="I2097" t="s">
        <v>4013</v>
      </c>
      <c r="J2097" t="s">
        <v>4503</v>
      </c>
    </row>
    <row r="2098" spans="1:10" x14ac:dyDescent="0.35">
      <c r="A2098" t="s">
        <v>183</v>
      </c>
      <c r="B2098" t="s">
        <v>4</v>
      </c>
      <c r="C2098" t="s">
        <v>184</v>
      </c>
      <c r="D2098" t="s">
        <v>186</v>
      </c>
      <c r="E2098" t="s">
        <v>35</v>
      </c>
      <c r="F2098" t="s">
        <v>4537</v>
      </c>
      <c r="G2098" t="s">
        <v>2417</v>
      </c>
      <c r="H2098" t="s">
        <v>3450</v>
      </c>
      <c r="I2098" t="s">
        <v>4020</v>
      </c>
      <c r="J2098" t="s">
        <v>4503</v>
      </c>
    </row>
    <row r="2099" spans="1:10" x14ac:dyDescent="0.35">
      <c r="A2099" t="s">
        <v>37</v>
      </c>
      <c r="B2099" t="s">
        <v>38</v>
      </c>
      <c r="C2099" t="s">
        <v>184</v>
      </c>
      <c r="D2099" t="s">
        <v>186</v>
      </c>
      <c r="E2099" t="s">
        <v>36</v>
      </c>
      <c r="F2099" t="s">
        <v>4480</v>
      </c>
      <c r="G2099" t="s">
        <v>4538</v>
      </c>
      <c r="H2099" t="s">
        <v>3513</v>
      </c>
      <c r="I2099" t="s">
        <v>4027</v>
      </c>
      <c r="J2099" t="s">
        <v>4539</v>
      </c>
    </row>
    <row r="2100" spans="1:10" x14ac:dyDescent="0.35">
      <c r="A2100" t="s">
        <v>37</v>
      </c>
      <c r="B2100" t="s">
        <v>38</v>
      </c>
      <c r="C2100" t="s">
        <v>184</v>
      </c>
      <c r="D2100" t="s">
        <v>186</v>
      </c>
      <c r="E2100" t="s">
        <v>166</v>
      </c>
      <c r="F2100" t="s">
        <v>4482</v>
      </c>
      <c r="G2100" t="s">
        <v>4540</v>
      </c>
      <c r="H2100" t="s">
        <v>3516</v>
      </c>
      <c r="I2100" t="s">
        <v>4044</v>
      </c>
      <c r="J2100" t="s">
        <v>4539</v>
      </c>
    </row>
    <row r="2101" spans="1:10" x14ac:dyDescent="0.35">
      <c r="A2101" t="s">
        <v>37</v>
      </c>
      <c r="B2101" t="s">
        <v>38</v>
      </c>
      <c r="C2101" t="s">
        <v>184</v>
      </c>
      <c r="D2101" t="s">
        <v>186</v>
      </c>
      <c r="E2101" t="s">
        <v>47</v>
      </c>
      <c r="F2101" t="s">
        <v>4483</v>
      </c>
      <c r="G2101" t="s">
        <v>4541</v>
      </c>
      <c r="H2101" t="s">
        <v>3518</v>
      </c>
      <c r="I2101" t="s">
        <v>4046</v>
      </c>
      <c r="J2101" t="s">
        <v>4539</v>
      </c>
    </row>
    <row r="2102" spans="1:10" x14ac:dyDescent="0.35">
      <c r="A2102" t="s">
        <v>37</v>
      </c>
      <c r="B2102" t="s">
        <v>38</v>
      </c>
      <c r="C2102" t="s">
        <v>184</v>
      </c>
      <c r="D2102" t="s">
        <v>186</v>
      </c>
      <c r="E2102" t="s">
        <v>49</v>
      </c>
      <c r="F2102" t="s">
        <v>4484</v>
      </c>
      <c r="G2102" t="s">
        <v>4542</v>
      </c>
      <c r="H2102" t="s">
        <v>3520</v>
      </c>
      <c r="I2102" t="s">
        <v>4055</v>
      </c>
      <c r="J2102" t="s">
        <v>4539</v>
      </c>
    </row>
    <row r="2103" spans="1:10" x14ac:dyDescent="0.35">
      <c r="A2103" t="s">
        <v>37</v>
      </c>
      <c r="B2103" t="s">
        <v>38</v>
      </c>
      <c r="C2103" t="s">
        <v>184</v>
      </c>
      <c r="D2103" t="s">
        <v>186</v>
      </c>
      <c r="E2103" t="s">
        <v>50</v>
      </c>
      <c r="F2103" t="s">
        <v>4485</v>
      </c>
      <c r="G2103" t="s">
        <v>4543</v>
      </c>
      <c r="H2103" t="s">
        <v>3522</v>
      </c>
      <c r="I2103" t="s">
        <v>4064</v>
      </c>
      <c r="J2103" t="s">
        <v>4539</v>
      </c>
    </row>
    <row r="2104" spans="1:10" x14ac:dyDescent="0.35">
      <c r="A2104" t="s">
        <v>37</v>
      </c>
      <c r="B2104" t="s">
        <v>38</v>
      </c>
      <c r="C2104" t="s">
        <v>184</v>
      </c>
      <c r="D2104" t="s">
        <v>186</v>
      </c>
      <c r="E2104" t="s">
        <v>51</v>
      </c>
      <c r="F2104" t="s">
        <v>4486</v>
      </c>
      <c r="G2104" t="s">
        <v>4544</v>
      </c>
      <c r="H2104" t="s">
        <v>3524</v>
      </c>
      <c r="I2104" t="s">
        <v>4073</v>
      </c>
      <c r="J2104" t="s">
        <v>4539</v>
      </c>
    </row>
    <row r="2105" spans="1:10" x14ac:dyDescent="0.35">
      <c r="A2105" t="s">
        <v>37</v>
      </c>
      <c r="B2105" t="s">
        <v>38</v>
      </c>
      <c r="C2105" t="s">
        <v>184</v>
      </c>
      <c r="D2105" t="s">
        <v>186</v>
      </c>
      <c r="E2105" t="s">
        <v>77</v>
      </c>
      <c r="F2105" t="s">
        <v>4487</v>
      </c>
      <c r="G2105" t="s">
        <v>4545</v>
      </c>
      <c r="H2105" t="s">
        <v>3526</v>
      </c>
      <c r="I2105" t="s">
        <v>4082</v>
      </c>
      <c r="J2105" t="s">
        <v>4539</v>
      </c>
    </row>
    <row r="2106" spans="1:10" x14ac:dyDescent="0.35">
      <c r="A2106" t="s">
        <v>37</v>
      </c>
      <c r="B2106" t="s">
        <v>38</v>
      </c>
      <c r="C2106" t="s">
        <v>184</v>
      </c>
      <c r="D2106" t="s">
        <v>186</v>
      </c>
      <c r="E2106" t="s">
        <v>82</v>
      </c>
      <c r="F2106" t="s">
        <v>4488</v>
      </c>
      <c r="G2106" t="s">
        <v>4546</v>
      </c>
      <c r="H2106" t="s">
        <v>3528</v>
      </c>
      <c r="I2106" t="s">
        <v>4084</v>
      </c>
      <c r="J2106" t="s">
        <v>4539</v>
      </c>
    </row>
    <row r="2107" spans="1:10" x14ac:dyDescent="0.35">
      <c r="A2107" t="s">
        <v>37</v>
      </c>
      <c r="B2107" t="s">
        <v>38</v>
      </c>
      <c r="C2107" t="s">
        <v>184</v>
      </c>
      <c r="D2107" t="s">
        <v>186</v>
      </c>
      <c r="E2107" t="s">
        <v>83</v>
      </c>
      <c r="F2107" t="s">
        <v>4489</v>
      </c>
      <c r="G2107" t="s">
        <v>4547</v>
      </c>
      <c r="H2107" t="s">
        <v>3530</v>
      </c>
      <c r="I2107" t="s">
        <v>4086</v>
      </c>
      <c r="J2107" t="s">
        <v>4539</v>
      </c>
    </row>
    <row r="2108" spans="1:10" x14ac:dyDescent="0.35">
      <c r="A2108" t="s">
        <v>37</v>
      </c>
      <c r="B2108" t="s">
        <v>38</v>
      </c>
      <c r="C2108" t="s">
        <v>184</v>
      </c>
      <c r="D2108" t="s">
        <v>186</v>
      </c>
      <c r="E2108" t="s">
        <v>84</v>
      </c>
      <c r="F2108" t="s">
        <v>4490</v>
      </c>
      <c r="G2108" t="s">
        <v>4548</v>
      </c>
      <c r="H2108" t="s">
        <v>3532</v>
      </c>
      <c r="I2108" t="s">
        <v>4088</v>
      </c>
      <c r="J2108" t="s">
        <v>4539</v>
      </c>
    </row>
    <row r="2109" spans="1:10" x14ac:dyDescent="0.35">
      <c r="A2109" t="s">
        <v>37</v>
      </c>
      <c r="B2109" t="s">
        <v>38</v>
      </c>
      <c r="C2109" t="s">
        <v>184</v>
      </c>
      <c r="D2109" t="s">
        <v>186</v>
      </c>
      <c r="E2109" t="s">
        <v>85</v>
      </c>
      <c r="F2109" t="s">
        <v>4491</v>
      </c>
      <c r="G2109" t="s">
        <v>4549</v>
      </c>
      <c r="H2109" t="s">
        <v>3534</v>
      </c>
      <c r="I2109" t="s">
        <v>4090</v>
      </c>
      <c r="J2109" t="s">
        <v>4539</v>
      </c>
    </row>
    <row r="2110" spans="1:10" x14ac:dyDescent="0.35">
      <c r="A2110" t="s">
        <v>37</v>
      </c>
      <c r="B2110" t="s">
        <v>38</v>
      </c>
      <c r="C2110" t="s">
        <v>184</v>
      </c>
      <c r="D2110" t="s">
        <v>186</v>
      </c>
      <c r="E2110" t="s">
        <v>86</v>
      </c>
      <c r="F2110" t="s">
        <v>4492</v>
      </c>
      <c r="G2110" t="s">
        <v>4550</v>
      </c>
      <c r="H2110" t="s">
        <v>3536</v>
      </c>
      <c r="I2110" t="s">
        <v>4092</v>
      </c>
      <c r="J2110" t="s">
        <v>4539</v>
      </c>
    </row>
    <row r="2111" spans="1:10" x14ac:dyDescent="0.35">
      <c r="A2111" t="s">
        <v>37</v>
      </c>
      <c r="B2111" t="s">
        <v>38</v>
      </c>
      <c r="C2111" t="s">
        <v>184</v>
      </c>
      <c r="D2111" t="s">
        <v>186</v>
      </c>
      <c r="E2111" t="s">
        <v>87</v>
      </c>
      <c r="F2111" t="s">
        <v>4493</v>
      </c>
      <c r="G2111" t="s">
        <v>4551</v>
      </c>
      <c r="H2111" t="s">
        <v>3538</v>
      </c>
      <c r="I2111" t="s">
        <v>4094</v>
      </c>
      <c r="J2111" t="s">
        <v>4539</v>
      </c>
    </row>
    <row r="2112" spans="1:10" x14ac:dyDescent="0.35">
      <c r="A2112" t="s">
        <v>37</v>
      </c>
      <c r="B2112" t="s">
        <v>38</v>
      </c>
      <c r="C2112" t="s">
        <v>184</v>
      </c>
      <c r="D2112" t="s">
        <v>186</v>
      </c>
      <c r="E2112" t="s">
        <v>88</v>
      </c>
      <c r="F2112" t="s">
        <v>4494</v>
      </c>
      <c r="G2112" t="s">
        <v>4552</v>
      </c>
      <c r="H2112" t="s">
        <v>3540</v>
      </c>
      <c r="I2112" t="s">
        <v>4096</v>
      </c>
      <c r="J2112" t="s">
        <v>4539</v>
      </c>
    </row>
    <row r="2113" spans="1:10" x14ac:dyDescent="0.35">
      <c r="A2113" t="s">
        <v>37</v>
      </c>
      <c r="B2113" t="s">
        <v>38</v>
      </c>
      <c r="C2113" t="s">
        <v>184</v>
      </c>
      <c r="D2113" t="s">
        <v>186</v>
      </c>
      <c r="E2113" t="s">
        <v>89</v>
      </c>
      <c r="F2113" t="s">
        <v>4495</v>
      </c>
      <c r="G2113" t="s">
        <v>4553</v>
      </c>
      <c r="H2113" t="s">
        <v>3542</v>
      </c>
      <c r="I2113" t="s">
        <v>4098</v>
      </c>
      <c r="J2113" t="s">
        <v>4539</v>
      </c>
    </row>
    <row r="2114" spans="1:10" x14ac:dyDescent="0.35">
      <c r="A2114" t="s">
        <v>37</v>
      </c>
      <c r="B2114" t="s">
        <v>38</v>
      </c>
      <c r="C2114" t="s">
        <v>184</v>
      </c>
      <c r="D2114" t="s">
        <v>186</v>
      </c>
      <c r="E2114" t="s">
        <v>52</v>
      </c>
      <c r="F2114" t="s">
        <v>4496</v>
      </c>
      <c r="G2114" t="s">
        <v>4554</v>
      </c>
      <c r="H2114" t="s">
        <v>3544</v>
      </c>
      <c r="I2114" t="s">
        <v>4100</v>
      </c>
      <c r="J2114" t="s">
        <v>4539</v>
      </c>
    </row>
    <row r="2115" spans="1:10" x14ac:dyDescent="0.35">
      <c r="A2115" t="s">
        <v>37</v>
      </c>
      <c r="B2115" t="s">
        <v>38</v>
      </c>
      <c r="C2115" t="s">
        <v>184</v>
      </c>
      <c r="D2115" t="s">
        <v>186</v>
      </c>
      <c r="E2115" t="s">
        <v>167</v>
      </c>
      <c r="F2115" t="s">
        <v>4497</v>
      </c>
      <c r="G2115" t="s">
        <v>4555</v>
      </c>
      <c r="H2115" t="s">
        <v>3547</v>
      </c>
      <c r="I2115" t="s">
        <v>4113</v>
      </c>
      <c r="J2115" t="s">
        <v>4539</v>
      </c>
    </row>
    <row r="2116" spans="1:10" x14ac:dyDescent="0.35">
      <c r="A2116" t="s">
        <v>37</v>
      </c>
      <c r="B2116" t="s">
        <v>38</v>
      </c>
      <c r="C2116" t="s">
        <v>184</v>
      </c>
      <c r="D2116" t="s">
        <v>186</v>
      </c>
      <c r="E2116" t="s">
        <v>57</v>
      </c>
      <c r="F2116" t="s">
        <v>4498</v>
      </c>
      <c r="G2116" t="s">
        <v>4556</v>
      </c>
      <c r="H2116" t="s">
        <v>3549</v>
      </c>
      <c r="I2116" t="s">
        <v>4115</v>
      </c>
      <c r="J2116" t="s">
        <v>4539</v>
      </c>
    </row>
    <row r="2117" spans="1:10" x14ac:dyDescent="0.35">
      <c r="A2117" t="s">
        <v>37</v>
      </c>
      <c r="B2117" t="s">
        <v>38</v>
      </c>
      <c r="C2117" t="s">
        <v>184</v>
      </c>
      <c r="D2117" t="s">
        <v>186</v>
      </c>
      <c r="E2117" t="s">
        <v>58</v>
      </c>
      <c r="F2117" t="s">
        <v>4499</v>
      </c>
      <c r="G2117" t="s">
        <v>4557</v>
      </c>
      <c r="H2117" t="s">
        <v>3551</v>
      </c>
      <c r="I2117" t="s">
        <v>4124</v>
      </c>
      <c r="J2117" t="s">
        <v>4539</v>
      </c>
    </row>
    <row r="2118" spans="1:10" x14ac:dyDescent="0.35">
      <c r="A2118" t="s">
        <v>37</v>
      </c>
      <c r="B2118" t="s">
        <v>38</v>
      </c>
      <c r="C2118" t="s">
        <v>184</v>
      </c>
      <c r="D2118" t="s">
        <v>186</v>
      </c>
      <c r="E2118" t="s">
        <v>59</v>
      </c>
      <c r="F2118" t="s">
        <v>4500</v>
      </c>
      <c r="G2118" t="s">
        <v>4558</v>
      </c>
      <c r="H2118" t="s">
        <v>3553</v>
      </c>
      <c r="I2118" t="s">
        <v>4133</v>
      </c>
      <c r="J2118" t="s">
        <v>4539</v>
      </c>
    </row>
    <row r="2119" spans="1:10" x14ac:dyDescent="0.35">
      <c r="A2119" t="s">
        <v>37</v>
      </c>
      <c r="B2119" t="s">
        <v>38</v>
      </c>
      <c r="C2119" t="s">
        <v>184</v>
      </c>
      <c r="D2119" t="s">
        <v>186</v>
      </c>
      <c r="E2119" t="s">
        <v>60</v>
      </c>
      <c r="F2119" t="s">
        <v>4501</v>
      </c>
      <c r="G2119" t="s">
        <v>4559</v>
      </c>
      <c r="H2119" t="s">
        <v>3555</v>
      </c>
      <c r="I2119" t="s">
        <v>4142</v>
      </c>
      <c r="J2119" t="s">
        <v>4539</v>
      </c>
    </row>
    <row r="2120" spans="1:10" x14ac:dyDescent="0.35">
      <c r="A2120" t="s">
        <v>37</v>
      </c>
      <c r="B2120" t="s">
        <v>4</v>
      </c>
      <c r="C2120" t="s">
        <v>184</v>
      </c>
      <c r="D2120" t="s">
        <v>186</v>
      </c>
      <c r="E2120" t="s">
        <v>77</v>
      </c>
      <c r="F2120" t="s">
        <v>4502</v>
      </c>
      <c r="G2120" t="s">
        <v>4545</v>
      </c>
      <c r="H2120" t="s">
        <v>3557</v>
      </c>
      <c r="I2120" t="s">
        <v>4151</v>
      </c>
      <c r="J2120" t="s">
        <v>4560</v>
      </c>
    </row>
    <row r="2121" spans="1:10" x14ac:dyDescent="0.35">
      <c r="A2121" t="s">
        <v>37</v>
      </c>
      <c r="B2121" t="s">
        <v>4</v>
      </c>
      <c r="C2121" t="s">
        <v>184</v>
      </c>
      <c r="D2121" t="s">
        <v>186</v>
      </c>
      <c r="E2121" t="s">
        <v>82</v>
      </c>
      <c r="F2121" t="s">
        <v>4504</v>
      </c>
      <c r="G2121" t="s">
        <v>4546</v>
      </c>
      <c r="H2121" t="s">
        <v>3560</v>
      </c>
      <c r="I2121" t="s">
        <v>4164</v>
      </c>
      <c r="J2121" t="s">
        <v>4560</v>
      </c>
    </row>
    <row r="2122" spans="1:10" x14ac:dyDescent="0.35">
      <c r="A2122" t="s">
        <v>37</v>
      </c>
      <c r="B2122" t="s">
        <v>4</v>
      </c>
      <c r="C2122" t="s">
        <v>184</v>
      </c>
      <c r="D2122" t="s">
        <v>186</v>
      </c>
      <c r="E2122" t="s">
        <v>83</v>
      </c>
      <c r="F2122" t="s">
        <v>4505</v>
      </c>
      <c r="G2122" t="s">
        <v>4547</v>
      </c>
      <c r="H2122" t="s">
        <v>3562</v>
      </c>
      <c r="I2122" t="s">
        <v>4171</v>
      </c>
      <c r="J2122" t="s">
        <v>4560</v>
      </c>
    </row>
    <row r="2123" spans="1:10" x14ac:dyDescent="0.35">
      <c r="A2123" t="s">
        <v>37</v>
      </c>
      <c r="B2123" t="s">
        <v>4</v>
      </c>
      <c r="C2123" t="s">
        <v>184</v>
      </c>
      <c r="D2123" t="s">
        <v>186</v>
      </c>
      <c r="E2123" t="s">
        <v>84</v>
      </c>
      <c r="F2123" t="s">
        <v>4506</v>
      </c>
      <c r="G2123" t="s">
        <v>4548</v>
      </c>
      <c r="H2123" t="s">
        <v>3564</v>
      </c>
      <c r="I2123" t="s">
        <v>4178</v>
      </c>
      <c r="J2123" t="s">
        <v>4560</v>
      </c>
    </row>
    <row r="2124" spans="1:10" x14ac:dyDescent="0.35">
      <c r="A2124" t="s">
        <v>37</v>
      </c>
      <c r="B2124" t="s">
        <v>4</v>
      </c>
      <c r="C2124" t="s">
        <v>184</v>
      </c>
      <c r="D2124" t="s">
        <v>186</v>
      </c>
      <c r="E2124" t="s">
        <v>85</v>
      </c>
      <c r="F2124" t="s">
        <v>4507</v>
      </c>
      <c r="G2124" t="s">
        <v>4549</v>
      </c>
      <c r="H2124" t="s">
        <v>3566</v>
      </c>
      <c r="I2124" t="s">
        <v>4185</v>
      </c>
      <c r="J2124" t="s">
        <v>4560</v>
      </c>
    </row>
    <row r="2125" spans="1:10" x14ac:dyDescent="0.35">
      <c r="A2125" t="s">
        <v>37</v>
      </c>
      <c r="B2125" t="s">
        <v>4</v>
      </c>
      <c r="C2125" t="s">
        <v>184</v>
      </c>
      <c r="D2125" t="s">
        <v>186</v>
      </c>
      <c r="E2125" t="s">
        <v>86</v>
      </c>
      <c r="F2125" t="s">
        <v>4508</v>
      </c>
      <c r="G2125" t="s">
        <v>4550</v>
      </c>
      <c r="H2125" t="s">
        <v>3568</v>
      </c>
      <c r="I2125" t="s">
        <v>4192</v>
      </c>
      <c r="J2125" t="s">
        <v>4560</v>
      </c>
    </row>
    <row r="2126" spans="1:10" x14ac:dyDescent="0.35">
      <c r="A2126" t="s">
        <v>37</v>
      </c>
      <c r="B2126" t="s">
        <v>4</v>
      </c>
      <c r="C2126" t="s">
        <v>184</v>
      </c>
      <c r="D2126" t="s">
        <v>186</v>
      </c>
      <c r="E2126" t="s">
        <v>87</v>
      </c>
      <c r="F2126" t="s">
        <v>4509</v>
      </c>
      <c r="G2126" t="s">
        <v>4551</v>
      </c>
      <c r="H2126" t="s">
        <v>3570</v>
      </c>
      <c r="I2126" t="s">
        <v>4199</v>
      </c>
      <c r="J2126" t="s">
        <v>4560</v>
      </c>
    </row>
    <row r="2127" spans="1:10" x14ac:dyDescent="0.35">
      <c r="A2127" t="s">
        <v>37</v>
      </c>
      <c r="B2127" t="s">
        <v>4</v>
      </c>
      <c r="C2127" t="s">
        <v>184</v>
      </c>
      <c r="D2127" t="s">
        <v>186</v>
      </c>
      <c r="E2127" t="s">
        <v>88</v>
      </c>
      <c r="F2127" t="s">
        <v>4510</v>
      </c>
      <c r="G2127" t="s">
        <v>4552</v>
      </c>
      <c r="H2127" t="s">
        <v>3572</v>
      </c>
      <c r="I2127" t="s">
        <v>4206</v>
      </c>
      <c r="J2127" t="s">
        <v>4560</v>
      </c>
    </row>
    <row r="2128" spans="1:10" x14ac:dyDescent="0.35">
      <c r="A2128" t="s">
        <v>37</v>
      </c>
      <c r="B2128" t="s">
        <v>4</v>
      </c>
      <c r="C2128" t="s">
        <v>184</v>
      </c>
      <c r="D2128" t="s">
        <v>186</v>
      </c>
      <c r="E2128" t="s">
        <v>89</v>
      </c>
      <c r="F2128" t="s">
        <v>4511</v>
      </c>
      <c r="G2128" t="s">
        <v>4553</v>
      </c>
      <c r="H2128" t="s">
        <v>3574</v>
      </c>
      <c r="I2128" t="s">
        <v>4213</v>
      </c>
      <c r="J2128" t="s">
        <v>4560</v>
      </c>
    </row>
    <row r="2129" spans="1:10" x14ac:dyDescent="0.35">
      <c r="A2129" t="s">
        <v>3</v>
      </c>
      <c r="B2129" t="s">
        <v>62</v>
      </c>
      <c r="C2129" t="s">
        <v>184</v>
      </c>
      <c r="D2129" t="s">
        <v>186</v>
      </c>
      <c r="E2129" t="s">
        <v>61</v>
      </c>
      <c r="F2129" t="s">
        <v>4512</v>
      </c>
      <c r="G2129" t="s">
        <v>4561</v>
      </c>
      <c r="H2129" t="s">
        <v>3576</v>
      </c>
      <c r="I2129" t="s">
        <v>4220</v>
      </c>
      <c r="J2129" t="s">
        <v>4562</v>
      </c>
    </row>
    <row r="2130" spans="1:10" x14ac:dyDescent="0.35">
      <c r="A2130" t="s">
        <v>3</v>
      </c>
      <c r="B2130" t="s">
        <v>62</v>
      </c>
      <c r="C2130" t="s">
        <v>184</v>
      </c>
      <c r="D2130" t="s">
        <v>186</v>
      </c>
      <c r="E2130" t="s">
        <v>70</v>
      </c>
      <c r="F2130" t="s">
        <v>4514</v>
      </c>
      <c r="G2130" t="s">
        <v>4563</v>
      </c>
      <c r="H2130" t="s">
        <v>3579</v>
      </c>
      <c r="I2130" t="s">
        <v>4237</v>
      </c>
      <c r="J2130" t="s">
        <v>4562</v>
      </c>
    </row>
    <row r="2131" spans="1:10" x14ac:dyDescent="0.35">
      <c r="A2131" t="s">
        <v>3</v>
      </c>
      <c r="B2131" t="s">
        <v>62</v>
      </c>
      <c r="C2131" t="s">
        <v>184</v>
      </c>
      <c r="D2131" t="s">
        <v>186</v>
      </c>
      <c r="E2131" t="s">
        <v>71</v>
      </c>
      <c r="F2131" t="s">
        <v>4515</v>
      </c>
      <c r="G2131" t="s">
        <v>4564</v>
      </c>
      <c r="H2131" t="s">
        <v>3581</v>
      </c>
      <c r="I2131" t="s">
        <v>4246</v>
      </c>
      <c r="J2131" t="s">
        <v>4562</v>
      </c>
    </row>
    <row r="2132" spans="1:10" x14ac:dyDescent="0.35">
      <c r="A2132" t="s">
        <v>3</v>
      </c>
      <c r="B2132" t="s">
        <v>62</v>
      </c>
      <c r="C2132" t="s">
        <v>184</v>
      </c>
      <c r="D2132" t="s">
        <v>186</v>
      </c>
      <c r="E2132" t="s">
        <v>72</v>
      </c>
      <c r="F2132" t="s">
        <v>4516</v>
      </c>
      <c r="G2132" t="s">
        <v>4565</v>
      </c>
      <c r="H2132" t="s">
        <v>3583</v>
      </c>
      <c r="I2132" t="s">
        <v>4255</v>
      </c>
      <c r="J2132" t="s">
        <v>4562</v>
      </c>
    </row>
    <row r="2133" spans="1:10" x14ac:dyDescent="0.35">
      <c r="A2133" t="s">
        <v>3</v>
      </c>
      <c r="B2133" t="s">
        <v>62</v>
      </c>
      <c r="C2133" t="s">
        <v>184</v>
      </c>
      <c r="D2133" t="s">
        <v>186</v>
      </c>
      <c r="E2133" t="s">
        <v>73</v>
      </c>
      <c r="F2133" t="s">
        <v>4517</v>
      </c>
      <c r="G2133" t="s">
        <v>4566</v>
      </c>
      <c r="H2133" t="s">
        <v>3585</v>
      </c>
      <c r="I2133" t="s">
        <v>4264</v>
      </c>
      <c r="J2133" t="s">
        <v>4562</v>
      </c>
    </row>
    <row r="2134" spans="1:10" x14ac:dyDescent="0.35">
      <c r="A2134" t="s">
        <v>3</v>
      </c>
      <c r="B2134" t="s">
        <v>62</v>
      </c>
      <c r="C2134" t="s">
        <v>184</v>
      </c>
      <c r="D2134" t="s">
        <v>186</v>
      </c>
      <c r="E2134" t="s">
        <v>74</v>
      </c>
      <c r="F2134" t="s">
        <v>4518</v>
      </c>
      <c r="G2134" t="s">
        <v>4567</v>
      </c>
      <c r="H2134" t="s">
        <v>3587</v>
      </c>
      <c r="I2134" t="s">
        <v>4273</v>
      </c>
      <c r="J2134" t="s">
        <v>4562</v>
      </c>
    </row>
    <row r="2135" spans="1:10" x14ac:dyDescent="0.35">
      <c r="A2135" t="s">
        <v>3</v>
      </c>
      <c r="B2135" t="s">
        <v>62</v>
      </c>
      <c r="C2135" t="s">
        <v>184</v>
      </c>
      <c r="D2135" t="s">
        <v>186</v>
      </c>
      <c r="E2135" t="s">
        <v>75</v>
      </c>
      <c r="F2135" t="s">
        <v>4519</v>
      </c>
      <c r="G2135" t="s">
        <v>4568</v>
      </c>
      <c r="H2135" t="s">
        <v>3589</v>
      </c>
      <c r="I2135" t="s">
        <v>4282</v>
      </c>
      <c r="J2135" t="s">
        <v>4562</v>
      </c>
    </row>
    <row r="2136" spans="1:10" x14ac:dyDescent="0.35">
      <c r="A2136" t="s">
        <v>3</v>
      </c>
      <c r="B2136" t="s">
        <v>62</v>
      </c>
      <c r="C2136" t="s">
        <v>184</v>
      </c>
      <c r="D2136" t="s">
        <v>186</v>
      </c>
      <c r="E2136" t="s">
        <v>76</v>
      </c>
      <c r="F2136" t="s">
        <v>4520</v>
      </c>
      <c r="G2136" t="s">
        <v>4569</v>
      </c>
      <c r="H2136" t="s">
        <v>3591</v>
      </c>
      <c r="I2136" t="s">
        <v>4291</v>
      </c>
      <c r="J2136" t="s">
        <v>4562</v>
      </c>
    </row>
    <row r="2137" spans="1:10" x14ac:dyDescent="0.35">
      <c r="A2137" t="s">
        <v>3</v>
      </c>
      <c r="B2137" t="s">
        <v>62</v>
      </c>
      <c r="C2137" t="s">
        <v>184</v>
      </c>
      <c r="D2137" t="s">
        <v>186</v>
      </c>
      <c r="E2137" t="s">
        <v>90</v>
      </c>
      <c r="F2137" t="s">
        <v>4521</v>
      </c>
      <c r="G2137" t="s">
        <v>4570</v>
      </c>
      <c r="H2137" t="s">
        <v>3593</v>
      </c>
      <c r="I2137" t="s">
        <v>4300</v>
      </c>
      <c r="J2137" t="s">
        <v>4562</v>
      </c>
    </row>
    <row r="2138" spans="1:10" x14ac:dyDescent="0.35">
      <c r="A2138" t="s">
        <v>3</v>
      </c>
      <c r="B2138" t="s">
        <v>62</v>
      </c>
      <c r="C2138" t="s">
        <v>184</v>
      </c>
      <c r="D2138" t="s">
        <v>186</v>
      </c>
      <c r="E2138" t="s">
        <v>92</v>
      </c>
      <c r="F2138" t="s">
        <v>4522</v>
      </c>
      <c r="G2138" t="s">
        <v>4571</v>
      </c>
      <c r="H2138" t="s">
        <v>3596</v>
      </c>
      <c r="I2138" t="s">
        <v>4303</v>
      </c>
      <c r="J2138" t="s">
        <v>4562</v>
      </c>
    </row>
    <row r="2139" spans="1:10" x14ac:dyDescent="0.35">
      <c r="A2139" t="s">
        <v>3</v>
      </c>
      <c r="B2139" t="s">
        <v>62</v>
      </c>
      <c r="C2139" t="s">
        <v>184</v>
      </c>
      <c r="D2139" t="s">
        <v>186</v>
      </c>
      <c r="E2139" t="s">
        <v>93</v>
      </c>
      <c r="F2139" t="s">
        <v>4523</v>
      </c>
      <c r="G2139" t="s">
        <v>4572</v>
      </c>
      <c r="H2139" t="s">
        <v>3598</v>
      </c>
      <c r="I2139" t="s">
        <v>4305</v>
      </c>
      <c r="J2139" t="s">
        <v>4562</v>
      </c>
    </row>
    <row r="2140" spans="1:10" x14ac:dyDescent="0.35">
      <c r="A2140" t="s">
        <v>3</v>
      </c>
      <c r="B2140" t="s">
        <v>62</v>
      </c>
      <c r="C2140" t="s">
        <v>184</v>
      </c>
      <c r="D2140" t="s">
        <v>186</v>
      </c>
      <c r="E2140" t="s">
        <v>98</v>
      </c>
      <c r="F2140" t="s">
        <v>4524</v>
      </c>
      <c r="G2140" t="s">
        <v>4573</v>
      </c>
      <c r="H2140" t="s">
        <v>3600</v>
      </c>
      <c r="I2140" t="s">
        <v>4315</v>
      </c>
      <c r="J2140" t="s">
        <v>4562</v>
      </c>
    </row>
    <row r="2141" spans="1:10" x14ac:dyDescent="0.35">
      <c r="A2141" t="s">
        <v>3</v>
      </c>
      <c r="B2141" t="s">
        <v>62</v>
      </c>
      <c r="C2141" t="s">
        <v>184</v>
      </c>
      <c r="D2141" t="s">
        <v>186</v>
      </c>
      <c r="E2141" t="s">
        <v>99</v>
      </c>
      <c r="F2141" t="s">
        <v>4525</v>
      </c>
      <c r="G2141" t="s">
        <v>4574</v>
      </c>
      <c r="H2141" t="s">
        <v>3602</v>
      </c>
      <c r="I2141" t="s">
        <v>4322</v>
      </c>
      <c r="J2141" t="s">
        <v>4562</v>
      </c>
    </row>
    <row r="2142" spans="1:10" x14ac:dyDescent="0.35">
      <c r="A2142" t="s">
        <v>3</v>
      </c>
      <c r="B2142" t="s">
        <v>62</v>
      </c>
      <c r="C2142" t="s">
        <v>184</v>
      </c>
      <c r="D2142" t="s">
        <v>186</v>
      </c>
      <c r="E2142" t="s">
        <v>100</v>
      </c>
      <c r="F2142" t="s">
        <v>4526</v>
      </c>
      <c r="G2142" t="s">
        <v>4575</v>
      </c>
      <c r="H2142" t="s">
        <v>3604</v>
      </c>
      <c r="I2142" t="s">
        <v>4329</v>
      </c>
      <c r="J2142" t="s">
        <v>4562</v>
      </c>
    </row>
    <row r="2143" spans="1:10" x14ac:dyDescent="0.35">
      <c r="A2143" t="s">
        <v>3</v>
      </c>
      <c r="B2143" t="s">
        <v>62</v>
      </c>
      <c r="C2143" t="s">
        <v>184</v>
      </c>
      <c r="D2143" t="s">
        <v>186</v>
      </c>
      <c r="E2143" t="s">
        <v>101</v>
      </c>
      <c r="F2143" t="s">
        <v>4527</v>
      </c>
      <c r="G2143" t="s">
        <v>4576</v>
      </c>
      <c r="H2143" t="s">
        <v>3606</v>
      </c>
      <c r="I2143" t="s">
        <v>4336</v>
      </c>
      <c r="J2143" t="s">
        <v>4562</v>
      </c>
    </row>
    <row r="2144" spans="1:10" x14ac:dyDescent="0.35">
      <c r="A2144" t="s">
        <v>3</v>
      </c>
      <c r="B2144" t="s">
        <v>62</v>
      </c>
      <c r="C2144" t="s">
        <v>184</v>
      </c>
      <c r="D2144" t="s">
        <v>186</v>
      </c>
      <c r="E2144" t="s">
        <v>102</v>
      </c>
      <c r="F2144" t="s">
        <v>4528</v>
      </c>
      <c r="G2144" t="s">
        <v>4577</v>
      </c>
      <c r="H2144" t="s">
        <v>3608</v>
      </c>
      <c r="I2144" t="s">
        <v>4343</v>
      </c>
      <c r="J2144" t="s">
        <v>4562</v>
      </c>
    </row>
    <row r="2145" spans="1:10" x14ac:dyDescent="0.35">
      <c r="A2145" t="s">
        <v>3</v>
      </c>
      <c r="B2145" t="s">
        <v>62</v>
      </c>
      <c r="C2145" t="s">
        <v>184</v>
      </c>
      <c r="D2145" t="s">
        <v>186</v>
      </c>
      <c r="E2145" t="s">
        <v>103</v>
      </c>
      <c r="F2145" t="s">
        <v>4529</v>
      </c>
      <c r="G2145" t="s">
        <v>4578</v>
      </c>
      <c r="H2145" t="s">
        <v>3610</v>
      </c>
      <c r="I2145" t="s">
        <v>4350</v>
      </c>
      <c r="J2145" t="s">
        <v>4562</v>
      </c>
    </row>
    <row r="2146" spans="1:10" x14ac:dyDescent="0.35">
      <c r="A2146" t="s">
        <v>3</v>
      </c>
      <c r="B2146" t="s">
        <v>62</v>
      </c>
      <c r="C2146" t="s">
        <v>184</v>
      </c>
      <c r="D2146" t="s">
        <v>186</v>
      </c>
      <c r="E2146" t="s">
        <v>104</v>
      </c>
      <c r="F2146" t="s">
        <v>4530</v>
      </c>
      <c r="G2146" t="s">
        <v>4579</v>
      </c>
      <c r="H2146" t="s">
        <v>3612</v>
      </c>
      <c r="I2146" t="s">
        <v>4357</v>
      </c>
      <c r="J2146" t="s">
        <v>4562</v>
      </c>
    </row>
    <row r="2147" spans="1:10" x14ac:dyDescent="0.35">
      <c r="A2147" t="s">
        <v>3</v>
      </c>
      <c r="B2147" t="s">
        <v>4</v>
      </c>
      <c r="C2147" t="s">
        <v>184</v>
      </c>
      <c r="D2147" t="s">
        <v>186</v>
      </c>
      <c r="E2147" t="s">
        <v>148</v>
      </c>
      <c r="F2147" t="s">
        <v>4531</v>
      </c>
      <c r="G2147" t="s">
        <v>4580</v>
      </c>
      <c r="H2147" t="s">
        <v>3614</v>
      </c>
      <c r="I2147" t="s">
        <v>4364</v>
      </c>
      <c r="J2147" t="s">
        <v>4581</v>
      </c>
    </row>
    <row r="2148" spans="1:10" x14ac:dyDescent="0.35">
      <c r="A2148" t="s">
        <v>3</v>
      </c>
      <c r="B2148" t="s">
        <v>4</v>
      </c>
      <c r="C2148" t="s">
        <v>184</v>
      </c>
      <c r="D2148" t="s">
        <v>186</v>
      </c>
      <c r="E2148" t="s">
        <v>151</v>
      </c>
      <c r="F2148" t="s">
        <v>4532</v>
      </c>
      <c r="G2148" t="s">
        <v>4582</v>
      </c>
      <c r="H2148" t="s">
        <v>3617</v>
      </c>
      <c r="I2148" t="s">
        <v>4367</v>
      </c>
      <c r="J2148" t="s">
        <v>4581</v>
      </c>
    </row>
    <row r="2149" spans="1:10" x14ac:dyDescent="0.35">
      <c r="A2149" t="s">
        <v>3</v>
      </c>
      <c r="B2149" t="s">
        <v>4</v>
      </c>
      <c r="C2149" t="s">
        <v>184</v>
      </c>
      <c r="D2149" t="s">
        <v>186</v>
      </c>
      <c r="E2149" t="s">
        <v>2</v>
      </c>
      <c r="F2149" t="s">
        <v>4533</v>
      </c>
      <c r="G2149" t="s">
        <v>4583</v>
      </c>
      <c r="H2149" t="s">
        <v>3619</v>
      </c>
      <c r="I2149" t="s">
        <v>4369</v>
      </c>
      <c r="J2149" t="s">
        <v>4581</v>
      </c>
    </row>
    <row r="2150" spans="1:10" x14ac:dyDescent="0.35">
      <c r="A2150" t="s">
        <v>3</v>
      </c>
      <c r="B2150" t="s">
        <v>4</v>
      </c>
      <c r="C2150" t="s">
        <v>184</v>
      </c>
      <c r="D2150" t="s">
        <v>186</v>
      </c>
      <c r="E2150" t="s">
        <v>32</v>
      </c>
      <c r="F2150" t="s">
        <v>4534</v>
      </c>
      <c r="G2150" t="s">
        <v>4584</v>
      </c>
      <c r="H2150" t="s">
        <v>3621</v>
      </c>
      <c r="I2150" t="s">
        <v>4381</v>
      </c>
      <c r="J2150" t="s">
        <v>4581</v>
      </c>
    </row>
    <row r="2151" spans="1:10" x14ac:dyDescent="0.35">
      <c r="A2151" t="s">
        <v>3</v>
      </c>
      <c r="B2151" t="s">
        <v>4</v>
      </c>
      <c r="C2151" t="s">
        <v>184</v>
      </c>
      <c r="D2151" t="s">
        <v>186</v>
      </c>
      <c r="E2151" t="s">
        <v>33</v>
      </c>
      <c r="F2151" t="s">
        <v>4535</v>
      </c>
      <c r="G2151" t="s">
        <v>4585</v>
      </c>
      <c r="H2151" t="s">
        <v>3623</v>
      </c>
      <c r="I2151" t="s">
        <v>4388</v>
      </c>
      <c r="J2151" t="s">
        <v>4581</v>
      </c>
    </row>
    <row r="2152" spans="1:10" x14ac:dyDescent="0.35">
      <c r="A2152" t="s">
        <v>3</v>
      </c>
      <c r="B2152" t="s">
        <v>4</v>
      </c>
      <c r="C2152" t="s">
        <v>184</v>
      </c>
      <c r="D2152" t="s">
        <v>186</v>
      </c>
      <c r="E2152" t="s">
        <v>34</v>
      </c>
      <c r="F2152" t="s">
        <v>4536</v>
      </c>
      <c r="G2152" t="s">
        <v>4586</v>
      </c>
      <c r="H2152" t="s">
        <v>3625</v>
      </c>
      <c r="I2152" t="s">
        <v>4395</v>
      </c>
      <c r="J2152" t="s">
        <v>4581</v>
      </c>
    </row>
    <row r="2153" spans="1:10" x14ac:dyDescent="0.35">
      <c r="A2153" t="s">
        <v>3</v>
      </c>
      <c r="B2153" t="s">
        <v>4</v>
      </c>
      <c r="C2153" t="s">
        <v>184</v>
      </c>
      <c r="D2153" t="s">
        <v>186</v>
      </c>
      <c r="E2153" t="s">
        <v>35</v>
      </c>
      <c r="F2153" t="s">
        <v>4537</v>
      </c>
      <c r="G2153" t="s">
        <v>4587</v>
      </c>
      <c r="H2153" t="s">
        <v>3627</v>
      </c>
      <c r="I2153" t="s">
        <v>4402</v>
      </c>
      <c r="J2153" t="s">
        <v>4581</v>
      </c>
    </row>
    <row r="2154" spans="1:10" x14ac:dyDescent="0.35">
      <c r="A2154" t="s">
        <v>37</v>
      </c>
      <c r="B2154" t="s">
        <v>38</v>
      </c>
      <c r="C2154" t="s">
        <v>184</v>
      </c>
      <c r="D2154" t="s">
        <v>186</v>
      </c>
      <c r="E2154" t="s">
        <v>185</v>
      </c>
      <c r="F2154" t="s">
        <v>4588</v>
      </c>
      <c r="G2154" t="s">
        <v>4589</v>
      </c>
      <c r="H2154" t="s">
        <v>3630</v>
      </c>
      <c r="I2154" t="s">
        <v>4410</v>
      </c>
      <c r="J2154" t="s">
        <v>4539</v>
      </c>
    </row>
    <row r="2155" spans="1:10" x14ac:dyDescent="0.35">
      <c r="A2155" t="s">
        <v>37</v>
      </c>
      <c r="B2155" t="s">
        <v>4</v>
      </c>
      <c r="C2155" t="s">
        <v>184</v>
      </c>
      <c r="D2155" t="s">
        <v>186</v>
      </c>
      <c r="E2155" t="s">
        <v>185</v>
      </c>
      <c r="F2155" t="s">
        <v>4590</v>
      </c>
      <c r="G2155" t="s">
        <v>4589</v>
      </c>
      <c r="H2155" t="s">
        <v>3635</v>
      </c>
      <c r="I2155" t="s">
        <v>4435</v>
      </c>
      <c r="J2155" t="s">
        <v>4560</v>
      </c>
    </row>
    <row r="2156" spans="1:10" x14ac:dyDescent="0.35">
      <c r="A2156" t="s">
        <v>3</v>
      </c>
      <c r="B2156" t="s">
        <v>62</v>
      </c>
      <c r="C2156" t="s">
        <v>184</v>
      </c>
      <c r="D2156" t="s">
        <v>186</v>
      </c>
      <c r="E2156" t="s">
        <v>185</v>
      </c>
      <c r="F2156" t="s">
        <v>4591</v>
      </c>
      <c r="G2156" t="s">
        <v>4592</v>
      </c>
      <c r="H2156" t="s">
        <v>3638</v>
      </c>
      <c r="I2156" t="s">
        <v>4446</v>
      </c>
      <c r="J2156" t="s">
        <v>4562</v>
      </c>
    </row>
    <row r="2157" spans="1:10" x14ac:dyDescent="0.35">
      <c r="A2157" t="s">
        <v>3</v>
      </c>
      <c r="B2157" t="s">
        <v>4</v>
      </c>
      <c r="C2157" t="s">
        <v>184</v>
      </c>
      <c r="D2157" t="s">
        <v>186</v>
      </c>
      <c r="E2157" t="s">
        <v>185</v>
      </c>
      <c r="F2157" t="s">
        <v>4590</v>
      </c>
      <c r="G2157" t="s">
        <v>4592</v>
      </c>
      <c r="H2157" t="s">
        <v>3643</v>
      </c>
      <c r="I2157" t="s">
        <v>4471</v>
      </c>
      <c r="J2157" t="s">
        <v>4581</v>
      </c>
    </row>
    <row r="2158" spans="1:10" x14ac:dyDescent="0.35">
      <c r="A2158" t="s">
        <v>37</v>
      </c>
      <c r="B2158" t="s">
        <v>187</v>
      </c>
      <c r="C2158" t="s">
        <v>39</v>
      </c>
      <c r="D2158" t="s">
        <v>46</v>
      </c>
      <c r="E2158" t="s">
        <v>36</v>
      </c>
      <c r="F2158" t="s">
        <v>1114</v>
      </c>
      <c r="G2158" t="s">
        <v>2536</v>
      </c>
      <c r="H2158" t="s">
        <v>4593</v>
      </c>
      <c r="I2158" t="s">
        <v>4594</v>
      </c>
      <c r="J2158" t="s">
        <v>4595</v>
      </c>
    </row>
    <row r="2159" spans="1:10" x14ac:dyDescent="0.35">
      <c r="A2159" t="s">
        <v>37</v>
      </c>
      <c r="B2159" t="s">
        <v>187</v>
      </c>
      <c r="C2159" t="s">
        <v>39</v>
      </c>
      <c r="D2159" t="s">
        <v>40</v>
      </c>
      <c r="E2159" t="s">
        <v>36</v>
      </c>
      <c r="F2159" t="s">
        <v>1118</v>
      </c>
      <c r="G2159" t="s">
        <v>2540</v>
      </c>
      <c r="H2159" t="s">
        <v>4596</v>
      </c>
      <c r="I2159" t="s">
        <v>4594</v>
      </c>
      <c r="J2159" t="s">
        <v>4597</v>
      </c>
    </row>
    <row r="2160" spans="1:10" x14ac:dyDescent="0.35">
      <c r="A2160" t="s">
        <v>37</v>
      </c>
      <c r="B2160" t="s">
        <v>187</v>
      </c>
      <c r="C2160" t="s">
        <v>39</v>
      </c>
      <c r="D2160" t="s">
        <v>45</v>
      </c>
      <c r="E2160" t="s">
        <v>36</v>
      </c>
      <c r="F2160" t="s">
        <v>1121</v>
      </c>
      <c r="G2160" t="s">
        <v>2543</v>
      </c>
      <c r="H2160" t="s">
        <v>4598</v>
      </c>
      <c r="I2160" t="s">
        <v>4594</v>
      </c>
      <c r="J2160" t="s">
        <v>4599</v>
      </c>
    </row>
    <row r="2161" spans="1:10" x14ac:dyDescent="0.35">
      <c r="A2161" t="s">
        <v>37</v>
      </c>
      <c r="B2161" t="s">
        <v>187</v>
      </c>
      <c r="C2161" t="s">
        <v>39</v>
      </c>
      <c r="D2161" t="s">
        <v>43</v>
      </c>
      <c r="E2161" t="s">
        <v>36</v>
      </c>
      <c r="F2161" t="s">
        <v>1124</v>
      </c>
      <c r="G2161" t="s">
        <v>2546</v>
      </c>
      <c r="H2161" t="s">
        <v>4600</v>
      </c>
      <c r="I2161" t="s">
        <v>4594</v>
      </c>
      <c r="J2161" t="s">
        <v>4601</v>
      </c>
    </row>
    <row r="2162" spans="1:10" x14ac:dyDescent="0.35">
      <c r="A2162" t="s">
        <v>37</v>
      </c>
      <c r="B2162" t="s">
        <v>187</v>
      </c>
      <c r="C2162" t="s">
        <v>39</v>
      </c>
      <c r="D2162" t="s">
        <v>42</v>
      </c>
      <c r="E2162" t="s">
        <v>36</v>
      </c>
      <c r="F2162" t="s">
        <v>1127</v>
      </c>
      <c r="G2162" t="s">
        <v>2549</v>
      </c>
      <c r="H2162" t="s">
        <v>4602</v>
      </c>
      <c r="I2162" t="s">
        <v>4594</v>
      </c>
      <c r="J2162" t="s">
        <v>4603</v>
      </c>
    </row>
    <row r="2163" spans="1:10" x14ac:dyDescent="0.35">
      <c r="A2163" t="s">
        <v>37</v>
      </c>
      <c r="B2163" t="s">
        <v>187</v>
      </c>
      <c r="C2163" t="s">
        <v>39</v>
      </c>
      <c r="D2163" t="s">
        <v>44</v>
      </c>
      <c r="E2163" t="s">
        <v>36</v>
      </c>
      <c r="F2163" t="s">
        <v>1130</v>
      </c>
      <c r="G2163" t="s">
        <v>2552</v>
      </c>
      <c r="H2163" t="s">
        <v>4604</v>
      </c>
      <c r="I2163" t="s">
        <v>4594</v>
      </c>
      <c r="J2163" t="s">
        <v>4605</v>
      </c>
    </row>
    <row r="2164" spans="1:10" x14ac:dyDescent="0.35">
      <c r="A2164" t="s">
        <v>37</v>
      </c>
      <c r="B2164" t="s">
        <v>187</v>
      </c>
      <c r="C2164" t="s">
        <v>39</v>
      </c>
      <c r="D2164" t="s">
        <v>41</v>
      </c>
      <c r="E2164" t="s">
        <v>36</v>
      </c>
      <c r="F2164" t="s">
        <v>1133</v>
      </c>
      <c r="G2164" t="s">
        <v>2555</v>
      </c>
      <c r="H2164" t="s">
        <v>4606</v>
      </c>
      <c r="I2164" t="s">
        <v>4594</v>
      </c>
      <c r="J2164" t="s">
        <v>4607</v>
      </c>
    </row>
    <row r="2165" spans="1:10" x14ac:dyDescent="0.35">
      <c r="A2165" t="s">
        <v>37</v>
      </c>
      <c r="B2165" t="s">
        <v>187</v>
      </c>
      <c r="C2165" t="s">
        <v>39</v>
      </c>
      <c r="D2165" t="s">
        <v>39</v>
      </c>
      <c r="E2165" t="s">
        <v>36</v>
      </c>
      <c r="F2165" t="s">
        <v>1136</v>
      </c>
      <c r="G2165" t="s">
        <v>2558</v>
      </c>
      <c r="H2165" t="s">
        <v>4594</v>
      </c>
      <c r="I2165" t="s">
        <v>4594</v>
      </c>
      <c r="J2165" t="s">
        <v>4608</v>
      </c>
    </row>
    <row r="2166" spans="1:10" x14ac:dyDescent="0.35">
      <c r="A2166" t="s">
        <v>37</v>
      </c>
      <c r="B2166" t="s">
        <v>187</v>
      </c>
      <c r="C2166" t="s">
        <v>39</v>
      </c>
      <c r="D2166" t="s">
        <v>39</v>
      </c>
      <c r="E2166" t="s">
        <v>166</v>
      </c>
      <c r="F2166" t="s">
        <v>1138</v>
      </c>
      <c r="G2166" t="s">
        <v>2560</v>
      </c>
      <c r="H2166" t="s">
        <v>4609</v>
      </c>
      <c r="I2166" t="s">
        <v>4609</v>
      </c>
      <c r="J2166" t="s">
        <v>4608</v>
      </c>
    </row>
    <row r="2167" spans="1:10" x14ac:dyDescent="0.35">
      <c r="A2167" t="s">
        <v>37</v>
      </c>
      <c r="B2167" t="s">
        <v>187</v>
      </c>
      <c r="C2167" t="s">
        <v>39</v>
      </c>
      <c r="D2167" t="s">
        <v>46</v>
      </c>
      <c r="E2167" t="s">
        <v>47</v>
      </c>
      <c r="F2167" t="s">
        <v>1140</v>
      </c>
      <c r="G2167" t="s">
        <v>2562</v>
      </c>
      <c r="H2167" t="s">
        <v>4610</v>
      </c>
      <c r="I2167" t="s">
        <v>4611</v>
      </c>
      <c r="J2167" t="s">
        <v>4595</v>
      </c>
    </row>
    <row r="2168" spans="1:10" x14ac:dyDescent="0.35">
      <c r="A2168" t="s">
        <v>37</v>
      </c>
      <c r="B2168" t="s">
        <v>187</v>
      </c>
      <c r="C2168" t="s">
        <v>39</v>
      </c>
      <c r="D2168" t="s">
        <v>40</v>
      </c>
      <c r="E2168" t="s">
        <v>47</v>
      </c>
      <c r="F2168" t="s">
        <v>1143</v>
      </c>
      <c r="G2168" t="s">
        <v>2565</v>
      </c>
      <c r="H2168" t="s">
        <v>4612</v>
      </c>
      <c r="I2168" t="s">
        <v>4611</v>
      </c>
      <c r="J2168" t="s">
        <v>4597</v>
      </c>
    </row>
    <row r="2169" spans="1:10" x14ac:dyDescent="0.35">
      <c r="A2169" t="s">
        <v>37</v>
      </c>
      <c r="B2169" t="s">
        <v>187</v>
      </c>
      <c r="C2169" t="s">
        <v>39</v>
      </c>
      <c r="D2169" t="s">
        <v>45</v>
      </c>
      <c r="E2169" t="s">
        <v>47</v>
      </c>
      <c r="F2169" t="s">
        <v>1145</v>
      </c>
      <c r="G2169" t="s">
        <v>2567</v>
      </c>
      <c r="H2169" t="s">
        <v>4613</v>
      </c>
      <c r="I2169" t="s">
        <v>4611</v>
      </c>
      <c r="J2169" t="s">
        <v>4599</v>
      </c>
    </row>
    <row r="2170" spans="1:10" x14ac:dyDescent="0.35">
      <c r="A2170" t="s">
        <v>37</v>
      </c>
      <c r="B2170" t="s">
        <v>187</v>
      </c>
      <c r="C2170" t="s">
        <v>39</v>
      </c>
      <c r="D2170" t="s">
        <v>43</v>
      </c>
      <c r="E2170" t="s">
        <v>47</v>
      </c>
      <c r="F2170" t="s">
        <v>1147</v>
      </c>
      <c r="G2170" t="s">
        <v>2569</v>
      </c>
      <c r="H2170" t="s">
        <v>4614</v>
      </c>
      <c r="I2170" t="s">
        <v>4611</v>
      </c>
      <c r="J2170" t="s">
        <v>4601</v>
      </c>
    </row>
    <row r="2171" spans="1:10" x14ac:dyDescent="0.35">
      <c r="A2171" t="s">
        <v>37</v>
      </c>
      <c r="B2171" t="s">
        <v>187</v>
      </c>
      <c r="C2171" t="s">
        <v>39</v>
      </c>
      <c r="D2171" t="s">
        <v>42</v>
      </c>
      <c r="E2171" t="s">
        <v>47</v>
      </c>
      <c r="F2171" t="s">
        <v>1149</v>
      </c>
      <c r="G2171" t="s">
        <v>2571</v>
      </c>
      <c r="H2171" t="s">
        <v>4615</v>
      </c>
      <c r="I2171" t="s">
        <v>4611</v>
      </c>
      <c r="J2171" t="s">
        <v>4603</v>
      </c>
    </row>
    <row r="2172" spans="1:10" x14ac:dyDescent="0.35">
      <c r="A2172" t="s">
        <v>37</v>
      </c>
      <c r="B2172" t="s">
        <v>187</v>
      </c>
      <c r="C2172" t="s">
        <v>39</v>
      </c>
      <c r="D2172" t="s">
        <v>44</v>
      </c>
      <c r="E2172" t="s">
        <v>47</v>
      </c>
      <c r="F2172" t="s">
        <v>1151</v>
      </c>
      <c r="G2172" t="s">
        <v>2573</v>
      </c>
      <c r="H2172" t="s">
        <v>4616</v>
      </c>
      <c r="I2172" t="s">
        <v>4611</v>
      </c>
      <c r="J2172" t="s">
        <v>4605</v>
      </c>
    </row>
    <row r="2173" spans="1:10" x14ac:dyDescent="0.35">
      <c r="A2173" t="s">
        <v>37</v>
      </c>
      <c r="B2173" t="s">
        <v>187</v>
      </c>
      <c r="C2173" t="s">
        <v>39</v>
      </c>
      <c r="D2173" t="s">
        <v>41</v>
      </c>
      <c r="E2173" t="s">
        <v>47</v>
      </c>
      <c r="F2173" t="s">
        <v>1153</v>
      </c>
      <c r="G2173" t="s">
        <v>2575</v>
      </c>
      <c r="H2173" t="s">
        <v>4617</v>
      </c>
      <c r="I2173" t="s">
        <v>4611</v>
      </c>
      <c r="J2173" t="s">
        <v>4607</v>
      </c>
    </row>
    <row r="2174" spans="1:10" x14ac:dyDescent="0.35">
      <c r="A2174" t="s">
        <v>37</v>
      </c>
      <c r="B2174" t="s">
        <v>187</v>
      </c>
      <c r="C2174" t="s">
        <v>39</v>
      </c>
      <c r="D2174" t="s">
        <v>39</v>
      </c>
      <c r="E2174" t="s">
        <v>47</v>
      </c>
      <c r="F2174" t="s">
        <v>1155</v>
      </c>
      <c r="G2174" t="s">
        <v>2577</v>
      </c>
      <c r="H2174" t="s">
        <v>4611</v>
      </c>
      <c r="I2174" t="s">
        <v>4611</v>
      </c>
      <c r="J2174" t="s">
        <v>4608</v>
      </c>
    </row>
    <row r="2175" spans="1:10" x14ac:dyDescent="0.35">
      <c r="A2175" t="s">
        <v>37</v>
      </c>
      <c r="B2175" t="s">
        <v>187</v>
      </c>
      <c r="C2175" t="s">
        <v>39</v>
      </c>
      <c r="D2175" t="s">
        <v>46</v>
      </c>
      <c r="E2175" t="s">
        <v>49</v>
      </c>
      <c r="F2175" t="s">
        <v>1156</v>
      </c>
      <c r="G2175" t="s">
        <v>2578</v>
      </c>
      <c r="H2175" t="s">
        <v>4618</v>
      </c>
      <c r="I2175" t="s">
        <v>4619</v>
      </c>
      <c r="J2175" t="s">
        <v>4595</v>
      </c>
    </row>
    <row r="2176" spans="1:10" x14ac:dyDescent="0.35">
      <c r="A2176" t="s">
        <v>37</v>
      </c>
      <c r="B2176" t="s">
        <v>187</v>
      </c>
      <c r="C2176" t="s">
        <v>39</v>
      </c>
      <c r="D2176" t="s">
        <v>40</v>
      </c>
      <c r="E2176" t="s">
        <v>49</v>
      </c>
      <c r="F2176" t="s">
        <v>1159</v>
      </c>
      <c r="G2176" t="s">
        <v>2581</v>
      </c>
      <c r="H2176" t="s">
        <v>4620</v>
      </c>
      <c r="I2176" t="s">
        <v>4619</v>
      </c>
      <c r="J2176" t="s">
        <v>4597</v>
      </c>
    </row>
    <row r="2177" spans="1:10" x14ac:dyDescent="0.35">
      <c r="A2177" t="s">
        <v>37</v>
      </c>
      <c r="B2177" t="s">
        <v>187</v>
      </c>
      <c r="C2177" t="s">
        <v>39</v>
      </c>
      <c r="D2177" t="s">
        <v>45</v>
      </c>
      <c r="E2177" t="s">
        <v>49</v>
      </c>
      <c r="F2177" t="s">
        <v>1161</v>
      </c>
      <c r="G2177" t="s">
        <v>2583</v>
      </c>
      <c r="H2177" t="s">
        <v>4621</v>
      </c>
      <c r="I2177" t="s">
        <v>4619</v>
      </c>
      <c r="J2177" t="s">
        <v>4599</v>
      </c>
    </row>
    <row r="2178" spans="1:10" x14ac:dyDescent="0.35">
      <c r="A2178" t="s">
        <v>37</v>
      </c>
      <c r="B2178" t="s">
        <v>187</v>
      </c>
      <c r="C2178" t="s">
        <v>39</v>
      </c>
      <c r="D2178" t="s">
        <v>43</v>
      </c>
      <c r="E2178" t="s">
        <v>49</v>
      </c>
      <c r="F2178" t="s">
        <v>1163</v>
      </c>
      <c r="G2178" t="s">
        <v>2585</v>
      </c>
      <c r="H2178" t="s">
        <v>4622</v>
      </c>
      <c r="I2178" t="s">
        <v>4619</v>
      </c>
      <c r="J2178" t="s">
        <v>4601</v>
      </c>
    </row>
    <row r="2179" spans="1:10" x14ac:dyDescent="0.35">
      <c r="A2179" t="s">
        <v>37</v>
      </c>
      <c r="B2179" t="s">
        <v>187</v>
      </c>
      <c r="C2179" t="s">
        <v>39</v>
      </c>
      <c r="D2179" t="s">
        <v>42</v>
      </c>
      <c r="E2179" t="s">
        <v>49</v>
      </c>
      <c r="F2179" t="s">
        <v>1165</v>
      </c>
      <c r="G2179" t="s">
        <v>2587</v>
      </c>
      <c r="H2179" t="s">
        <v>4623</v>
      </c>
      <c r="I2179" t="s">
        <v>4619</v>
      </c>
      <c r="J2179" t="s">
        <v>4603</v>
      </c>
    </row>
    <row r="2180" spans="1:10" x14ac:dyDescent="0.35">
      <c r="A2180" t="s">
        <v>37</v>
      </c>
      <c r="B2180" t="s">
        <v>187</v>
      </c>
      <c r="C2180" t="s">
        <v>39</v>
      </c>
      <c r="D2180" t="s">
        <v>44</v>
      </c>
      <c r="E2180" t="s">
        <v>49</v>
      </c>
      <c r="F2180" t="s">
        <v>1167</v>
      </c>
      <c r="G2180" t="s">
        <v>2589</v>
      </c>
      <c r="H2180" t="s">
        <v>4624</v>
      </c>
      <c r="I2180" t="s">
        <v>4619</v>
      </c>
      <c r="J2180" t="s">
        <v>4605</v>
      </c>
    </row>
    <row r="2181" spans="1:10" x14ac:dyDescent="0.35">
      <c r="A2181" t="s">
        <v>37</v>
      </c>
      <c r="B2181" t="s">
        <v>187</v>
      </c>
      <c r="C2181" t="s">
        <v>39</v>
      </c>
      <c r="D2181" t="s">
        <v>41</v>
      </c>
      <c r="E2181" t="s">
        <v>49</v>
      </c>
      <c r="F2181" t="s">
        <v>1169</v>
      </c>
      <c r="G2181" t="s">
        <v>2591</v>
      </c>
      <c r="H2181" t="s">
        <v>4625</v>
      </c>
      <c r="I2181" t="s">
        <v>4619</v>
      </c>
      <c r="J2181" t="s">
        <v>4607</v>
      </c>
    </row>
    <row r="2182" spans="1:10" x14ac:dyDescent="0.35">
      <c r="A2182" t="s">
        <v>37</v>
      </c>
      <c r="B2182" t="s">
        <v>187</v>
      </c>
      <c r="C2182" t="s">
        <v>39</v>
      </c>
      <c r="D2182" t="s">
        <v>39</v>
      </c>
      <c r="E2182" t="s">
        <v>49</v>
      </c>
      <c r="F2182" t="s">
        <v>1171</v>
      </c>
      <c r="G2182" t="s">
        <v>2593</v>
      </c>
      <c r="H2182" t="s">
        <v>4619</v>
      </c>
      <c r="I2182" t="s">
        <v>4619</v>
      </c>
      <c r="J2182" t="s">
        <v>4608</v>
      </c>
    </row>
    <row r="2183" spans="1:10" x14ac:dyDescent="0.35">
      <c r="A2183" t="s">
        <v>37</v>
      </c>
      <c r="B2183" t="s">
        <v>187</v>
      </c>
      <c r="C2183" t="s">
        <v>39</v>
      </c>
      <c r="D2183" t="s">
        <v>46</v>
      </c>
      <c r="E2183" t="s">
        <v>50</v>
      </c>
      <c r="F2183" t="s">
        <v>1172</v>
      </c>
      <c r="G2183" t="s">
        <v>2594</v>
      </c>
      <c r="H2183" t="s">
        <v>4626</v>
      </c>
      <c r="I2183" t="s">
        <v>4627</v>
      </c>
      <c r="J2183" t="s">
        <v>4595</v>
      </c>
    </row>
    <row r="2184" spans="1:10" x14ac:dyDescent="0.35">
      <c r="A2184" t="s">
        <v>37</v>
      </c>
      <c r="B2184" t="s">
        <v>187</v>
      </c>
      <c r="C2184" t="s">
        <v>39</v>
      </c>
      <c r="D2184" t="s">
        <v>40</v>
      </c>
      <c r="E2184" t="s">
        <v>50</v>
      </c>
      <c r="F2184" t="s">
        <v>1175</v>
      </c>
      <c r="G2184" t="s">
        <v>2597</v>
      </c>
      <c r="H2184" t="s">
        <v>4628</v>
      </c>
      <c r="I2184" t="s">
        <v>4627</v>
      </c>
      <c r="J2184" t="s">
        <v>4597</v>
      </c>
    </row>
    <row r="2185" spans="1:10" x14ac:dyDescent="0.35">
      <c r="A2185" t="s">
        <v>37</v>
      </c>
      <c r="B2185" t="s">
        <v>187</v>
      </c>
      <c r="C2185" t="s">
        <v>39</v>
      </c>
      <c r="D2185" t="s">
        <v>45</v>
      </c>
      <c r="E2185" t="s">
        <v>50</v>
      </c>
      <c r="F2185" t="s">
        <v>1177</v>
      </c>
      <c r="G2185" t="s">
        <v>2599</v>
      </c>
      <c r="H2185" t="s">
        <v>4629</v>
      </c>
      <c r="I2185" t="s">
        <v>4627</v>
      </c>
      <c r="J2185" t="s">
        <v>4599</v>
      </c>
    </row>
    <row r="2186" spans="1:10" x14ac:dyDescent="0.35">
      <c r="A2186" t="s">
        <v>37</v>
      </c>
      <c r="B2186" t="s">
        <v>187</v>
      </c>
      <c r="C2186" t="s">
        <v>39</v>
      </c>
      <c r="D2186" t="s">
        <v>43</v>
      </c>
      <c r="E2186" t="s">
        <v>50</v>
      </c>
      <c r="F2186" t="s">
        <v>1179</v>
      </c>
      <c r="G2186" t="s">
        <v>2601</v>
      </c>
      <c r="H2186" t="s">
        <v>4630</v>
      </c>
      <c r="I2186" t="s">
        <v>4627</v>
      </c>
      <c r="J2186" t="s">
        <v>4601</v>
      </c>
    </row>
    <row r="2187" spans="1:10" x14ac:dyDescent="0.35">
      <c r="A2187" t="s">
        <v>37</v>
      </c>
      <c r="B2187" t="s">
        <v>187</v>
      </c>
      <c r="C2187" t="s">
        <v>39</v>
      </c>
      <c r="D2187" t="s">
        <v>42</v>
      </c>
      <c r="E2187" t="s">
        <v>50</v>
      </c>
      <c r="F2187" t="s">
        <v>1181</v>
      </c>
      <c r="G2187" t="s">
        <v>2603</v>
      </c>
      <c r="H2187" t="s">
        <v>4631</v>
      </c>
      <c r="I2187" t="s">
        <v>4627</v>
      </c>
      <c r="J2187" t="s">
        <v>4603</v>
      </c>
    </row>
    <row r="2188" spans="1:10" x14ac:dyDescent="0.35">
      <c r="A2188" t="s">
        <v>37</v>
      </c>
      <c r="B2188" t="s">
        <v>187</v>
      </c>
      <c r="C2188" t="s">
        <v>39</v>
      </c>
      <c r="D2188" t="s">
        <v>44</v>
      </c>
      <c r="E2188" t="s">
        <v>50</v>
      </c>
      <c r="F2188" t="s">
        <v>1183</v>
      </c>
      <c r="G2188" t="s">
        <v>2605</v>
      </c>
      <c r="H2188" t="s">
        <v>4632</v>
      </c>
      <c r="I2188" t="s">
        <v>4627</v>
      </c>
      <c r="J2188" t="s">
        <v>4605</v>
      </c>
    </row>
    <row r="2189" spans="1:10" x14ac:dyDescent="0.35">
      <c r="A2189" t="s">
        <v>37</v>
      </c>
      <c r="B2189" t="s">
        <v>187</v>
      </c>
      <c r="C2189" t="s">
        <v>39</v>
      </c>
      <c r="D2189" t="s">
        <v>41</v>
      </c>
      <c r="E2189" t="s">
        <v>50</v>
      </c>
      <c r="F2189" t="s">
        <v>1185</v>
      </c>
      <c r="G2189" t="s">
        <v>2607</v>
      </c>
      <c r="H2189" t="s">
        <v>4633</v>
      </c>
      <c r="I2189" t="s">
        <v>4627</v>
      </c>
      <c r="J2189" t="s">
        <v>4607</v>
      </c>
    </row>
    <row r="2190" spans="1:10" x14ac:dyDescent="0.35">
      <c r="A2190" t="s">
        <v>37</v>
      </c>
      <c r="B2190" t="s">
        <v>187</v>
      </c>
      <c r="C2190" t="s">
        <v>39</v>
      </c>
      <c r="D2190" t="s">
        <v>39</v>
      </c>
      <c r="E2190" t="s">
        <v>50</v>
      </c>
      <c r="F2190" t="s">
        <v>1187</v>
      </c>
      <c r="G2190" t="s">
        <v>2609</v>
      </c>
      <c r="H2190" t="s">
        <v>4627</v>
      </c>
      <c r="I2190" t="s">
        <v>4627</v>
      </c>
      <c r="J2190" t="s">
        <v>4608</v>
      </c>
    </row>
    <row r="2191" spans="1:10" x14ac:dyDescent="0.35">
      <c r="A2191" t="s">
        <v>37</v>
      </c>
      <c r="B2191" t="s">
        <v>187</v>
      </c>
      <c r="C2191" t="s">
        <v>39</v>
      </c>
      <c r="D2191" t="s">
        <v>46</v>
      </c>
      <c r="E2191" t="s">
        <v>51</v>
      </c>
      <c r="F2191" t="s">
        <v>1188</v>
      </c>
      <c r="G2191" t="s">
        <v>2610</v>
      </c>
      <c r="H2191" t="s">
        <v>4634</v>
      </c>
      <c r="I2191" t="s">
        <v>4635</v>
      </c>
      <c r="J2191" t="s">
        <v>4595</v>
      </c>
    </row>
    <row r="2192" spans="1:10" x14ac:dyDescent="0.35">
      <c r="A2192" t="s">
        <v>37</v>
      </c>
      <c r="B2192" t="s">
        <v>187</v>
      </c>
      <c r="C2192" t="s">
        <v>39</v>
      </c>
      <c r="D2192" t="s">
        <v>40</v>
      </c>
      <c r="E2192" t="s">
        <v>51</v>
      </c>
      <c r="F2192" t="s">
        <v>1191</v>
      </c>
      <c r="G2192" t="s">
        <v>2613</v>
      </c>
      <c r="H2192" t="s">
        <v>4636</v>
      </c>
      <c r="I2192" t="s">
        <v>4635</v>
      </c>
      <c r="J2192" t="s">
        <v>4597</v>
      </c>
    </row>
    <row r="2193" spans="1:10" x14ac:dyDescent="0.35">
      <c r="A2193" t="s">
        <v>37</v>
      </c>
      <c r="B2193" t="s">
        <v>187</v>
      </c>
      <c r="C2193" t="s">
        <v>39</v>
      </c>
      <c r="D2193" t="s">
        <v>45</v>
      </c>
      <c r="E2193" t="s">
        <v>51</v>
      </c>
      <c r="F2193" t="s">
        <v>1193</v>
      </c>
      <c r="G2193" t="s">
        <v>2615</v>
      </c>
      <c r="H2193" t="s">
        <v>4637</v>
      </c>
      <c r="I2193" t="s">
        <v>4635</v>
      </c>
      <c r="J2193" t="s">
        <v>4599</v>
      </c>
    </row>
    <row r="2194" spans="1:10" x14ac:dyDescent="0.35">
      <c r="A2194" t="s">
        <v>37</v>
      </c>
      <c r="B2194" t="s">
        <v>187</v>
      </c>
      <c r="C2194" t="s">
        <v>39</v>
      </c>
      <c r="D2194" t="s">
        <v>43</v>
      </c>
      <c r="E2194" t="s">
        <v>51</v>
      </c>
      <c r="F2194" t="s">
        <v>1195</v>
      </c>
      <c r="G2194" t="s">
        <v>2617</v>
      </c>
      <c r="H2194" t="s">
        <v>4638</v>
      </c>
      <c r="I2194" t="s">
        <v>4635</v>
      </c>
      <c r="J2194" t="s">
        <v>4601</v>
      </c>
    </row>
    <row r="2195" spans="1:10" x14ac:dyDescent="0.35">
      <c r="A2195" t="s">
        <v>37</v>
      </c>
      <c r="B2195" t="s">
        <v>187</v>
      </c>
      <c r="C2195" t="s">
        <v>39</v>
      </c>
      <c r="D2195" t="s">
        <v>42</v>
      </c>
      <c r="E2195" t="s">
        <v>51</v>
      </c>
      <c r="F2195" t="s">
        <v>1197</v>
      </c>
      <c r="G2195" t="s">
        <v>2619</v>
      </c>
      <c r="H2195" t="s">
        <v>4639</v>
      </c>
      <c r="I2195" t="s">
        <v>4635</v>
      </c>
      <c r="J2195" t="s">
        <v>4603</v>
      </c>
    </row>
    <row r="2196" spans="1:10" x14ac:dyDescent="0.35">
      <c r="A2196" t="s">
        <v>37</v>
      </c>
      <c r="B2196" t="s">
        <v>187</v>
      </c>
      <c r="C2196" t="s">
        <v>39</v>
      </c>
      <c r="D2196" t="s">
        <v>44</v>
      </c>
      <c r="E2196" t="s">
        <v>51</v>
      </c>
      <c r="F2196" t="s">
        <v>1199</v>
      </c>
      <c r="G2196" t="s">
        <v>2621</v>
      </c>
      <c r="H2196" t="s">
        <v>4640</v>
      </c>
      <c r="I2196" t="s">
        <v>4635</v>
      </c>
      <c r="J2196" t="s">
        <v>4605</v>
      </c>
    </row>
    <row r="2197" spans="1:10" x14ac:dyDescent="0.35">
      <c r="A2197" t="s">
        <v>37</v>
      </c>
      <c r="B2197" t="s">
        <v>187</v>
      </c>
      <c r="C2197" t="s">
        <v>39</v>
      </c>
      <c r="D2197" t="s">
        <v>41</v>
      </c>
      <c r="E2197" t="s">
        <v>51</v>
      </c>
      <c r="F2197" t="s">
        <v>1201</v>
      </c>
      <c r="G2197" t="s">
        <v>2623</v>
      </c>
      <c r="H2197" t="s">
        <v>4641</v>
      </c>
      <c r="I2197" t="s">
        <v>4635</v>
      </c>
      <c r="J2197" t="s">
        <v>4607</v>
      </c>
    </row>
    <row r="2198" spans="1:10" x14ac:dyDescent="0.35">
      <c r="A2198" t="s">
        <v>37</v>
      </c>
      <c r="B2198" t="s">
        <v>187</v>
      </c>
      <c r="C2198" t="s">
        <v>39</v>
      </c>
      <c r="D2198" t="s">
        <v>39</v>
      </c>
      <c r="E2198" t="s">
        <v>51</v>
      </c>
      <c r="F2198" t="s">
        <v>1203</v>
      </c>
      <c r="G2198" t="s">
        <v>2625</v>
      </c>
      <c r="H2198" t="s">
        <v>4635</v>
      </c>
      <c r="I2198" t="s">
        <v>4635</v>
      </c>
      <c r="J2198" t="s">
        <v>4608</v>
      </c>
    </row>
    <row r="2199" spans="1:10" x14ac:dyDescent="0.35">
      <c r="A2199" t="s">
        <v>37</v>
      </c>
      <c r="B2199" t="s">
        <v>187</v>
      </c>
      <c r="C2199" t="s">
        <v>39</v>
      </c>
      <c r="D2199" t="s">
        <v>39</v>
      </c>
      <c r="E2199" t="s">
        <v>77</v>
      </c>
      <c r="F2199" t="s">
        <v>1204</v>
      </c>
      <c r="G2199" t="s">
        <v>2626</v>
      </c>
      <c r="H2199" t="s">
        <v>4642</v>
      </c>
      <c r="I2199" t="s">
        <v>4642</v>
      </c>
      <c r="J2199" t="s">
        <v>4608</v>
      </c>
    </row>
    <row r="2200" spans="1:10" x14ac:dyDescent="0.35">
      <c r="A2200" t="s">
        <v>37</v>
      </c>
      <c r="B2200" t="s">
        <v>187</v>
      </c>
      <c r="C2200" t="s">
        <v>39</v>
      </c>
      <c r="D2200" t="s">
        <v>39</v>
      </c>
      <c r="E2200" t="s">
        <v>82</v>
      </c>
      <c r="F2200" t="s">
        <v>1206</v>
      </c>
      <c r="G2200" t="s">
        <v>2628</v>
      </c>
      <c r="H2200" t="s">
        <v>4643</v>
      </c>
      <c r="I2200" t="s">
        <v>4643</v>
      </c>
      <c r="J2200" t="s">
        <v>4608</v>
      </c>
    </row>
    <row r="2201" spans="1:10" x14ac:dyDescent="0.35">
      <c r="A2201" t="s">
        <v>37</v>
      </c>
      <c r="B2201" t="s">
        <v>187</v>
      </c>
      <c r="C2201" t="s">
        <v>39</v>
      </c>
      <c r="D2201" t="s">
        <v>39</v>
      </c>
      <c r="E2201" t="s">
        <v>83</v>
      </c>
      <c r="F2201" t="s">
        <v>1208</v>
      </c>
      <c r="G2201" t="s">
        <v>2630</v>
      </c>
      <c r="H2201" t="s">
        <v>4644</v>
      </c>
      <c r="I2201" t="s">
        <v>4644</v>
      </c>
      <c r="J2201" t="s">
        <v>4608</v>
      </c>
    </row>
    <row r="2202" spans="1:10" x14ac:dyDescent="0.35">
      <c r="A2202" t="s">
        <v>37</v>
      </c>
      <c r="B2202" t="s">
        <v>187</v>
      </c>
      <c r="C2202" t="s">
        <v>39</v>
      </c>
      <c r="D2202" t="s">
        <v>39</v>
      </c>
      <c r="E2202" t="s">
        <v>84</v>
      </c>
      <c r="F2202" t="s">
        <v>1210</v>
      </c>
      <c r="G2202" t="s">
        <v>2632</v>
      </c>
      <c r="H2202" t="s">
        <v>4645</v>
      </c>
      <c r="I2202" t="s">
        <v>4645</v>
      </c>
      <c r="J2202" t="s">
        <v>4608</v>
      </c>
    </row>
    <row r="2203" spans="1:10" x14ac:dyDescent="0.35">
      <c r="A2203" t="s">
        <v>37</v>
      </c>
      <c r="B2203" t="s">
        <v>187</v>
      </c>
      <c r="C2203" t="s">
        <v>39</v>
      </c>
      <c r="D2203" t="s">
        <v>39</v>
      </c>
      <c r="E2203" t="s">
        <v>85</v>
      </c>
      <c r="F2203" t="s">
        <v>1212</v>
      </c>
      <c r="G2203" t="s">
        <v>2634</v>
      </c>
      <c r="H2203" t="s">
        <v>4646</v>
      </c>
      <c r="I2203" t="s">
        <v>4646</v>
      </c>
      <c r="J2203" t="s">
        <v>4608</v>
      </c>
    </row>
    <row r="2204" spans="1:10" x14ac:dyDescent="0.35">
      <c r="A2204" t="s">
        <v>37</v>
      </c>
      <c r="B2204" t="s">
        <v>187</v>
      </c>
      <c r="C2204" t="s">
        <v>39</v>
      </c>
      <c r="D2204" t="s">
        <v>39</v>
      </c>
      <c r="E2204" t="s">
        <v>86</v>
      </c>
      <c r="F2204" t="s">
        <v>1214</v>
      </c>
      <c r="G2204" t="s">
        <v>2636</v>
      </c>
      <c r="H2204" t="s">
        <v>4647</v>
      </c>
      <c r="I2204" t="s">
        <v>4647</v>
      </c>
      <c r="J2204" t="s">
        <v>4608</v>
      </c>
    </row>
    <row r="2205" spans="1:10" x14ac:dyDescent="0.35">
      <c r="A2205" t="s">
        <v>37</v>
      </c>
      <c r="B2205" t="s">
        <v>187</v>
      </c>
      <c r="C2205" t="s">
        <v>39</v>
      </c>
      <c r="D2205" t="s">
        <v>39</v>
      </c>
      <c r="E2205" t="s">
        <v>87</v>
      </c>
      <c r="F2205" t="s">
        <v>1216</v>
      </c>
      <c r="G2205" t="s">
        <v>2638</v>
      </c>
      <c r="H2205" t="s">
        <v>4648</v>
      </c>
      <c r="I2205" t="s">
        <v>4648</v>
      </c>
      <c r="J2205" t="s">
        <v>4608</v>
      </c>
    </row>
    <row r="2206" spans="1:10" x14ac:dyDescent="0.35">
      <c r="A2206" t="s">
        <v>37</v>
      </c>
      <c r="B2206" t="s">
        <v>187</v>
      </c>
      <c r="C2206" t="s">
        <v>39</v>
      </c>
      <c r="D2206" t="s">
        <v>39</v>
      </c>
      <c r="E2206" t="s">
        <v>88</v>
      </c>
      <c r="F2206" t="s">
        <v>1218</v>
      </c>
      <c r="G2206" t="s">
        <v>2640</v>
      </c>
      <c r="H2206" t="s">
        <v>4649</v>
      </c>
      <c r="I2206" t="s">
        <v>4649</v>
      </c>
      <c r="J2206" t="s">
        <v>4608</v>
      </c>
    </row>
    <row r="2207" spans="1:10" x14ac:dyDescent="0.35">
      <c r="A2207" t="s">
        <v>37</v>
      </c>
      <c r="B2207" t="s">
        <v>187</v>
      </c>
      <c r="C2207" t="s">
        <v>39</v>
      </c>
      <c r="D2207" t="s">
        <v>39</v>
      </c>
      <c r="E2207" t="s">
        <v>89</v>
      </c>
      <c r="F2207" t="s">
        <v>1220</v>
      </c>
      <c r="G2207" t="s">
        <v>2642</v>
      </c>
      <c r="H2207" t="s">
        <v>4650</v>
      </c>
      <c r="I2207" t="s">
        <v>4650</v>
      </c>
      <c r="J2207" t="s">
        <v>4608</v>
      </c>
    </row>
    <row r="2208" spans="1:10" x14ac:dyDescent="0.35">
      <c r="A2208" t="s">
        <v>37</v>
      </c>
      <c r="B2208" t="s">
        <v>187</v>
      </c>
      <c r="C2208" t="s">
        <v>53</v>
      </c>
      <c r="D2208" t="s">
        <v>55</v>
      </c>
      <c r="E2208" t="s">
        <v>52</v>
      </c>
      <c r="F2208" t="s">
        <v>1222</v>
      </c>
      <c r="G2208" t="s">
        <v>2644</v>
      </c>
      <c r="H2208" t="s">
        <v>4651</v>
      </c>
      <c r="I2208" t="s">
        <v>4652</v>
      </c>
      <c r="J2208" t="s">
        <v>4653</v>
      </c>
    </row>
    <row r="2209" spans="1:10" x14ac:dyDescent="0.35">
      <c r="A2209" t="s">
        <v>37</v>
      </c>
      <c r="B2209" t="s">
        <v>187</v>
      </c>
      <c r="C2209" t="s">
        <v>53</v>
      </c>
      <c r="D2209" t="s">
        <v>54</v>
      </c>
      <c r="E2209" t="s">
        <v>52</v>
      </c>
      <c r="F2209" t="s">
        <v>1226</v>
      </c>
      <c r="G2209" t="s">
        <v>2648</v>
      </c>
      <c r="H2209" t="s">
        <v>4654</v>
      </c>
      <c r="I2209" t="s">
        <v>4652</v>
      </c>
      <c r="J2209" t="s">
        <v>4655</v>
      </c>
    </row>
    <row r="2210" spans="1:10" x14ac:dyDescent="0.35">
      <c r="A2210" t="s">
        <v>37</v>
      </c>
      <c r="B2210" t="s">
        <v>187</v>
      </c>
      <c r="C2210" t="s">
        <v>53</v>
      </c>
      <c r="D2210" t="s">
        <v>56</v>
      </c>
      <c r="E2210" t="s">
        <v>52</v>
      </c>
      <c r="F2210" t="s">
        <v>1229</v>
      </c>
      <c r="G2210" t="s">
        <v>2651</v>
      </c>
      <c r="H2210" t="s">
        <v>4656</v>
      </c>
      <c r="I2210" t="s">
        <v>4652</v>
      </c>
      <c r="J2210" t="s">
        <v>4657</v>
      </c>
    </row>
    <row r="2211" spans="1:10" x14ac:dyDescent="0.35">
      <c r="A2211" t="s">
        <v>37</v>
      </c>
      <c r="B2211" t="s">
        <v>187</v>
      </c>
      <c r="C2211" t="s">
        <v>53</v>
      </c>
      <c r="D2211" t="s">
        <v>43</v>
      </c>
      <c r="E2211" t="s">
        <v>52</v>
      </c>
      <c r="F2211" t="s">
        <v>1232</v>
      </c>
      <c r="G2211" t="s">
        <v>2654</v>
      </c>
      <c r="H2211" t="s">
        <v>4658</v>
      </c>
      <c r="I2211" t="s">
        <v>4652</v>
      </c>
      <c r="J2211" t="s">
        <v>4659</v>
      </c>
    </row>
    <row r="2212" spans="1:10" x14ac:dyDescent="0.35">
      <c r="A2212" t="s">
        <v>37</v>
      </c>
      <c r="B2212" t="s">
        <v>187</v>
      </c>
      <c r="C2212" t="s">
        <v>53</v>
      </c>
      <c r="D2212" t="s">
        <v>42</v>
      </c>
      <c r="E2212" t="s">
        <v>52</v>
      </c>
      <c r="F2212" t="s">
        <v>1235</v>
      </c>
      <c r="G2212" t="s">
        <v>2657</v>
      </c>
      <c r="H2212" t="s">
        <v>4660</v>
      </c>
      <c r="I2212" t="s">
        <v>4652</v>
      </c>
      <c r="J2212" t="s">
        <v>4661</v>
      </c>
    </row>
    <row r="2213" spans="1:10" x14ac:dyDescent="0.35">
      <c r="A2213" t="s">
        <v>37</v>
      </c>
      <c r="B2213" t="s">
        <v>187</v>
      </c>
      <c r="C2213" t="s">
        <v>53</v>
      </c>
      <c r="D2213" t="s">
        <v>44</v>
      </c>
      <c r="E2213" t="s">
        <v>52</v>
      </c>
      <c r="F2213" t="s">
        <v>1238</v>
      </c>
      <c r="G2213" t="s">
        <v>2660</v>
      </c>
      <c r="H2213" t="s">
        <v>4662</v>
      </c>
      <c r="I2213" t="s">
        <v>4652</v>
      </c>
      <c r="J2213" t="s">
        <v>4663</v>
      </c>
    </row>
    <row r="2214" spans="1:10" x14ac:dyDescent="0.35">
      <c r="A2214" t="s">
        <v>37</v>
      </c>
      <c r="B2214" t="s">
        <v>187</v>
      </c>
      <c r="C2214" t="s">
        <v>53</v>
      </c>
      <c r="D2214" t="s">
        <v>41</v>
      </c>
      <c r="E2214" t="s">
        <v>52</v>
      </c>
      <c r="F2214" t="s">
        <v>1241</v>
      </c>
      <c r="G2214" t="s">
        <v>2663</v>
      </c>
      <c r="H2214" t="s">
        <v>4664</v>
      </c>
      <c r="I2214" t="s">
        <v>4652</v>
      </c>
      <c r="J2214" t="s">
        <v>4665</v>
      </c>
    </row>
    <row r="2215" spans="1:10" x14ac:dyDescent="0.35">
      <c r="A2215" t="s">
        <v>37</v>
      </c>
      <c r="B2215" t="s">
        <v>187</v>
      </c>
      <c r="C2215" t="s">
        <v>53</v>
      </c>
      <c r="D2215" t="s">
        <v>53</v>
      </c>
      <c r="E2215" t="s">
        <v>52</v>
      </c>
      <c r="F2215" t="s">
        <v>1244</v>
      </c>
      <c r="G2215" t="s">
        <v>2666</v>
      </c>
      <c r="H2215" t="s">
        <v>4652</v>
      </c>
      <c r="I2215" t="s">
        <v>4652</v>
      </c>
      <c r="J2215" t="s">
        <v>4666</v>
      </c>
    </row>
    <row r="2216" spans="1:10" x14ac:dyDescent="0.35">
      <c r="A2216" t="s">
        <v>37</v>
      </c>
      <c r="B2216" t="s">
        <v>187</v>
      </c>
      <c r="C2216" t="s">
        <v>53</v>
      </c>
      <c r="D2216" t="s">
        <v>53</v>
      </c>
      <c r="E2216" t="s">
        <v>167</v>
      </c>
      <c r="F2216" t="s">
        <v>1246</v>
      </c>
      <c r="G2216" t="s">
        <v>2668</v>
      </c>
      <c r="H2216" t="s">
        <v>4667</v>
      </c>
      <c r="I2216" t="s">
        <v>4667</v>
      </c>
      <c r="J2216" t="s">
        <v>4666</v>
      </c>
    </row>
    <row r="2217" spans="1:10" x14ac:dyDescent="0.35">
      <c r="A2217" t="s">
        <v>37</v>
      </c>
      <c r="B2217" t="s">
        <v>187</v>
      </c>
      <c r="C2217" t="s">
        <v>53</v>
      </c>
      <c r="D2217" t="s">
        <v>55</v>
      </c>
      <c r="E2217" t="s">
        <v>57</v>
      </c>
      <c r="F2217" t="s">
        <v>1248</v>
      </c>
      <c r="G2217" t="s">
        <v>2670</v>
      </c>
      <c r="H2217" t="s">
        <v>4668</v>
      </c>
      <c r="I2217" t="s">
        <v>4669</v>
      </c>
      <c r="J2217" t="s">
        <v>4653</v>
      </c>
    </row>
    <row r="2218" spans="1:10" x14ac:dyDescent="0.35">
      <c r="A2218" t="s">
        <v>37</v>
      </c>
      <c r="B2218" t="s">
        <v>187</v>
      </c>
      <c r="C2218" t="s">
        <v>53</v>
      </c>
      <c r="D2218" t="s">
        <v>54</v>
      </c>
      <c r="E2218" t="s">
        <v>57</v>
      </c>
      <c r="F2218" t="s">
        <v>1251</v>
      </c>
      <c r="G2218" t="s">
        <v>2673</v>
      </c>
      <c r="H2218" t="s">
        <v>4670</v>
      </c>
      <c r="I2218" t="s">
        <v>4669</v>
      </c>
      <c r="J2218" t="s">
        <v>4655</v>
      </c>
    </row>
    <row r="2219" spans="1:10" x14ac:dyDescent="0.35">
      <c r="A2219" t="s">
        <v>37</v>
      </c>
      <c r="B2219" t="s">
        <v>187</v>
      </c>
      <c r="C2219" t="s">
        <v>53</v>
      </c>
      <c r="D2219" t="s">
        <v>56</v>
      </c>
      <c r="E2219" t="s">
        <v>57</v>
      </c>
      <c r="F2219" t="s">
        <v>1253</v>
      </c>
      <c r="G2219" t="s">
        <v>2675</v>
      </c>
      <c r="H2219" t="s">
        <v>4671</v>
      </c>
      <c r="I2219" t="s">
        <v>4669</v>
      </c>
      <c r="J2219" t="s">
        <v>4657</v>
      </c>
    </row>
    <row r="2220" spans="1:10" x14ac:dyDescent="0.35">
      <c r="A2220" t="s">
        <v>37</v>
      </c>
      <c r="B2220" t="s">
        <v>187</v>
      </c>
      <c r="C2220" t="s">
        <v>53</v>
      </c>
      <c r="D2220" t="s">
        <v>43</v>
      </c>
      <c r="E2220" t="s">
        <v>57</v>
      </c>
      <c r="F2220" t="s">
        <v>1255</v>
      </c>
      <c r="G2220" t="s">
        <v>2677</v>
      </c>
      <c r="H2220" t="s">
        <v>4672</v>
      </c>
      <c r="I2220" t="s">
        <v>4669</v>
      </c>
      <c r="J2220" t="s">
        <v>4659</v>
      </c>
    </row>
    <row r="2221" spans="1:10" x14ac:dyDescent="0.35">
      <c r="A2221" t="s">
        <v>37</v>
      </c>
      <c r="B2221" t="s">
        <v>187</v>
      </c>
      <c r="C2221" t="s">
        <v>53</v>
      </c>
      <c r="D2221" t="s">
        <v>42</v>
      </c>
      <c r="E2221" t="s">
        <v>57</v>
      </c>
      <c r="F2221" t="s">
        <v>1257</v>
      </c>
      <c r="G2221" t="s">
        <v>2679</v>
      </c>
      <c r="H2221" t="s">
        <v>4673</v>
      </c>
      <c r="I2221" t="s">
        <v>4669</v>
      </c>
      <c r="J2221" t="s">
        <v>4661</v>
      </c>
    </row>
    <row r="2222" spans="1:10" x14ac:dyDescent="0.35">
      <c r="A2222" t="s">
        <v>37</v>
      </c>
      <c r="B2222" t="s">
        <v>187</v>
      </c>
      <c r="C2222" t="s">
        <v>53</v>
      </c>
      <c r="D2222" t="s">
        <v>44</v>
      </c>
      <c r="E2222" t="s">
        <v>57</v>
      </c>
      <c r="F2222" t="s">
        <v>1259</v>
      </c>
      <c r="G2222" t="s">
        <v>2681</v>
      </c>
      <c r="H2222" t="s">
        <v>4674</v>
      </c>
      <c r="I2222" t="s">
        <v>4669</v>
      </c>
      <c r="J2222" t="s">
        <v>4663</v>
      </c>
    </row>
    <row r="2223" spans="1:10" x14ac:dyDescent="0.35">
      <c r="A2223" t="s">
        <v>37</v>
      </c>
      <c r="B2223" t="s">
        <v>187</v>
      </c>
      <c r="C2223" t="s">
        <v>53</v>
      </c>
      <c r="D2223" t="s">
        <v>41</v>
      </c>
      <c r="E2223" t="s">
        <v>57</v>
      </c>
      <c r="F2223" t="s">
        <v>1261</v>
      </c>
      <c r="G2223" t="s">
        <v>2683</v>
      </c>
      <c r="H2223" t="s">
        <v>4675</v>
      </c>
      <c r="I2223" t="s">
        <v>4669</v>
      </c>
      <c r="J2223" t="s">
        <v>4665</v>
      </c>
    </row>
    <row r="2224" spans="1:10" x14ac:dyDescent="0.35">
      <c r="A2224" t="s">
        <v>37</v>
      </c>
      <c r="B2224" t="s">
        <v>187</v>
      </c>
      <c r="C2224" t="s">
        <v>53</v>
      </c>
      <c r="D2224" t="s">
        <v>53</v>
      </c>
      <c r="E2224" t="s">
        <v>57</v>
      </c>
      <c r="F2224" t="s">
        <v>1263</v>
      </c>
      <c r="G2224" t="s">
        <v>2685</v>
      </c>
      <c r="H2224" t="s">
        <v>4669</v>
      </c>
      <c r="I2224" t="s">
        <v>4669</v>
      </c>
      <c r="J2224" t="s">
        <v>4666</v>
      </c>
    </row>
    <row r="2225" spans="1:10" x14ac:dyDescent="0.35">
      <c r="A2225" t="s">
        <v>37</v>
      </c>
      <c r="B2225" t="s">
        <v>187</v>
      </c>
      <c r="C2225" t="s">
        <v>53</v>
      </c>
      <c r="D2225" t="s">
        <v>55</v>
      </c>
      <c r="E2225" t="s">
        <v>58</v>
      </c>
      <c r="F2225" t="s">
        <v>1264</v>
      </c>
      <c r="G2225" t="s">
        <v>2686</v>
      </c>
      <c r="H2225" t="s">
        <v>4676</v>
      </c>
      <c r="I2225" t="s">
        <v>4677</v>
      </c>
      <c r="J2225" t="s">
        <v>4653</v>
      </c>
    </row>
    <row r="2226" spans="1:10" x14ac:dyDescent="0.35">
      <c r="A2226" t="s">
        <v>37</v>
      </c>
      <c r="B2226" t="s">
        <v>187</v>
      </c>
      <c r="C2226" t="s">
        <v>53</v>
      </c>
      <c r="D2226" t="s">
        <v>54</v>
      </c>
      <c r="E2226" t="s">
        <v>58</v>
      </c>
      <c r="F2226" t="s">
        <v>1267</v>
      </c>
      <c r="G2226" t="s">
        <v>2689</v>
      </c>
      <c r="H2226" t="s">
        <v>4678</v>
      </c>
      <c r="I2226" t="s">
        <v>4677</v>
      </c>
      <c r="J2226" t="s">
        <v>4655</v>
      </c>
    </row>
    <row r="2227" spans="1:10" x14ac:dyDescent="0.35">
      <c r="A2227" t="s">
        <v>37</v>
      </c>
      <c r="B2227" t="s">
        <v>187</v>
      </c>
      <c r="C2227" t="s">
        <v>53</v>
      </c>
      <c r="D2227" t="s">
        <v>56</v>
      </c>
      <c r="E2227" t="s">
        <v>58</v>
      </c>
      <c r="F2227" t="s">
        <v>1269</v>
      </c>
      <c r="G2227" t="s">
        <v>2691</v>
      </c>
      <c r="H2227" t="s">
        <v>4679</v>
      </c>
      <c r="I2227" t="s">
        <v>4677</v>
      </c>
      <c r="J2227" t="s">
        <v>4657</v>
      </c>
    </row>
    <row r="2228" spans="1:10" x14ac:dyDescent="0.35">
      <c r="A2228" t="s">
        <v>37</v>
      </c>
      <c r="B2228" t="s">
        <v>187</v>
      </c>
      <c r="C2228" t="s">
        <v>53</v>
      </c>
      <c r="D2228" t="s">
        <v>43</v>
      </c>
      <c r="E2228" t="s">
        <v>58</v>
      </c>
      <c r="F2228" t="s">
        <v>1271</v>
      </c>
      <c r="G2228" t="s">
        <v>2693</v>
      </c>
      <c r="H2228" t="s">
        <v>4680</v>
      </c>
      <c r="I2228" t="s">
        <v>4677</v>
      </c>
      <c r="J2228" t="s">
        <v>4659</v>
      </c>
    </row>
    <row r="2229" spans="1:10" x14ac:dyDescent="0.35">
      <c r="A2229" t="s">
        <v>37</v>
      </c>
      <c r="B2229" t="s">
        <v>187</v>
      </c>
      <c r="C2229" t="s">
        <v>53</v>
      </c>
      <c r="D2229" t="s">
        <v>42</v>
      </c>
      <c r="E2229" t="s">
        <v>58</v>
      </c>
      <c r="F2229" t="s">
        <v>1273</v>
      </c>
      <c r="G2229" t="s">
        <v>2695</v>
      </c>
      <c r="H2229" t="s">
        <v>4681</v>
      </c>
      <c r="I2229" t="s">
        <v>4677</v>
      </c>
      <c r="J2229" t="s">
        <v>4661</v>
      </c>
    </row>
    <row r="2230" spans="1:10" x14ac:dyDescent="0.35">
      <c r="A2230" t="s">
        <v>37</v>
      </c>
      <c r="B2230" t="s">
        <v>187</v>
      </c>
      <c r="C2230" t="s">
        <v>53</v>
      </c>
      <c r="D2230" t="s">
        <v>44</v>
      </c>
      <c r="E2230" t="s">
        <v>58</v>
      </c>
      <c r="F2230" t="s">
        <v>1275</v>
      </c>
      <c r="G2230" t="s">
        <v>2697</v>
      </c>
      <c r="H2230" t="s">
        <v>4682</v>
      </c>
      <c r="I2230" t="s">
        <v>4677</v>
      </c>
      <c r="J2230" t="s">
        <v>4663</v>
      </c>
    </row>
    <row r="2231" spans="1:10" x14ac:dyDescent="0.35">
      <c r="A2231" t="s">
        <v>37</v>
      </c>
      <c r="B2231" t="s">
        <v>187</v>
      </c>
      <c r="C2231" t="s">
        <v>53</v>
      </c>
      <c r="D2231" t="s">
        <v>41</v>
      </c>
      <c r="E2231" t="s">
        <v>58</v>
      </c>
      <c r="F2231" t="s">
        <v>1277</v>
      </c>
      <c r="G2231" t="s">
        <v>2699</v>
      </c>
      <c r="H2231" t="s">
        <v>4683</v>
      </c>
      <c r="I2231" t="s">
        <v>4677</v>
      </c>
      <c r="J2231" t="s">
        <v>4665</v>
      </c>
    </row>
    <row r="2232" spans="1:10" x14ac:dyDescent="0.35">
      <c r="A2232" t="s">
        <v>37</v>
      </c>
      <c r="B2232" t="s">
        <v>187</v>
      </c>
      <c r="C2232" t="s">
        <v>53</v>
      </c>
      <c r="D2232" t="s">
        <v>53</v>
      </c>
      <c r="E2232" t="s">
        <v>58</v>
      </c>
      <c r="F2232" t="s">
        <v>1279</v>
      </c>
      <c r="G2232" t="s">
        <v>2701</v>
      </c>
      <c r="H2232" t="s">
        <v>4677</v>
      </c>
      <c r="I2232" t="s">
        <v>4677</v>
      </c>
      <c r="J2232" t="s">
        <v>4666</v>
      </c>
    </row>
    <row r="2233" spans="1:10" x14ac:dyDescent="0.35">
      <c r="A2233" t="s">
        <v>37</v>
      </c>
      <c r="B2233" t="s">
        <v>187</v>
      </c>
      <c r="C2233" t="s">
        <v>53</v>
      </c>
      <c r="D2233" t="s">
        <v>55</v>
      </c>
      <c r="E2233" t="s">
        <v>59</v>
      </c>
      <c r="F2233" t="s">
        <v>1280</v>
      </c>
      <c r="G2233" t="s">
        <v>2702</v>
      </c>
      <c r="H2233" t="s">
        <v>4684</v>
      </c>
      <c r="I2233" t="s">
        <v>4685</v>
      </c>
      <c r="J2233" t="s">
        <v>4653</v>
      </c>
    </row>
    <row r="2234" spans="1:10" x14ac:dyDescent="0.35">
      <c r="A2234" t="s">
        <v>37</v>
      </c>
      <c r="B2234" t="s">
        <v>187</v>
      </c>
      <c r="C2234" t="s">
        <v>53</v>
      </c>
      <c r="D2234" t="s">
        <v>54</v>
      </c>
      <c r="E2234" t="s">
        <v>59</v>
      </c>
      <c r="F2234" t="s">
        <v>1283</v>
      </c>
      <c r="G2234" t="s">
        <v>2705</v>
      </c>
      <c r="H2234" t="s">
        <v>4686</v>
      </c>
      <c r="I2234" t="s">
        <v>4685</v>
      </c>
      <c r="J2234" t="s">
        <v>4655</v>
      </c>
    </row>
    <row r="2235" spans="1:10" x14ac:dyDescent="0.35">
      <c r="A2235" t="s">
        <v>37</v>
      </c>
      <c r="B2235" t="s">
        <v>187</v>
      </c>
      <c r="C2235" t="s">
        <v>53</v>
      </c>
      <c r="D2235" t="s">
        <v>56</v>
      </c>
      <c r="E2235" t="s">
        <v>59</v>
      </c>
      <c r="F2235" t="s">
        <v>1285</v>
      </c>
      <c r="G2235" t="s">
        <v>2707</v>
      </c>
      <c r="H2235" t="s">
        <v>4687</v>
      </c>
      <c r="I2235" t="s">
        <v>4685</v>
      </c>
      <c r="J2235" t="s">
        <v>4657</v>
      </c>
    </row>
    <row r="2236" spans="1:10" x14ac:dyDescent="0.35">
      <c r="A2236" t="s">
        <v>37</v>
      </c>
      <c r="B2236" t="s">
        <v>187</v>
      </c>
      <c r="C2236" t="s">
        <v>53</v>
      </c>
      <c r="D2236" t="s">
        <v>43</v>
      </c>
      <c r="E2236" t="s">
        <v>59</v>
      </c>
      <c r="F2236" t="s">
        <v>1287</v>
      </c>
      <c r="G2236" t="s">
        <v>2709</v>
      </c>
      <c r="H2236" t="s">
        <v>4688</v>
      </c>
      <c r="I2236" t="s">
        <v>4685</v>
      </c>
      <c r="J2236" t="s">
        <v>4659</v>
      </c>
    </row>
    <row r="2237" spans="1:10" x14ac:dyDescent="0.35">
      <c r="A2237" t="s">
        <v>37</v>
      </c>
      <c r="B2237" t="s">
        <v>187</v>
      </c>
      <c r="C2237" t="s">
        <v>53</v>
      </c>
      <c r="D2237" t="s">
        <v>42</v>
      </c>
      <c r="E2237" t="s">
        <v>59</v>
      </c>
      <c r="F2237" t="s">
        <v>1289</v>
      </c>
      <c r="G2237" t="s">
        <v>2711</v>
      </c>
      <c r="H2237" t="s">
        <v>4689</v>
      </c>
      <c r="I2237" t="s">
        <v>4685</v>
      </c>
      <c r="J2237" t="s">
        <v>4661</v>
      </c>
    </row>
    <row r="2238" spans="1:10" x14ac:dyDescent="0.35">
      <c r="A2238" t="s">
        <v>37</v>
      </c>
      <c r="B2238" t="s">
        <v>187</v>
      </c>
      <c r="C2238" t="s">
        <v>53</v>
      </c>
      <c r="D2238" t="s">
        <v>44</v>
      </c>
      <c r="E2238" t="s">
        <v>59</v>
      </c>
      <c r="F2238" t="s">
        <v>1291</v>
      </c>
      <c r="G2238" t="s">
        <v>2713</v>
      </c>
      <c r="H2238" t="s">
        <v>4690</v>
      </c>
      <c r="I2238" t="s">
        <v>4685</v>
      </c>
      <c r="J2238" t="s">
        <v>4663</v>
      </c>
    </row>
    <row r="2239" spans="1:10" x14ac:dyDescent="0.35">
      <c r="A2239" t="s">
        <v>37</v>
      </c>
      <c r="B2239" t="s">
        <v>187</v>
      </c>
      <c r="C2239" t="s">
        <v>53</v>
      </c>
      <c r="D2239" t="s">
        <v>41</v>
      </c>
      <c r="E2239" t="s">
        <v>59</v>
      </c>
      <c r="F2239" t="s">
        <v>1293</v>
      </c>
      <c r="G2239" t="s">
        <v>2715</v>
      </c>
      <c r="H2239" t="s">
        <v>4691</v>
      </c>
      <c r="I2239" t="s">
        <v>4685</v>
      </c>
      <c r="J2239" t="s">
        <v>4665</v>
      </c>
    </row>
    <row r="2240" spans="1:10" x14ac:dyDescent="0.35">
      <c r="A2240" t="s">
        <v>37</v>
      </c>
      <c r="B2240" t="s">
        <v>187</v>
      </c>
      <c r="C2240" t="s">
        <v>53</v>
      </c>
      <c r="D2240" t="s">
        <v>53</v>
      </c>
      <c r="E2240" t="s">
        <v>59</v>
      </c>
      <c r="F2240" t="s">
        <v>1295</v>
      </c>
      <c r="G2240" t="s">
        <v>2717</v>
      </c>
      <c r="H2240" t="s">
        <v>4685</v>
      </c>
      <c r="I2240" t="s">
        <v>4685</v>
      </c>
      <c r="J2240" t="s">
        <v>4666</v>
      </c>
    </row>
    <row r="2241" spans="1:10" x14ac:dyDescent="0.35">
      <c r="A2241" t="s">
        <v>37</v>
      </c>
      <c r="B2241" t="s">
        <v>187</v>
      </c>
      <c r="C2241" t="s">
        <v>53</v>
      </c>
      <c r="D2241" t="s">
        <v>55</v>
      </c>
      <c r="E2241" t="s">
        <v>60</v>
      </c>
      <c r="F2241" t="s">
        <v>1296</v>
      </c>
      <c r="G2241" t="s">
        <v>2718</v>
      </c>
      <c r="H2241" t="s">
        <v>4692</v>
      </c>
      <c r="I2241" t="s">
        <v>4693</v>
      </c>
      <c r="J2241" t="s">
        <v>4653</v>
      </c>
    </row>
    <row r="2242" spans="1:10" x14ac:dyDescent="0.35">
      <c r="A2242" t="s">
        <v>37</v>
      </c>
      <c r="B2242" t="s">
        <v>187</v>
      </c>
      <c r="C2242" t="s">
        <v>53</v>
      </c>
      <c r="D2242" t="s">
        <v>54</v>
      </c>
      <c r="E2242" t="s">
        <v>60</v>
      </c>
      <c r="F2242" t="s">
        <v>1299</v>
      </c>
      <c r="G2242" t="s">
        <v>2721</v>
      </c>
      <c r="H2242" t="s">
        <v>4694</v>
      </c>
      <c r="I2242" t="s">
        <v>4693</v>
      </c>
      <c r="J2242" t="s">
        <v>4655</v>
      </c>
    </row>
    <row r="2243" spans="1:10" x14ac:dyDescent="0.35">
      <c r="A2243" t="s">
        <v>37</v>
      </c>
      <c r="B2243" t="s">
        <v>187</v>
      </c>
      <c r="C2243" t="s">
        <v>53</v>
      </c>
      <c r="D2243" t="s">
        <v>56</v>
      </c>
      <c r="E2243" t="s">
        <v>60</v>
      </c>
      <c r="F2243" t="s">
        <v>1301</v>
      </c>
      <c r="G2243" t="s">
        <v>2723</v>
      </c>
      <c r="H2243" t="s">
        <v>4695</v>
      </c>
      <c r="I2243" t="s">
        <v>4693</v>
      </c>
      <c r="J2243" t="s">
        <v>4657</v>
      </c>
    </row>
    <row r="2244" spans="1:10" x14ac:dyDescent="0.35">
      <c r="A2244" t="s">
        <v>37</v>
      </c>
      <c r="B2244" t="s">
        <v>187</v>
      </c>
      <c r="C2244" t="s">
        <v>53</v>
      </c>
      <c r="D2244" t="s">
        <v>43</v>
      </c>
      <c r="E2244" t="s">
        <v>60</v>
      </c>
      <c r="F2244" t="s">
        <v>1303</v>
      </c>
      <c r="G2244" t="s">
        <v>2725</v>
      </c>
      <c r="H2244" t="s">
        <v>4696</v>
      </c>
      <c r="I2244" t="s">
        <v>4693</v>
      </c>
      <c r="J2244" t="s">
        <v>4659</v>
      </c>
    </row>
    <row r="2245" spans="1:10" x14ac:dyDescent="0.35">
      <c r="A2245" t="s">
        <v>37</v>
      </c>
      <c r="B2245" t="s">
        <v>187</v>
      </c>
      <c r="C2245" t="s">
        <v>53</v>
      </c>
      <c r="D2245" t="s">
        <v>42</v>
      </c>
      <c r="E2245" t="s">
        <v>60</v>
      </c>
      <c r="F2245" t="s">
        <v>1305</v>
      </c>
      <c r="G2245" t="s">
        <v>2727</v>
      </c>
      <c r="H2245" t="s">
        <v>4697</v>
      </c>
      <c r="I2245" t="s">
        <v>4693</v>
      </c>
      <c r="J2245" t="s">
        <v>4661</v>
      </c>
    </row>
    <row r="2246" spans="1:10" x14ac:dyDescent="0.35">
      <c r="A2246" t="s">
        <v>37</v>
      </c>
      <c r="B2246" t="s">
        <v>187</v>
      </c>
      <c r="C2246" t="s">
        <v>53</v>
      </c>
      <c r="D2246" t="s">
        <v>44</v>
      </c>
      <c r="E2246" t="s">
        <v>60</v>
      </c>
      <c r="F2246" t="s">
        <v>1307</v>
      </c>
      <c r="G2246" t="s">
        <v>2729</v>
      </c>
      <c r="H2246" t="s">
        <v>4698</v>
      </c>
      <c r="I2246" t="s">
        <v>4693</v>
      </c>
      <c r="J2246" t="s">
        <v>4663</v>
      </c>
    </row>
    <row r="2247" spans="1:10" x14ac:dyDescent="0.35">
      <c r="A2247" t="s">
        <v>37</v>
      </c>
      <c r="B2247" t="s">
        <v>187</v>
      </c>
      <c r="C2247" t="s">
        <v>53</v>
      </c>
      <c r="D2247" t="s">
        <v>41</v>
      </c>
      <c r="E2247" t="s">
        <v>60</v>
      </c>
      <c r="F2247" t="s">
        <v>1309</v>
      </c>
      <c r="G2247" t="s">
        <v>2731</v>
      </c>
      <c r="H2247" t="s">
        <v>4699</v>
      </c>
      <c r="I2247" t="s">
        <v>4693</v>
      </c>
      <c r="J2247" t="s">
        <v>4665</v>
      </c>
    </row>
    <row r="2248" spans="1:10" x14ac:dyDescent="0.35">
      <c r="A2248" t="s">
        <v>37</v>
      </c>
      <c r="B2248" t="s">
        <v>187</v>
      </c>
      <c r="C2248" t="s">
        <v>53</v>
      </c>
      <c r="D2248" t="s">
        <v>53</v>
      </c>
      <c r="E2248" t="s">
        <v>60</v>
      </c>
      <c r="F2248" t="s">
        <v>1311</v>
      </c>
      <c r="G2248" t="s">
        <v>2733</v>
      </c>
      <c r="H2248" t="s">
        <v>4693</v>
      </c>
      <c r="I2248" t="s">
        <v>4693</v>
      </c>
      <c r="J2248" t="s">
        <v>4666</v>
      </c>
    </row>
    <row r="2249" spans="1:10" x14ac:dyDescent="0.35">
      <c r="A2249" t="s">
        <v>37</v>
      </c>
      <c r="B2249" t="s">
        <v>187</v>
      </c>
      <c r="C2249" t="s">
        <v>78</v>
      </c>
      <c r="D2249" t="s">
        <v>79</v>
      </c>
      <c r="E2249" t="s">
        <v>77</v>
      </c>
      <c r="F2249" t="s">
        <v>1312</v>
      </c>
      <c r="G2249" t="s">
        <v>2734</v>
      </c>
      <c r="H2249" t="s">
        <v>4700</v>
      </c>
      <c r="I2249" t="s">
        <v>4701</v>
      </c>
      <c r="J2249" t="s">
        <v>4702</v>
      </c>
    </row>
    <row r="2250" spans="1:10" x14ac:dyDescent="0.35">
      <c r="A2250" t="s">
        <v>37</v>
      </c>
      <c r="B2250" t="s">
        <v>187</v>
      </c>
      <c r="C2250" t="s">
        <v>78</v>
      </c>
      <c r="D2250" t="s">
        <v>80</v>
      </c>
      <c r="E2250" t="s">
        <v>77</v>
      </c>
      <c r="F2250" t="s">
        <v>1316</v>
      </c>
      <c r="G2250" t="s">
        <v>2738</v>
      </c>
      <c r="H2250" t="s">
        <v>4703</v>
      </c>
      <c r="I2250" t="s">
        <v>4701</v>
      </c>
      <c r="J2250" t="s">
        <v>4704</v>
      </c>
    </row>
    <row r="2251" spans="1:10" x14ac:dyDescent="0.35">
      <c r="A2251" t="s">
        <v>37</v>
      </c>
      <c r="B2251" t="s">
        <v>187</v>
      </c>
      <c r="C2251" t="s">
        <v>78</v>
      </c>
      <c r="D2251" t="s">
        <v>81</v>
      </c>
      <c r="E2251" t="s">
        <v>77</v>
      </c>
      <c r="F2251" t="s">
        <v>1319</v>
      </c>
      <c r="G2251" t="s">
        <v>2741</v>
      </c>
      <c r="H2251" t="s">
        <v>4705</v>
      </c>
      <c r="I2251" t="s">
        <v>4701</v>
      </c>
      <c r="J2251" t="s">
        <v>4706</v>
      </c>
    </row>
    <row r="2252" spans="1:10" x14ac:dyDescent="0.35">
      <c r="A2252" t="s">
        <v>37</v>
      </c>
      <c r="B2252" t="s">
        <v>187</v>
      </c>
      <c r="C2252" t="s">
        <v>78</v>
      </c>
      <c r="D2252" t="s">
        <v>44</v>
      </c>
      <c r="E2252" t="s">
        <v>77</v>
      </c>
      <c r="F2252" t="s">
        <v>1322</v>
      </c>
      <c r="G2252" t="s">
        <v>2744</v>
      </c>
      <c r="H2252" t="s">
        <v>4707</v>
      </c>
      <c r="I2252" t="s">
        <v>4701</v>
      </c>
      <c r="J2252" t="s">
        <v>4708</v>
      </c>
    </row>
    <row r="2253" spans="1:10" x14ac:dyDescent="0.35">
      <c r="A2253" t="s">
        <v>37</v>
      </c>
      <c r="B2253" t="s">
        <v>187</v>
      </c>
      <c r="C2253" t="s">
        <v>78</v>
      </c>
      <c r="D2253" t="s">
        <v>41</v>
      </c>
      <c r="E2253" t="s">
        <v>77</v>
      </c>
      <c r="F2253" t="s">
        <v>1325</v>
      </c>
      <c r="G2253" t="s">
        <v>2747</v>
      </c>
      <c r="H2253" t="s">
        <v>4709</v>
      </c>
      <c r="I2253" t="s">
        <v>4701</v>
      </c>
      <c r="J2253" t="s">
        <v>4710</v>
      </c>
    </row>
    <row r="2254" spans="1:10" x14ac:dyDescent="0.35">
      <c r="A2254" t="s">
        <v>37</v>
      </c>
      <c r="B2254" t="s">
        <v>187</v>
      </c>
      <c r="C2254" t="s">
        <v>78</v>
      </c>
      <c r="D2254" t="s">
        <v>78</v>
      </c>
      <c r="E2254" t="s">
        <v>77</v>
      </c>
      <c r="F2254" t="s">
        <v>1328</v>
      </c>
      <c r="G2254" t="s">
        <v>2750</v>
      </c>
      <c r="H2254" t="s">
        <v>4701</v>
      </c>
      <c r="I2254" t="s">
        <v>4701</v>
      </c>
      <c r="J2254" t="s">
        <v>4711</v>
      </c>
    </row>
    <row r="2255" spans="1:10" x14ac:dyDescent="0.35">
      <c r="A2255" t="s">
        <v>37</v>
      </c>
      <c r="B2255" t="s">
        <v>187</v>
      </c>
      <c r="C2255" t="s">
        <v>78</v>
      </c>
      <c r="D2255" t="s">
        <v>79</v>
      </c>
      <c r="E2255" t="s">
        <v>82</v>
      </c>
      <c r="F2255" t="s">
        <v>1330</v>
      </c>
      <c r="G2255" t="s">
        <v>2752</v>
      </c>
      <c r="H2255" t="s">
        <v>4712</v>
      </c>
      <c r="I2255" t="s">
        <v>4713</v>
      </c>
      <c r="J2255" t="s">
        <v>4702</v>
      </c>
    </row>
    <row r="2256" spans="1:10" x14ac:dyDescent="0.35">
      <c r="A2256" t="s">
        <v>37</v>
      </c>
      <c r="B2256" t="s">
        <v>187</v>
      </c>
      <c r="C2256" t="s">
        <v>78</v>
      </c>
      <c r="D2256" t="s">
        <v>80</v>
      </c>
      <c r="E2256" t="s">
        <v>82</v>
      </c>
      <c r="F2256" t="s">
        <v>1333</v>
      </c>
      <c r="G2256" t="s">
        <v>2755</v>
      </c>
      <c r="H2256" t="s">
        <v>4714</v>
      </c>
      <c r="I2256" t="s">
        <v>4713</v>
      </c>
      <c r="J2256" t="s">
        <v>4704</v>
      </c>
    </row>
    <row r="2257" spans="1:10" x14ac:dyDescent="0.35">
      <c r="A2257" t="s">
        <v>37</v>
      </c>
      <c r="B2257" t="s">
        <v>187</v>
      </c>
      <c r="C2257" t="s">
        <v>78</v>
      </c>
      <c r="D2257" t="s">
        <v>81</v>
      </c>
      <c r="E2257" t="s">
        <v>82</v>
      </c>
      <c r="F2257" t="s">
        <v>1335</v>
      </c>
      <c r="G2257" t="s">
        <v>2757</v>
      </c>
      <c r="H2257" t="s">
        <v>4715</v>
      </c>
      <c r="I2257" t="s">
        <v>4713</v>
      </c>
      <c r="J2257" t="s">
        <v>4706</v>
      </c>
    </row>
    <row r="2258" spans="1:10" x14ac:dyDescent="0.35">
      <c r="A2258" t="s">
        <v>37</v>
      </c>
      <c r="B2258" t="s">
        <v>187</v>
      </c>
      <c r="C2258" t="s">
        <v>78</v>
      </c>
      <c r="D2258" t="s">
        <v>44</v>
      </c>
      <c r="E2258" t="s">
        <v>82</v>
      </c>
      <c r="F2258" t="s">
        <v>1337</v>
      </c>
      <c r="G2258" t="s">
        <v>2759</v>
      </c>
      <c r="H2258" t="s">
        <v>4716</v>
      </c>
      <c r="I2258" t="s">
        <v>4713</v>
      </c>
      <c r="J2258" t="s">
        <v>4708</v>
      </c>
    </row>
    <row r="2259" spans="1:10" x14ac:dyDescent="0.35">
      <c r="A2259" t="s">
        <v>37</v>
      </c>
      <c r="B2259" t="s">
        <v>187</v>
      </c>
      <c r="C2259" t="s">
        <v>78</v>
      </c>
      <c r="D2259" t="s">
        <v>41</v>
      </c>
      <c r="E2259" t="s">
        <v>82</v>
      </c>
      <c r="F2259" t="s">
        <v>1339</v>
      </c>
      <c r="G2259" t="s">
        <v>2761</v>
      </c>
      <c r="H2259" t="s">
        <v>4717</v>
      </c>
      <c r="I2259" t="s">
        <v>4713</v>
      </c>
      <c r="J2259" t="s">
        <v>4710</v>
      </c>
    </row>
    <row r="2260" spans="1:10" x14ac:dyDescent="0.35">
      <c r="A2260" t="s">
        <v>37</v>
      </c>
      <c r="B2260" t="s">
        <v>187</v>
      </c>
      <c r="C2260" t="s">
        <v>78</v>
      </c>
      <c r="D2260" t="s">
        <v>78</v>
      </c>
      <c r="E2260" t="s">
        <v>82</v>
      </c>
      <c r="F2260" t="s">
        <v>1341</v>
      </c>
      <c r="G2260" t="s">
        <v>2763</v>
      </c>
      <c r="H2260" t="s">
        <v>4713</v>
      </c>
      <c r="I2260" t="s">
        <v>4713</v>
      </c>
      <c r="J2260" t="s">
        <v>4711</v>
      </c>
    </row>
    <row r="2261" spans="1:10" x14ac:dyDescent="0.35">
      <c r="A2261" t="s">
        <v>37</v>
      </c>
      <c r="B2261" t="s">
        <v>187</v>
      </c>
      <c r="C2261" t="s">
        <v>78</v>
      </c>
      <c r="D2261" t="s">
        <v>79</v>
      </c>
      <c r="E2261" t="s">
        <v>83</v>
      </c>
      <c r="F2261" t="s">
        <v>1342</v>
      </c>
      <c r="G2261" t="s">
        <v>2764</v>
      </c>
      <c r="H2261" t="s">
        <v>4718</v>
      </c>
      <c r="I2261" t="s">
        <v>4719</v>
      </c>
      <c r="J2261" t="s">
        <v>4702</v>
      </c>
    </row>
    <row r="2262" spans="1:10" x14ac:dyDescent="0.35">
      <c r="A2262" t="s">
        <v>37</v>
      </c>
      <c r="B2262" t="s">
        <v>187</v>
      </c>
      <c r="C2262" t="s">
        <v>78</v>
      </c>
      <c r="D2262" t="s">
        <v>80</v>
      </c>
      <c r="E2262" t="s">
        <v>83</v>
      </c>
      <c r="F2262" t="s">
        <v>1345</v>
      </c>
      <c r="G2262" t="s">
        <v>2767</v>
      </c>
      <c r="H2262" t="s">
        <v>4720</v>
      </c>
      <c r="I2262" t="s">
        <v>4719</v>
      </c>
      <c r="J2262" t="s">
        <v>4704</v>
      </c>
    </row>
    <row r="2263" spans="1:10" x14ac:dyDescent="0.35">
      <c r="A2263" t="s">
        <v>37</v>
      </c>
      <c r="B2263" t="s">
        <v>187</v>
      </c>
      <c r="C2263" t="s">
        <v>78</v>
      </c>
      <c r="D2263" t="s">
        <v>81</v>
      </c>
      <c r="E2263" t="s">
        <v>83</v>
      </c>
      <c r="F2263" t="s">
        <v>1347</v>
      </c>
      <c r="G2263" t="s">
        <v>2769</v>
      </c>
      <c r="H2263" t="s">
        <v>4721</v>
      </c>
      <c r="I2263" t="s">
        <v>4719</v>
      </c>
      <c r="J2263" t="s">
        <v>4706</v>
      </c>
    </row>
    <row r="2264" spans="1:10" x14ac:dyDescent="0.35">
      <c r="A2264" t="s">
        <v>37</v>
      </c>
      <c r="B2264" t="s">
        <v>187</v>
      </c>
      <c r="C2264" t="s">
        <v>78</v>
      </c>
      <c r="D2264" t="s">
        <v>44</v>
      </c>
      <c r="E2264" t="s">
        <v>83</v>
      </c>
      <c r="F2264" t="s">
        <v>1349</v>
      </c>
      <c r="G2264" t="s">
        <v>2771</v>
      </c>
      <c r="H2264" t="s">
        <v>4722</v>
      </c>
      <c r="I2264" t="s">
        <v>4719</v>
      </c>
      <c r="J2264" t="s">
        <v>4708</v>
      </c>
    </row>
    <row r="2265" spans="1:10" x14ac:dyDescent="0.35">
      <c r="A2265" t="s">
        <v>37</v>
      </c>
      <c r="B2265" t="s">
        <v>187</v>
      </c>
      <c r="C2265" t="s">
        <v>78</v>
      </c>
      <c r="D2265" t="s">
        <v>41</v>
      </c>
      <c r="E2265" t="s">
        <v>83</v>
      </c>
      <c r="F2265" t="s">
        <v>1351</v>
      </c>
      <c r="G2265" t="s">
        <v>2773</v>
      </c>
      <c r="H2265" t="s">
        <v>4723</v>
      </c>
      <c r="I2265" t="s">
        <v>4719</v>
      </c>
      <c r="J2265" t="s">
        <v>4710</v>
      </c>
    </row>
    <row r="2266" spans="1:10" x14ac:dyDescent="0.35">
      <c r="A2266" t="s">
        <v>37</v>
      </c>
      <c r="B2266" t="s">
        <v>187</v>
      </c>
      <c r="C2266" t="s">
        <v>78</v>
      </c>
      <c r="D2266" t="s">
        <v>78</v>
      </c>
      <c r="E2266" t="s">
        <v>83</v>
      </c>
      <c r="F2266" t="s">
        <v>1353</v>
      </c>
      <c r="G2266" t="s">
        <v>2775</v>
      </c>
      <c r="H2266" t="s">
        <v>4719</v>
      </c>
      <c r="I2266" t="s">
        <v>4719</v>
      </c>
      <c r="J2266" t="s">
        <v>4711</v>
      </c>
    </row>
    <row r="2267" spans="1:10" x14ac:dyDescent="0.35">
      <c r="A2267" t="s">
        <v>37</v>
      </c>
      <c r="B2267" t="s">
        <v>187</v>
      </c>
      <c r="C2267" t="s">
        <v>78</v>
      </c>
      <c r="D2267" t="s">
        <v>79</v>
      </c>
      <c r="E2267" t="s">
        <v>84</v>
      </c>
      <c r="F2267" t="s">
        <v>1354</v>
      </c>
      <c r="G2267" t="s">
        <v>2776</v>
      </c>
      <c r="H2267" t="s">
        <v>4724</v>
      </c>
      <c r="I2267" t="s">
        <v>4725</v>
      </c>
      <c r="J2267" t="s">
        <v>4702</v>
      </c>
    </row>
    <row r="2268" spans="1:10" x14ac:dyDescent="0.35">
      <c r="A2268" t="s">
        <v>37</v>
      </c>
      <c r="B2268" t="s">
        <v>187</v>
      </c>
      <c r="C2268" t="s">
        <v>78</v>
      </c>
      <c r="D2268" t="s">
        <v>80</v>
      </c>
      <c r="E2268" t="s">
        <v>84</v>
      </c>
      <c r="F2268" t="s">
        <v>1357</v>
      </c>
      <c r="G2268" t="s">
        <v>2779</v>
      </c>
      <c r="H2268" t="s">
        <v>4726</v>
      </c>
      <c r="I2268" t="s">
        <v>4725</v>
      </c>
      <c r="J2268" t="s">
        <v>4704</v>
      </c>
    </row>
    <row r="2269" spans="1:10" x14ac:dyDescent="0.35">
      <c r="A2269" t="s">
        <v>37</v>
      </c>
      <c r="B2269" t="s">
        <v>187</v>
      </c>
      <c r="C2269" t="s">
        <v>78</v>
      </c>
      <c r="D2269" t="s">
        <v>81</v>
      </c>
      <c r="E2269" t="s">
        <v>84</v>
      </c>
      <c r="F2269" t="s">
        <v>1359</v>
      </c>
      <c r="G2269" t="s">
        <v>2781</v>
      </c>
      <c r="H2269" t="s">
        <v>4727</v>
      </c>
      <c r="I2269" t="s">
        <v>4725</v>
      </c>
      <c r="J2269" t="s">
        <v>4706</v>
      </c>
    </row>
    <row r="2270" spans="1:10" x14ac:dyDescent="0.35">
      <c r="A2270" t="s">
        <v>37</v>
      </c>
      <c r="B2270" t="s">
        <v>187</v>
      </c>
      <c r="C2270" t="s">
        <v>78</v>
      </c>
      <c r="D2270" t="s">
        <v>44</v>
      </c>
      <c r="E2270" t="s">
        <v>84</v>
      </c>
      <c r="F2270" t="s">
        <v>1361</v>
      </c>
      <c r="G2270" t="s">
        <v>2783</v>
      </c>
      <c r="H2270" t="s">
        <v>4728</v>
      </c>
      <c r="I2270" t="s">
        <v>4725</v>
      </c>
      <c r="J2270" t="s">
        <v>4708</v>
      </c>
    </row>
    <row r="2271" spans="1:10" x14ac:dyDescent="0.35">
      <c r="A2271" t="s">
        <v>37</v>
      </c>
      <c r="B2271" t="s">
        <v>187</v>
      </c>
      <c r="C2271" t="s">
        <v>78</v>
      </c>
      <c r="D2271" t="s">
        <v>41</v>
      </c>
      <c r="E2271" t="s">
        <v>84</v>
      </c>
      <c r="F2271" t="s">
        <v>1363</v>
      </c>
      <c r="G2271" t="s">
        <v>2785</v>
      </c>
      <c r="H2271" t="s">
        <v>4729</v>
      </c>
      <c r="I2271" t="s">
        <v>4725</v>
      </c>
      <c r="J2271" t="s">
        <v>4710</v>
      </c>
    </row>
    <row r="2272" spans="1:10" x14ac:dyDescent="0.35">
      <c r="A2272" t="s">
        <v>37</v>
      </c>
      <c r="B2272" t="s">
        <v>187</v>
      </c>
      <c r="C2272" t="s">
        <v>78</v>
      </c>
      <c r="D2272" t="s">
        <v>78</v>
      </c>
      <c r="E2272" t="s">
        <v>84</v>
      </c>
      <c r="F2272" t="s">
        <v>1365</v>
      </c>
      <c r="G2272" t="s">
        <v>2787</v>
      </c>
      <c r="H2272" t="s">
        <v>4725</v>
      </c>
      <c r="I2272" t="s">
        <v>4725</v>
      </c>
      <c r="J2272" t="s">
        <v>4711</v>
      </c>
    </row>
    <row r="2273" spans="1:10" x14ac:dyDescent="0.35">
      <c r="A2273" t="s">
        <v>37</v>
      </c>
      <c r="B2273" t="s">
        <v>187</v>
      </c>
      <c r="C2273" t="s">
        <v>78</v>
      </c>
      <c r="D2273" t="s">
        <v>79</v>
      </c>
      <c r="E2273" t="s">
        <v>85</v>
      </c>
      <c r="F2273" t="s">
        <v>1366</v>
      </c>
      <c r="G2273" t="s">
        <v>2788</v>
      </c>
      <c r="H2273" t="s">
        <v>4730</v>
      </c>
      <c r="I2273" t="s">
        <v>4731</v>
      </c>
      <c r="J2273" t="s">
        <v>4702</v>
      </c>
    </row>
    <row r="2274" spans="1:10" x14ac:dyDescent="0.35">
      <c r="A2274" t="s">
        <v>37</v>
      </c>
      <c r="B2274" t="s">
        <v>187</v>
      </c>
      <c r="C2274" t="s">
        <v>78</v>
      </c>
      <c r="D2274" t="s">
        <v>80</v>
      </c>
      <c r="E2274" t="s">
        <v>85</v>
      </c>
      <c r="F2274" t="s">
        <v>1369</v>
      </c>
      <c r="G2274" t="s">
        <v>2791</v>
      </c>
      <c r="H2274" t="s">
        <v>4732</v>
      </c>
      <c r="I2274" t="s">
        <v>4731</v>
      </c>
      <c r="J2274" t="s">
        <v>4704</v>
      </c>
    </row>
    <row r="2275" spans="1:10" x14ac:dyDescent="0.35">
      <c r="A2275" t="s">
        <v>37</v>
      </c>
      <c r="B2275" t="s">
        <v>187</v>
      </c>
      <c r="C2275" t="s">
        <v>78</v>
      </c>
      <c r="D2275" t="s">
        <v>81</v>
      </c>
      <c r="E2275" t="s">
        <v>85</v>
      </c>
      <c r="F2275" t="s">
        <v>1371</v>
      </c>
      <c r="G2275" t="s">
        <v>2793</v>
      </c>
      <c r="H2275" t="s">
        <v>4733</v>
      </c>
      <c r="I2275" t="s">
        <v>4731</v>
      </c>
      <c r="J2275" t="s">
        <v>4706</v>
      </c>
    </row>
    <row r="2276" spans="1:10" x14ac:dyDescent="0.35">
      <c r="A2276" t="s">
        <v>37</v>
      </c>
      <c r="B2276" t="s">
        <v>187</v>
      </c>
      <c r="C2276" t="s">
        <v>78</v>
      </c>
      <c r="D2276" t="s">
        <v>44</v>
      </c>
      <c r="E2276" t="s">
        <v>85</v>
      </c>
      <c r="F2276" t="s">
        <v>1373</v>
      </c>
      <c r="G2276" t="s">
        <v>2795</v>
      </c>
      <c r="H2276" t="s">
        <v>4734</v>
      </c>
      <c r="I2276" t="s">
        <v>4731</v>
      </c>
      <c r="J2276" t="s">
        <v>4708</v>
      </c>
    </row>
    <row r="2277" spans="1:10" x14ac:dyDescent="0.35">
      <c r="A2277" t="s">
        <v>37</v>
      </c>
      <c r="B2277" t="s">
        <v>187</v>
      </c>
      <c r="C2277" t="s">
        <v>78</v>
      </c>
      <c r="D2277" t="s">
        <v>41</v>
      </c>
      <c r="E2277" t="s">
        <v>85</v>
      </c>
      <c r="F2277" t="s">
        <v>1375</v>
      </c>
      <c r="G2277" t="s">
        <v>2797</v>
      </c>
      <c r="H2277" t="s">
        <v>4735</v>
      </c>
      <c r="I2277" t="s">
        <v>4731</v>
      </c>
      <c r="J2277" t="s">
        <v>4710</v>
      </c>
    </row>
    <row r="2278" spans="1:10" x14ac:dyDescent="0.35">
      <c r="A2278" t="s">
        <v>37</v>
      </c>
      <c r="B2278" t="s">
        <v>187</v>
      </c>
      <c r="C2278" t="s">
        <v>78</v>
      </c>
      <c r="D2278" t="s">
        <v>78</v>
      </c>
      <c r="E2278" t="s">
        <v>85</v>
      </c>
      <c r="F2278" t="s">
        <v>1377</v>
      </c>
      <c r="G2278" t="s">
        <v>2799</v>
      </c>
      <c r="H2278" t="s">
        <v>4731</v>
      </c>
      <c r="I2278" t="s">
        <v>4731</v>
      </c>
      <c r="J2278" t="s">
        <v>4711</v>
      </c>
    </row>
    <row r="2279" spans="1:10" x14ac:dyDescent="0.35">
      <c r="A2279" t="s">
        <v>37</v>
      </c>
      <c r="B2279" t="s">
        <v>187</v>
      </c>
      <c r="C2279" t="s">
        <v>78</v>
      </c>
      <c r="D2279" t="s">
        <v>79</v>
      </c>
      <c r="E2279" t="s">
        <v>86</v>
      </c>
      <c r="F2279" t="s">
        <v>1378</v>
      </c>
      <c r="G2279" t="s">
        <v>2800</v>
      </c>
      <c r="H2279" t="s">
        <v>4736</v>
      </c>
      <c r="I2279" t="s">
        <v>4737</v>
      </c>
      <c r="J2279" t="s">
        <v>4702</v>
      </c>
    </row>
    <row r="2280" spans="1:10" x14ac:dyDescent="0.35">
      <c r="A2280" t="s">
        <v>37</v>
      </c>
      <c r="B2280" t="s">
        <v>187</v>
      </c>
      <c r="C2280" t="s">
        <v>78</v>
      </c>
      <c r="D2280" t="s">
        <v>80</v>
      </c>
      <c r="E2280" t="s">
        <v>86</v>
      </c>
      <c r="F2280" t="s">
        <v>1381</v>
      </c>
      <c r="G2280" t="s">
        <v>2803</v>
      </c>
      <c r="H2280" t="s">
        <v>4738</v>
      </c>
      <c r="I2280" t="s">
        <v>4737</v>
      </c>
      <c r="J2280" t="s">
        <v>4704</v>
      </c>
    </row>
    <row r="2281" spans="1:10" x14ac:dyDescent="0.35">
      <c r="A2281" t="s">
        <v>37</v>
      </c>
      <c r="B2281" t="s">
        <v>187</v>
      </c>
      <c r="C2281" t="s">
        <v>78</v>
      </c>
      <c r="D2281" t="s">
        <v>81</v>
      </c>
      <c r="E2281" t="s">
        <v>86</v>
      </c>
      <c r="F2281" t="s">
        <v>1383</v>
      </c>
      <c r="G2281" t="s">
        <v>2805</v>
      </c>
      <c r="H2281" t="s">
        <v>4739</v>
      </c>
      <c r="I2281" t="s">
        <v>4737</v>
      </c>
      <c r="J2281" t="s">
        <v>4706</v>
      </c>
    </row>
    <row r="2282" spans="1:10" x14ac:dyDescent="0.35">
      <c r="A2282" t="s">
        <v>37</v>
      </c>
      <c r="B2282" t="s">
        <v>187</v>
      </c>
      <c r="C2282" t="s">
        <v>78</v>
      </c>
      <c r="D2282" t="s">
        <v>44</v>
      </c>
      <c r="E2282" t="s">
        <v>86</v>
      </c>
      <c r="F2282" t="s">
        <v>1385</v>
      </c>
      <c r="G2282" t="s">
        <v>2807</v>
      </c>
      <c r="H2282" t="s">
        <v>4740</v>
      </c>
      <c r="I2282" t="s">
        <v>4737</v>
      </c>
      <c r="J2282" t="s">
        <v>4708</v>
      </c>
    </row>
    <row r="2283" spans="1:10" x14ac:dyDescent="0.35">
      <c r="A2283" t="s">
        <v>37</v>
      </c>
      <c r="B2283" t="s">
        <v>187</v>
      </c>
      <c r="C2283" t="s">
        <v>78</v>
      </c>
      <c r="D2283" t="s">
        <v>41</v>
      </c>
      <c r="E2283" t="s">
        <v>86</v>
      </c>
      <c r="F2283" t="s">
        <v>1387</v>
      </c>
      <c r="G2283" t="s">
        <v>2809</v>
      </c>
      <c r="H2283" t="s">
        <v>4741</v>
      </c>
      <c r="I2283" t="s">
        <v>4737</v>
      </c>
      <c r="J2283" t="s">
        <v>4710</v>
      </c>
    </row>
    <row r="2284" spans="1:10" x14ac:dyDescent="0.35">
      <c r="A2284" t="s">
        <v>37</v>
      </c>
      <c r="B2284" t="s">
        <v>187</v>
      </c>
      <c r="C2284" t="s">
        <v>78</v>
      </c>
      <c r="D2284" t="s">
        <v>78</v>
      </c>
      <c r="E2284" t="s">
        <v>86</v>
      </c>
      <c r="F2284" t="s">
        <v>1389</v>
      </c>
      <c r="G2284" t="s">
        <v>2811</v>
      </c>
      <c r="H2284" t="s">
        <v>4737</v>
      </c>
      <c r="I2284" t="s">
        <v>4737</v>
      </c>
      <c r="J2284" t="s">
        <v>4711</v>
      </c>
    </row>
    <row r="2285" spans="1:10" x14ac:dyDescent="0.35">
      <c r="A2285" t="s">
        <v>37</v>
      </c>
      <c r="B2285" t="s">
        <v>187</v>
      </c>
      <c r="C2285" t="s">
        <v>78</v>
      </c>
      <c r="D2285" t="s">
        <v>79</v>
      </c>
      <c r="E2285" t="s">
        <v>87</v>
      </c>
      <c r="F2285" t="s">
        <v>1390</v>
      </c>
      <c r="G2285" t="s">
        <v>2812</v>
      </c>
      <c r="H2285" t="s">
        <v>4742</v>
      </c>
      <c r="I2285" t="s">
        <v>4743</v>
      </c>
      <c r="J2285" t="s">
        <v>4702</v>
      </c>
    </row>
    <row r="2286" spans="1:10" x14ac:dyDescent="0.35">
      <c r="A2286" t="s">
        <v>37</v>
      </c>
      <c r="B2286" t="s">
        <v>187</v>
      </c>
      <c r="C2286" t="s">
        <v>78</v>
      </c>
      <c r="D2286" t="s">
        <v>80</v>
      </c>
      <c r="E2286" t="s">
        <v>87</v>
      </c>
      <c r="F2286" t="s">
        <v>1393</v>
      </c>
      <c r="G2286" t="s">
        <v>2815</v>
      </c>
      <c r="H2286" t="s">
        <v>4744</v>
      </c>
      <c r="I2286" t="s">
        <v>4743</v>
      </c>
      <c r="J2286" t="s">
        <v>4704</v>
      </c>
    </row>
    <row r="2287" spans="1:10" x14ac:dyDescent="0.35">
      <c r="A2287" t="s">
        <v>37</v>
      </c>
      <c r="B2287" t="s">
        <v>187</v>
      </c>
      <c r="C2287" t="s">
        <v>78</v>
      </c>
      <c r="D2287" t="s">
        <v>81</v>
      </c>
      <c r="E2287" t="s">
        <v>87</v>
      </c>
      <c r="F2287" t="s">
        <v>1395</v>
      </c>
      <c r="G2287" t="s">
        <v>2817</v>
      </c>
      <c r="H2287" t="s">
        <v>4745</v>
      </c>
      <c r="I2287" t="s">
        <v>4743</v>
      </c>
      <c r="J2287" t="s">
        <v>4706</v>
      </c>
    </row>
    <row r="2288" spans="1:10" x14ac:dyDescent="0.35">
      <c r="A2288" t="s">
        <v>37</v>
      </c>
      <c r="B2288" t="s">
        <v>187</v>
      </c>
      <c r="C2288" t="s">
        <v>78</v>
      </c>
      <c r="D2288" t="s">
        <v>44</v>
      </c>
      <c r="E2288" t="s">
        <v>87</v>
      </c>
      <c r="F2288" t="s">
        <v>1397</v>
      </c>
      <c r="G2288" t="s">
        <v>2819</v>
      </c>
      <c r="H2288" t="s">
        <v>4746</v>
      </c>
      <c r="I2288" t="s">
        <v>4743</v>
      </c>
      <c r="J2288" t="s">
        <v>4708</v>
      </c>
    </row>
    <row r="2289" spans="1:10" x14ac:dyDescent="0.35">
      <c r="A2289" t="s">
        <v>37</v>
      </c>
      <c r="B2289" t="s">
        <v>187</v>
      </c>
      <c r="C2289" t="s">
        <v>78</v>
      </c>
      <c r="D2289" t="s">
        <v>41</v>
      </c>
      <c r="E2289" t="s">
        <v>87</v>
      </c>
      <c r="F2289" t="s">
        <v>1399</v>
      </c>
      <c r="G2289" t="s">
        <v>2821</v>
      </c>
      <c r="H2289" t="s">
        <v>4747</v>
      </c>
      <c r="I2289" t="s">
        <v>4743</v>
      </c>
      <c r="J2289" t="s">
        <v>4710</v>
      </c>
    </row>
    <row r="2290" spans="1:10" x14ac:dyDescent="0.35">
      <c r="A2290" t="s">
        <v>37</v>
      </c>
      <c r="B2290" t="s">
        <v>187</v>
      </c>
      <c r="C2290" t="s">
        <v>78</v>
      </c>
      <c r="D2290" t="s">
        <v>78</v>
      </c>
      <c r="E2290" t="s">
        <v>87</v>
      </c>
      <c r="F2290" t="s">
        <v>1401</v>
      </c>
      <c r="G2290" t="s">
        <v>2823</v>
      </c>
      <c r="H2290" t="s">
        <v>4743</v>
      </c>
      <c r="I2290" t="s">
        <v>4743</v>
      </c>
      <c r="J2290" t="s">
        <v>4711</v>
      </c>
    </row>
    <row r="2291" spans="1:10" x14ac:dyDescent="0.35">
      <c r="A2291" t="s">
        <v>37</v>
      </c>
      <c r="B2291" t="s">
        <v>187</v>
      </c>
      <c r="C2291" t="s">
        <v>78</v>
      </c>
      <c r="D2291" t="s">
        <v>79</v>
      </c>
      <c r="E2291" t="s">
        <v>88</v>
      </c>
      <c r="F2291" t="s">
        <v>1402</v>
      </c>
      <c r="G2291" t="s">
        <v>2824</v>
      </c>
      <c r="H2291" t="s">
        <v>4748</v>
      </c>
      <c r="I2291" t="s">
        <v>4749</v>
      </c>
      <c r="J2291" t="s">
        <v>4702</v>
      </c>
    </row>
    <row r="2292" spans="1:10" x14ac:dyDescent="0.35">
      <c r="A2292" t="s">
        <v>37</v>
      </c>
      <c r="B2292" t="s">
        <v>187</v>
      </c>
      <c r="C2292" t="s">
        <v>78</v>
      </c>
      <c r="D2292" t="s">
        <v>80</v>
      </c>
      <c r="E2292" t="s">
        <v>88</v>
      </c>
      <c r="F2292" t="s">
        <v>1405</v>
      </c>
      <c r="G2292" t="s">
        <v>2827</v>
      </c>
      <c r="H2292" t="s">
        <v>4750</v>
      </c>
      <c r="I2292" t="s">
        <v>4749</v>
      </c>
      <c r="J2292" t="s">
        <v>4704</v>
      </c>
    </row>
    <row r="2293" spans="1:10" x14ac:dyDescent="0.35">
      <c r="A2293" t="s">
        <v>37</v>
      </c>
      <c r="B2293" t="s">
        <v>187</v>
      </c>
      <c r="C2293" t="s">
        <v>78</v>
      </c>
      <c r="D2293" t="s">
        <v>81</v>
      </c>
      <c r="E2293" t="s">
        <v>88</v>
      </c>
      <c r="F2293" t="s">
        <v>1407</v>
      </c>
      <c r="G2293" t="s">
        <v>2829</v>
      </c>
      <c r="H2293" t="s">
        <v>4751</v>
      </c>
      <c r="I2293" t="s">
        <v>4749</v>
      </c>
      <c r="J2293" t="s">
        <v>4706</v>
      </c>
    </row>
    <row r="2294" spans="1:10" x14ac:dyDescent="0.35">
      <c r="A2294" t="s">
        <v>37</v>
      </c>
      <c r="B2294" t="s">
        <v>187</v>
      </c>
      <c r="C2294" t="s">
        <v>78</v>
      </c>
      <c r="D2294" t="s">
        <v>44</v>
      </c>
      <c r="E2294" t="s">
        <v>88</v>
      </c>
      <c r="F2294" t="s">
        <v>1409</v>
      </c>
      <c r="G2294" t="s">
        <v>2831</v>
      </c>
      <c r="H2294" t="s">
        <v>4752</v>
      </c>
      <c r="I2294" t="s">
        <v>4749</v>
      </c>
      <c r="J2294" t="s">
        <v>4708</v>
      </c>
    </row>
    <row r="2295" spans="1:10" x14ac:dyDescent="0.35">
      <c r="A2295" t="s">
        <v>37</v>
      </c>
      <c r="B2295" t="s">
        <v>187</v>
      </c>
      <c r="C2295" t="s">
        <v>78</v>
      </c>
      <c r="D2295" t="s">
        <v>41</v>
      </c>
      <c r="E2295" t="s">
        <v>88</v>
      </c>
      <c r="F2295" t="s">
        <v>1411</v>
      </c>
      <c r="G2295" t="s">
        <v>2833</v>
      </c>
      <c r="H2295" t="s">
        <v>4753</v>
      </c>
      <c r="I2295" t="s">
        <v>4749</v>
      </c>
      <c r="J2295" t="s">
        <v>4710</v>
      </c>
    </row>
    <row r="2296" spans="1:10" x14ac:dyDescent="0.35">
      <c r="A2296" t="s">
        <v>37</v>
      </c>
      <c r="B2296" t="s">
        <v>187</v>
      </c>
      <c r="C2296" t="s">
        <v>78</v>
      </c>
      <c r="D2296" t="s">
        <v>78</v>
      </c>
      <c r="E2296" t="s">
        <v>88</v>
      </c>
      <c r="F2296" t="s">
        <v>1413</v>
      </c>
      <c r="G2296" t="s">
        <v>2835</v>
      </c>
      <c r="H2296" t="s">
        <v>4749</v>
      </c>
      <c r="I2296" t="s">
        <v>4749</v>
      </c>
      <c r="J2296" t="s">
        <v>4711</v>
      </c>
    </row>
    <row r="2297" spans="1:10" x14ac:dyDescent="0.35">
      <c r="A2297" t="s">
        <v>37</v>
      </c>
      <c r="B2297" t="s">
        <v>187</v>
      </c>
      <c r="C2297" t="s">
        <v>78</v>
      </c>
      <c r="D2297" t="s">
        <v>79</v>
      </c>
      <c r="E2297" t="s">
        <v>89</v>
      </c>
      <c r="F2297" t="s">
        <v>1414</v>
      </c>
      <c r="G2297" t="s">
        <v>2836</v>
      </c>
      <c r="H2297" t="s">
        <v>4754</v>
      </c>
      <c r="I2297" t="s">
        <v>4755</v>
      </c>
      <c r="J2297" t="s">
        <v>4702</v>
      </c>
    </row>
    <row r="2298" spans="1:10" x14ac:dyDescent="0.35">
      <c r="A2298" t="s">
        <v>37</v>
      </c>
      <c r="B2298" t="s">
        <v>187</v>
      </c>
      <c r="C2298" t="s">
        <v>78</v>
      </c>
      <c r="D2298" t="s">
        <v>80</v>
      </c>
      <c r="E2298" t="s">
        <v>89</v>
      </c>
      <c r="F2298" t="s">
        <v>1417</v>
      </c>
      <c r="G2298" t="s">
        <v>2839</v>
      </c>
      <c r="H2298" t="s">
        <v>4756</v>
      </c>
      <c r="I2298" t="s">
        <v>4755</v>
      </c>
      <c r="J2298" t="s">
        <v>4704</v>
      </c>
    </row>
    <row r="2299" spans="1:10" x14ac:dyDescent="0.35">
      <c r="A2299" t="s">
        <v>37</v>
      </c>
      <c r="B2299" t="s">
        <v>187</v>
      </c>
      <c r="C2299" t="s">
        <v>78</v>
      </c>
      <c r="D2299" t="s">
        <v>81</v>
      </c>
      <c r="E2299" t="s">
        <v>89</v>
      </c>
      <c r="F2299" t="s">
        <v>1419</v>
      </c>
      <c r="G2299" t="s">
        <v>2841</v>
      </c>
      <c r="H2299" t="s">
        <v>4757</v>
      </c>
      <c r="I2299" t="s">
        <v>4755</v>
      </c>
      <c r="J2299" t="s">
        <v>4706</v>
      </c>
    </row>
    <row r="2300" spans="1:10" x14ac:dyDescent="0.35">
      <c r="A2300" t="s">
        <v>37</v>
      </c>
      <c r="B2300" t="s">
        <v>187</v>
      </c>
      <c r="C2300" t="s">
        <v>78</v>
      </c>
      <c r="D2300" t="s">
        <v>44</v>
      </c>
      <c r="E2300" t="s">
        <v>89</v>
      </c>
      <c r="F2300" t="s">
        <v>1421</v>
      </c>
      <c r="G2300" t="s">
        <v>2843</v>
      </c>
      <c r="H2300" t="s">
        <v>4758</v>
      </c>
      <c r="I2300" t="s">
        <v>4755</v>
      </c>
      <c r="J2300" t="s">
        <v>4708</v>
      </c>
    </row>
    <row r="2301" spans="1:10" x14ac:dyDescent="0.35">
      <c r="A2301" t="s">
        <v>37</v>
      </c>
      <c r="B2301" t="s">
        <v>187</v>
      </c>
      <c r="C2301" t="s">
        <v>78</v>
      </c>
      <c r="D2301" t="s">
        <v>41</v>
      </c>
      <c r="E2301" t="s">
        <v>89</v>
      </c>
      <c r="F2301" t="s">
        <v>1423</v>
      </c>
      <c r="G2301" t="s">
        <v>2845</v>
      </c>
      <c r="H2301" t="s">
        <v>4759</v>
      </c>
      <c r="I2301" t="s">
        <v>4755</v>
      </c>
      <c r="J2301" t="s">
        <v>4710</v>
      </c>
    </row>
    <row r="2302" spans="1:10" x14ac:dyDescent="0.35">
      <c r="A2302" t="s">
        <v>37</v>
      </c>
      <c r="B2302" t="s">
        <v>187</v>
      </c>
      <c r="C2302" t="s">
        <v>78</v>
      </c>
      <c r="D2302" t="s">
        <v>78</v>
      </c>
      <c r="E2302" t="s">
        <v>89</v>
      </c>
      <c r="F2302" t="s">
        <v>1425</v>
      </c>
      <c r="G2302" t="s">
        <v>2847</v>
      </c>
      <c r="H2302" t="s">
        <v>4755</v>
      </c>
      <c r="I2302" t="s">
        <v>4755</v>
      </c>
      <c r="J2302" t="s">
        <v>4711</v>
      </c>
    </row>
    <row r="2303" spans="1:10" x14ac:dyDescent="0.35">
      <c r="A2303" t="s">
        <v>3</v>
      </c>
      <c r="B2303" t="s">
        <v>187</v>
      </c>
      <c r="C2303" t="s">
        <v>63</v>
      </c>
      <c r="D2303" t="s">
        <v>65</v>
      </c>
      <c r="E2303" t="s">
        <v>61</v>
      </c>
      <c r="F2303" t="s">
        <v>1426</v>
      </c>
      <c r="G2303" t="s">
        <v>2848</v>
      </c>
      <c r="H2303" t="s">
        <v>4760</v>
      </c>
      <c r="I2303" t="s">
        <v>4761</v>
      </c>
      <c r="J2303" t="s">
        <v>4762</v>
      </c>
    </row>
    <row r="2304" spans="1:10" x14ac:dyDescent="0.35">
      <c r="A2304" t="s">
        <v>3</v>
      </c>
      <c r="B2304" t="s">
        <v>187</v>
      </c>
      <c r="C2304" t="s">
        <v>63</v>
      </c>
      <c r="D2304" t="s">
        <v>67</v>
      </c>
      <c r="E2304" t="s">
        <v>61</v>
      </c>
      <c r="F2304" t="s">
        <v>1430</v>
      </c>
      <c r="G2304" t="s">
        <v>2852</v>
      </c>
      <c r="H2304" t="s">
        <v>4763</v>
      </c>
      <c r="I2304" t="s">
        <v>4761</v>
      </c>
      <c r="J2304" t="s">
        <v>4764</v>
      </c>
    </row>
    <row r="2305" spans="1:10" x14ac:dyDescent="0.35">
      <c r="A2305" t="s">
        <v>3</v>
      </c>
      <c r="B2305" t="s">
        <v>187</v>
      </c>
      <c r="C2305" t="s">
        <v>63</v>
      </c>
      <c r="D2305" t="s">
        <v>68</v>
      </c>
      <c r="E2305" t="s">
        <v>61</v>
      </c>
      <c r="F2305" t="s">
        <v>1433</v>
      </c>
      <c r="G2305" t="s">
        <v>2855</v>
      </c>
      <c r="H2305" t="s">
        <v>4765</v>
      </c>
      <c r="I2305" t="s">
        <v>4761</v>
      </c>
      <c r="J2305" t="s">
        <v>4766</v>
      </c>
    </row>
    <row r="2306" spans="1:10" x14ac:dyDescent="0.35">
      <c r="A2306" t="s">
        <v>3</v>
      </c>
      <c r="B2306" t="s">
        <v>187</v>
      </c>
      <c r="C2306" t="s">
        <v>63</v>
      </c>
      <c r="D2306" t="s">
        <v>13</v>
      </c>
      <c r="E2306" t="s">
        <v>61</v>
      </c>
      <c r="F2306" t="s">
        <v>1436</v>
      </c>
      <c r="G2306" t="s">
        <v>2858</v>
      </c>
      <c r="H2306" t="s">
        <v>4767</v>
      </c>
      <c r="I2306" t="s">
        <v>4761</v>
      </c>
      <c r="J2306" t="s">
        <v>4768</v>
      </c>
    </row>
    <row r="2307" spans="1:10" x14ac:dyDescent="0.35">
      <c r="A2307" t="s">
        <v>3</v>
      </c>
      <c r="B2307" t="s">
        <v>187</v>
      </c>
      <c r="C2307" t="s">
        <v>63</v>
      </c>
      <c r="D2307" t="s">
        <v>7</v>
      </c>
      <c r="E2307" t="s">
        <v>61</v>
      </c>
      <c r="F2307" t="s">
        <v>1439</v>
      </c>
      <c r="G2307" t="s">
        <v>2861</v>
      </c>
      <c r="H2307" t="s">
        <v>4769</v>
      </c>
      <c r="I2307" t="s">
        <v>4761</v>
      </c>
      <c r="J2307" t="s">
        <v>4770</v>
      </c>
    </row>
    <row r="2308" spans="1:10" x14ac:dyDescent="0.35">
      <c r="A2308" t="s">
        <v>3</v>
      </c>
      <c r="B2308" t="s">
        <v>187</v>
      </c>
      <c r="C2308" t="s">
        <v>63</v>
      </c>
      <c r="D2308" t="s">
        <v>66</v>
      </c>
      <c r="E2308" t="s">
        <v>61</v>
      </c>
      <c r="F2308" t="s">
        <v>1442</v>
      </c>
      <c r="G2308" t="s">
        <v>2864</v>
      </c>
      <c r="H2308" t="s">
        <v>4771</v>
      </c>
      <c r="I2308" t="s">
        <v>4761</v>
      </c>
      <c r="J2308" t="s">
        <v>4772</v>
      </c>
    </row>
    <row r="2309" spans="1:10" x14ac:dyDescent="0.35">
      <c r="A2309" t="s">
        <v>3</v>
      </c>
      <c r="B2309" t="s">
        <v>187</v>
      </c>
      <c r="C2309" t="s">
        <v>63</v>
      </c>
      <c r="D2309" t="s">
        <v>64</v>
      </c>
      <c r="E2309" t="s">
        <v>61</v>
      </c>
      <c r="F2309" t="s">
        <v>1445</v>
      </c>
      <c r="G2309" t="s">
        <v>2867</v>
      </c>
      <c r="H2309" t="s">
        <v>4773</v>
      </c>
      <c r="I2309" t="s">
        <v>4761</v>
      </c>
      <c r="J2309" t="s">
        <v>4774</v>
      </c>
    </row>
    <row r="2310" spans="1:10" x14ac:dyDescent="0.35">
      <c r="A2310" t="s">
        <v>3</v>
      </c>
      <c r="B2310" t="s">
        <v>187</v>
      </c>
      <c r="C2310" t="s">
        <v>63</v>
      </c>
      <c r="D2310" t="s">
        <v>63</v>
      </c>
      <c r="E2310" t="s">
        <v>61</v>
      </c>
      <c r="F2310" t="s">
        <v>1448</v>
      </c>
      <c r="G2310" t="s">
        <v>2870</v>
      </c>
      <c r="H2310" t="s">
        <v>4761</v>
      </c>
      <c r="I2310" t="s">
        <v>4761</v>
      </c>
      <c r="J2310" t="s">
        <v>4775</v>
      </c>
    </row>
    <row r="2311" spans="1:10" x14ac:dyDescent="0.35">
      <c r="A2311" t="s">
        <v>3</v>
      </c>
      <c r="B2311" t="s">
        <v>187</v>
      </c>
      <c r="C2311" t="s">
        <v>63</v>
      </c>
      <c r="D2311" t="s">
        <v>65</v>
      </c>
      <c r="E2311" t="s">
        <v>70</v>
      </c>
      <c r="F2311" t="s">
        <v>1450</v>
      </c>
      <c r="G2311" t="s">
        <v>2872</v>
      </c>
      <c r="H2311" t="s">
        <v>4776</v>
      </c>
      <c r="I2311" t="s">
        <v>4777</v>
      </c>
      <c r="J2311" t="s">
        <v>4762</v>
      </c>
    </row>
    <row r="2312" spans="1:10" x14ac:dyDescent="0.35">
      <c r="A2312" t="s">
        <v>3</v>
      </c>
      <c r="B2312" t="s">
        <v>187</v>
      </c>
      <c r="C2312" t="s">
        <v>63</v>
      </c>
      <c r="D2312" t="s">
        <v>67</v>
      </c>
      <c r="E2312" t="s">
        <v>70</v>
      </c>
      <c r="F2312" t="s">
        <v>1453</v>
      </c>
      <c r="G2312" t="s">
        <v>2875</v>
      </c>
      <c r="H2312" t="s">
        <v>4778</v>
      </c>
      <c r="I2312" t="s">
        <v>4777</v>
      </c>
      <c r="J2312" t="s">
        <v>4764</v>
      </c>
    </row>
    <row r="2313" spans="1:10" x14ac:dyDescent="0.35">
      <c r="A2313" t="s">
        <v>3</v>
      </c>
      <c r="B2313" t="s">
        <v>187</v>
      </c>
      <c r="C2313" t="s">
        <v>63</v>
      </c>
      <c r="D2313" t="s">
        <v>68</v>
      </c>
      <c r="E2313" t="s">
        <v>70</v>
      </c>
      <c r="F2313" t="s">
        <v>1455</v>
      </c>
      <c r="G2313" t="s">
        <v>2877</v>
      </c>
      <c r="H2313" t="s">
        <v>4779</v>
      </c>
      <c r="I2313" t="s">
        <v>4777</v>
      </c>
      <c r="J2313" t="s">
        <v>4766</v>
      </c>
    </row>
    <row r="2314" spans="1:10" x14ac:dyDescent="0.35">
      <c r="A2314" t="s">
        <v>3</v>
      </c>
      <c r="B2314" t="s">
        <v>187</v>
      </c>
      <c r="C2314" t="s">
        <v>63</v>
      </c>
      <c r="D2314" t="s">
        <v>13</v>
      </c>
      <c r="E2314" t="s">
        <v>70</v>
      </c>
      <c r="F2314" t="s">
        <v>1457</v>
      </c>
      <c r="G2314" t="s">
        <v>2879</v>
      </c>
      <c r="H2314" t="s">
        <v>4780</v>
      </c>
      <c r="I2314" t="s">
        <v>4777</v>
      </c>
      <c r="J2314" t="s">
        <v>4768</v>
      </c>
    </row>
    <row r="2315" spans="1:10" x14ac:dyDescent="0.35">
      <c r="A2315" t="s">
        <v>3</v>
      </c>
      <c r="B2315" t="s">
        <v>187</v>
      </c>
      <c r="C2315" t="s">
        <v>63</v>
      </c>
      <c r="D2315" t="s">
        <v>7</v>
      </c>
      <c r="E2315" t="s">
        <v>70</v>
      </c>
      <c r="F2315" t="s">
        <v>1459</v>
      </c>
      <c r="G2315" t="s">
        <v>2881</v>
      </c>
      <c r="H2315" t="s">
        <v>4781</v>
      </c>
      <c r="I2315" t="s">
        <v>4777</v>
      </c>
      <c r="J2315" t="s">
        <v>4770</v>
      </c>
    </row>
    <row r="2316" spans="1:10" x14ac:dyDescent="0.35">
      <c r="A2316" t="s">
        <v>3</v>
      </c>
      <c r="B2316" t="s">
        <v>187</v>
      </c>
      <c r="C2316" t="s">
        <v>63</v>
      </c>
      <c r="D2316" t="s">
        <v>66</v>
      </c>
      <c r="E2316" t="s">
        <v>70</v>
      </c>
      <c r="F2316" t="s">
        <v>1461</v>
      </c>
      <c r="G2316" t="s">
        <v>2883</v>
      </c>
      <c r="H2316" t="s">
        <v>4782</v>
      </c>
      <c r="I2316" t="s">
        <v>4777</v>
      </c>
      <c r="J2316" t="s">
        <v>4772</v>
      </c>
    </row>
    <row r="2317" spans="1:10" x14ac:dyDescent="0.35">
      <c r="A2317" t="s">
        <v>3</v>
      </c>
      <c r="B2317" t="s">
        <v>187</v>
      </c>
      <c r="C2317" t="s">
        <v>63</v>
      </c>
      <c r="D2317" t="s">
        <v>64</v>
      </c>
      <c r="E2317" t="s">
        <v>70</v>
      </c>
      <c r="F2317" t="s">
        <v>1463</v>
      </c>
      <c r="G2317" t="s">
        <v>2885</v>
      </c>
      <c r="H2317" t="s">
        <v>4783</v>
      </c>
      <c r="I2317" t="s">
        <v>4777</v>
      </c>
      <c r="J2317" t="s">
        <v>4774</v>
      </c>
    </row>
    <row r="2318" spans="1:10" x14ac:dyDescent="0.35">
      <c r="A2318" t="s">
        <v>3</v>
      </c>
      <c r="B2318" t="s">
        <v>187</v>
      </c>
      <c r="C2318" t="s">
        <v>63</v>
      </c>
      <c r="D2318" t="s">
        <v>63</v>
      </c>
      <c r="E2318" t="s">
        <v>70</v>
      </c>
      <c r="F2318" t="s">
        <v>1465</v>
      </c>
      <c r="G2318" t="s">
        <v>2887</v>
      </c>
      <c r="H2318" t="s">
        <v>4777</v>
      </c>
      <c r="I2318" t="s">
        <v>4777</v>
      </c>
      <c r="J2318" t="s">
        <v>4775</v>
      </c>
    </row>
    <row r="2319" spans="1:10" x14ac:dyDescent="0.35">
      <c r="A2319" t="s">
        <v>3</v>
      </c>
      <c r="B2319" t="s">
        <v>187</v>
      </c>
      <c r="C2319" t="s">
        <v>63</v>
      </c>
      <c r="D2319" t="s">
        <v>65</v>
      </c>
      <c r="E2319" t="s">
        <v>71</v>
      </c>
      <c r="F2319" t="s">
        <v>1466</v>
      </c>
      <c r="G2319" t="s">
        <v>2888</v>
      </c>
      <c r="H2319" t="s">
        <v>4784</v>
      </c>
      <c r="I2319" t="s">
        <v>4785</v>
      </c>
      <c r="J2319" t="s">
        <v>4762</v>
      </c>
    </row>
    <row r="2320" spans="1:10" x14ac:dyDescent="0.35">
      <c r="A2320" t="s">
        <v>3</v>
      </c>
      <c r="B2320" t="s">
        <v>187</v>
      </c>
      <c r="C2320" t="s">
        <v>63</v>
      </c>
      <c r="D2320" t="s">
        <v>67</v>
      </c>
      <c r="E2320" t="s">
        <v>71</v>
      </c>
      <c r="F2320" t="s">
        <v>1469</v>
      </c>
      <c r="G2320" t="s">
        <v>2891</v>
      </c>
      <c r="H2320" t="s">
        <v>4786</v>
      </c>
      <c r="I2320" t="s">
        <v>4785</v>
      </c>
      <c r="J2320" t="s">
        <v>4764</v>
      </c>
    </row>
    <row r="2321" spans="1:10" x14ac:dyDescent="0.35">
      <c r="A2321" t="s">
        <v>3</v>
      </c>
      <c r="B2321" t="s">
        <v>187</v>
      </c>
      <c r="C2321" t="s">
        <v>63</v>
      </c>
      <c r="D2321" t="s">
        <v>68</v>
      </c>
      <c r="E2321" t="s">
        <v>71</v>
      </c>
      <c r="F2321" t="s">
        <v>1471</v>
      </c>
      <c r="G2321" t="s">
        <v>2893</v>
      </c>
      <c r="H2321" t="s">
        <v>4787</v>
      </c>
      <c r="I2321" t="s">
        <v>4785</v>
      </c>
      <c r="J2321" t="s">
        <v>4766</v>
      </c>
    </row>
    <row r="2322" spans="1:10" x14ac:dyDescent="0.35">
      <c r="A2322" t="s">
        <v>3</v>
      </c>
      <c r="B2322" t="s">
        <v>187</v>
      </c>
      <c r="C2322" t="s">
        <v>63</v>
      </c>
      <c r="D2322" t="s">
        <v>13</v>
      </c>
      <c r="E2322" t="s">
        <v>71</v>
      </c>
      <c r="F2322" t="s">
        <v>1473</v>
      </c>
      <c r="G2322" t="s">
        <v>2895</v>
      </c>
      <c r="H2322" t="s">
        <v>4788</v>
      </c>
      <c r="I2322" t="s">
        <v>4785</v>
      </c>
      <c r="J2322" t="s">
        <v>4768</v>
      </c>
    </row>
    <row r="2323" spans="1:10" x14ac:dyDescent="0.35">
      <c r="A2323" t="s">
        <v>3</v>
      </c>
      <c r="B2323" t="s">
        <v>187</v>
      </c>
      <c r="C2323" t="s">
        <v>63</v>
      </c>
      <c r="D2323" t="s">
        <v>7</v>
      </c>
      <c r="E2323" t="s">
        <v>71</v>
      </c>
      <c r="F2323" t="s">
        <v>1475</v>
      </c>
      <c r="G2323" t="s">
        <v>2897</v>
      </c>
      <c r="H2323" t="s">
        <v>4789</v>
      </c>
      <c r="I2323" t="s">
        <v>4785</v>
      </c>
      <c r="J2323" t="s">
        <v>4770</v>
      </c>
    </row>
    <row r="2324" spans="1:10" x14ac:dyDescent="0.35">
      <c r="A2324" t="s">
        <v>3</v>
      </c>
      <c r="B2324" t="s">
        <v>187</v>
      </c>
      <c r="C2324" t="s">
        <v>63</v>
      </c>
      <c r="D2324" t="s">
        <v>66</v>
      </c>
      <c r="E2324" t="s">
        <v>71</v>
      </c>
      <c r="F2324" t="s">
        <v>1477</v>
      </c>
      <c r="G2324" t="s">
        <v>2899</v>
      </c>
      <c r="H2324" t="s">
        <v>4790</v>
      </c>
      <c r="I2324" t="s">
        <v>4785</v>
      </c>
      <c r="J2324" t="s">
        <v>4772</v>
      </c>
    </row>
    <row r="2325" spans="1:10" x14ac:dyDescent="0.35">
      <c r="A2325" t="s">
        <v>3</v>
      </c>
      <c r="B2325" t="s">
        <v>187</v>
      </c>
      <c r="C2325" t="s">
        <v>63</v>
      </c>
      <c r="D2325" t="s">
        <v>64</v>
      </c>
      <c r="E2325" t="s">
        <v>71</v>
      </c>
      <c r="F2325" t="s">
        <v>1479</v>
      </c>
      <c r="G2325" t="s">
        <v>2901</v>
      </c>
      <c r="H2325" t="s">
        <v>4791</v>
      </c>
      <c r="I2325" t="s">
        <v>4785</v>
      </c>
      <c r="J2325" t="s">
        <v>4774</v>
      </c>
    </row>
    <row r="2326" spans="1:10" x14ac:dyDescent="0.35">
      <c r="A2326" t="s">
        <v>3</v>
      </c>
      <c r="B2326" t="s">
        <v>187</v>
      </c>
      <c r="C2326" t="s">
        <v>63</v>
      </c>
      <c r="D2326" t="s">
        <v>63</v>
      </c>
      <c r="E2326" t="s">
        <v>71</v>
      </c>
      <c r="F2326" t="s">
        <v>1481</v>
      </c>
      <c r="G2326" t="s">
        <v>2903</v>
      </c>
      <c r="H2326" t="s">
        <v>4785</v>
      </c>
      <c r="I2326" t="s">
        <v>4785</v>
      </c>
      <c r="J2326" t="s">
        <v>4775</v>
      </c>
    </row>
    <row r="2327" spans="1:10" x14ac:dyDescent="0.35">
      <c r="A2327" t="s">
        <v>3</v>
      </c>
      <c r="B2327" t="s">
        <v>187</v>
      </c>
      <c r="C2327" t="s">
        <v>63</v>
      </c>
      <c r="D2327" t="s">
        <v>65</v>
      </c>
      <c r="E2327" t="s">
        <v>72</v>
      </c>
      <c r="F2327" t="s">
        <v>1482</v>
      </c>
      <c r="G2327" t="s">
        <v>2904</v>
      </c>
      <c r="H2327" t="s">
        <v>4792</v>
      </c>
      <c r="I2327" t="s">
        <v>4793</v>
      </c>
      <c r="J2327" t="s">
        <v>4762</v>
      </c>
    </row>
    <row r="2328" spans="1:10" x14ac:dyDescent="0.35">
      <c r="A2328" t="s">
        <v>3</v>
      </c>
      <c r="B2328" t="s">
        <v>187</v>
      </c>
      <c r="C2328" t="s">
        <v>63</v>
      </c>
      <c r="D2328" t="s">
        <v>67</v>
      </c>
      <c r="E2328" t="s">
        <v>72</v>
      </c>
      <c r="F2328" t="s">
        <v>1485</v>
      </c>
      <c r="G2328" t="s">
        <v>2907</v>
      </c>
      <c r="H2328" t="s">
        <v>4794</v>
      </c>
      <c r="I2328" t="s">
        <v>4793</v>
      </c>
      <c r="J2328" t="s">
        <v>4764</v>
      </c>
    </row>
    <row r="2329" spans="1:10" x14ac:dyDescent="0.35">
      <c r="A2329" t="s">
        <v>3</v>
      </c>
      <c r="B2329" t="s">
        <v>187</v>
      </c>
      <c r="C2329" t="s">
        <v>63</v>
      </c>
      <c r="D2329" t="s">
        <v>68</v>
      </c>
      <c r="E2329" t="s">
        <v>72</v>
      </c>
      <c r="F2329" t="s">
        <v>1487</v>
      </c>
      <c r="G2329" t="s">
        <v>2909</v>
      </c>
      <c r="H2329" t="s">
        <v>4795</v>
      </c>
      <c r="I2329" t="s">
        <v>4793</v>
      </c>
      <c r="J2329" t="s">
        <v>4766</v>
      </c>
    </row>
    <row r="2330" spans="1:10" x14ac:dyDescent="0.35">
      <c r="A2330" t="s">
        <v>3</v>
      </c>
      <c r="B2330" t="s">
        <v>187</v>
      </c>
      <c r="C2330" t="s">
        <v>63</v>
      </c>
      <c r="D2330" t="s">
        <v>13</v>
      </c>
      <c r="E2330" t="s">
        <v>72</v>
      </c>
      <c r="F2330" t="s">
        <v>1489</v>
      </c>
      <c r="G2330" t="s">
        <v>2911</v>
      </c>
      <c r="H2330" t="s">
        <v>4796</v>
      </c>
      <c r="I2330" t="s">
        <v>4793</v>
      </c>
      <c r="J2330" t="s">
        <v>4768</v>
      </c>
    </row>
    <row r="2331" spans="1:10" x14ac:dyDescent="0.35">
      <c r="A2331" t="s">
        <v>3</v>
      </c>
      <c r="B2331" t="s">
        <v>187</v>
      </c>
      <c r="C2331" t="s">
        <v>63</v>
      </c>
      <c r="D2331" t="s">
        <v>7</v>
      </c>
      <c r="E2331" t="s">
        <v>72</v>
      </c>
      <c r="F2331" t="s">
        <v>1491</v>
      </c>
      <c r="G2331" t="s">
        <v>2913</v>
      </c>
      <c r="H2331" t="s">
        <v>4797</v>
      </c>
      <c r="I2331" t="s">
        <v>4793</v>
      </c>
      <c r="J2331" t="s">
        <v>4770</v>
      </c>
    </row>
    <row r="2332" spans="1:10" x14ac:dyDescent="0.35">
      <c r="A2332" t="s">
        <v>3</v>
      </c>
      <c r="B2332" t="s">
        <v>187</v>
      </c>
      <c r="C2332" t="s">
        <v>63</v>
      </c>
      <c r="D2332" t="s">
        <v>66</v>
      </c>
      <c r="E2332" t="s">
        <v>72</v>
      </c>
      <c r="F2332" t="s">
        <v>1493</v>
      </c>
      <c r="G2332" t="s">
        <v>2915</v>
      </c>
      <c r="H2332" t="s">
        <v>4798</v>
      </c>
      <c r="I2332" t="s">
        <v>4793</v>
      </c>
      <c r="J2332" t="s">
        <v>4772</v>
      </c>
    </row>
    <row r="2333" spans="1:10" x14ac:dyDescent="0.35">
      <c r="A2333" t="s">
        <v>3</v>
      </c>
      <c r="B2333" t="s">
        <v>187</v>
      </c>
      <c r="C2333" t="s">
        <v>63</v>
      </c>
      <c r="D2333" t="s">
        <v>64</v>
      </c>
      <c r="E2333" t="s">
        <v>72</v>
      </c>
      <c r="F2333" t="s">
        <v>1495</v>
      </c>
      <c r="G2333" t="s">
        <v>2917</v>
      </c>
      <c r="H2333" t="s">
        <v>4799</v>
      </c>
      <c r="I2333" t="s">
        <v>4793</v>
      </c>
      <c r="J2333" t="s">
        <v>4774</v>
      </c>
    </row>
    <row r="2334" spans="1:10" x14ac:dyDescent="0.35">
      <c r="A2334" t="s">
        <v>3</v>
      </c>
      <c r="B2334" t="s">
        <v>187</v>
      </c>
      <c r="C2334" t="s">
        <v>63</v>
      </c>
      <c r="D2334" t="s">
        <v>63</v>
      </c>
      <c r="E2334" t="s">
        <v>72</v>
      </c>
      <c r="F2334" t="s">
        <v>1497</v>
      </c>
      <c r="G2334" t="s">
        <v>2919</v>
      </c>
      <c r="H2334" t="s">
        <v>4793</v>
      </c>
      <c r="I2334" t="s">
        <v>4793</v>
      </c>
      <c r="J2334" t="s">
        <v>4775</v>
      </c>
    </row>
    <row r="2335" spans="1:10" x14ac:dyDescent="0.35">
      <c r="A2335" t="s">
        <v>3</v>
      </c>
      <c r="B2335" t="s">
        <v>187</v>
      </c>
      <c r="C2335" t="s">
        <v>63</v>
      </c>
      <c r="D2335" t="s">
        <v>65</v>
      </c>
      <c r="E2335" t="s">
        <v>73</v>
      </c>
      <c r="F2335" t="s">
        <v>1498</v>
      </c>
      <c r="G2335" t="s">
        <v>2920</v>
      </c>
      <c r="H2335" t="s">
        <v>4800</v>
      </c>
      <c r="I2335" t="s">
        <v>4801</v>
      </c>
      <c r="J2335" t="s">
        <v>4762</v>
      </c>
    </row>
    <row r="2336" spans="1:10" x14ac:dyDescent="0.35">
      <c r="A2336" t="s">
        <v>3</v>
      </c>
      <c r="B2336" t="s">
        <v>187</v>
      </c>
      <c r="C2336" t="s">
        <v>63</v>
      </c>
      <c r="D2336" t="s">
        <v>67</v>
      </c>
      <c r="E2336" t="s">
        <v>73</v>
      </c>
      <c r="F2336" t="s">
        <v>1501</v>
      </c>
      <c r="G2336" t="s">
        <v>2923</v>
      </c>
      <c r="H2336" t="s">
        <v>4802</v>
      </c>
      <c r="I2336" t="s">
        <v>4801</v>
      </c>
      <c r="J2336" t="s">
        <v>4764</v>
      </c>
    </row>
    <row r="2337" spans="1:10" x14ac:dyDescent="0.35">
      <c r="A2337" t="s">
        <v>3</v>
      </c>
      <c r="B2337" t="s">
        <v>187</v>
      </c>
      <c r="C2337" t="s">
        <v>63</v>
      </c>
      <c r="D2337" t="s">
        <v>68</v>
      </c>
      <c r="E2337" t="s">
        <v>73</v>
      </c>
      <c r="F2337" t="s">
        <v>1503</v>
      </c>
      <c r="G2337" t="s">
        <v>2925</v>
      </c>
      <c r="H2337" t="s">
        <v>4803</v>
      </c>
      <c r="I2337" t="s">
        <v>4801</v>
      </c>
      <c r="J2337" t="s">
        <v>4766</v>
      </c>
    </row>
    <row r="2338" spans="1:10" x14ac:dyDescent="0.35">
      <c r="A2338" t="s">
        <v>3</v>
      </c>
      <c r="B2338" t="s">
        <v>187</v>
      </c>
      <c r="C2338" t="s">
        <v>63</v>
      </c>
      <c r="D2338" t="s">
        <v>13</v>
      </c>
      <c r="E2338" t="s">
        <v>73</v>
      </c>
      <c r="F2338" t="s">
        <v>1505</v>
      </c>
      <c r="G2338" t="s">
        <v>2927</v>
      </c>
      <c r="H2338" t="s">
        <v>4804</v>
      </c>
      <c r="I2338" t="s">
        <v>4801</v>
      </c>
      <c r="J2338" t="s">
        <v>4768</v>
      </c>
    </row>
    <row r="2339" spans="1:10" x14ac:dyDescent="0.35">
      <c r="A2339" t="s">
        <v>3</v>
      </c>
      <c r="B2339" t="s">
        <v>187</v>
      </c>
      <c r="C2339" t="s">
        <v>63</v>
      </c>
      <c r="D2339" t="s">
        <v>7</v>
      </c>
      <c r="E2339" t="s">
        <v>73</v>
      </c>
      <c r="F2339" t="s">
        <v>1507</v>
      </c>
      <c r="G2339" t="s">
        <v>2929</v>
      </c>
      <c r="H2339" t="s">
        <v>4805</v>
      </c>
      <c r="I2339" t="s">
        <v>4801</v>
      </c>
      <c r="J2339" t="s">
        <v>4770</v>
      </c>
    </row>
    <row r="2340" spans="1:10" x14ac:dyDescent="0.35">
      <c r="A2340" t="s">
        <v>3</v>
      </c>
      <c r="B2340" t="s">
        <v>187</v>
      </c>
      <c r="C2340" t="s">
        <v>63</v>
      </c>
      <c r="D2340" t="s">
        <v>66</v>
      </c>
      <c r="E2340" t="s">
        <v>73</v>
      </c>
      <c r="F2340" t="s">
        <v>1509</v>
      </c>
      <c r="G2340" t="s">
        <v>2931</v>
      </c>
      <c r="H2340" t="s">
        <v>4806</v>
      </c>
      <c r="I2340" t="s">
        <v>4801</v>
      </c>
      <c r="J2340" t="s">
        <v>4772</v>
      </c>
    </row>
    <row r="2341" spans="1:10" x14ac:dyDescent="0.35">
      <c r="A2341" t="s">
        <v>3</v>
      </c>
      <c r="B2341" t="s">
        <v>187</v>
      </c>
      <c r="C2341" t="s">
        <v>63</v>
      </c>
      <c r="D2341" t="s">
        <v>64</v>
      </c>
      <c r="E2341" t="s">
        <v>73</v>
      </c>
      <c r="F2341" t="s">
        <v>1511</v>
      </c>
      <c r="G2341" t="s">
        <v>2933</v>
      </c>
      <c r="H2341" t="s">
        <v>4807</v>
      </c>
      <c r="I2341" t="s">
        <v>4801</v>
      </c>
      <c r="J2341" t="s">
        <v>4774</v>
      </c>
    </row>
    <row r="2342" spans="1:10" x14ac:dyDescent="0.35">
      <c r="A2342" t="s">
        <v>3</v>
      </c>
      <c r="B2342" t="s">
        <v>187</v>
      </c>
      <c r="C2342" t="s">
        <v>63</v>
      </c>
      <c r="D2342" t="s">
        <v>63</v>
      </c>
      <c r="E2342" t="s">
        <v>73</v>
      </c>
      <c r="F2342" t="s">
        <v>1513</v>
      </c>
      <c r="G2342" t="s">
        <v>2935</v>
      </c>
      <c r="H2342" t="s">
        <v>4801</v>
      </c>
      <c r="I2342" t="s">
        <v>4801</v>
      </c>
      <c r="J2342" t="s">
        <v>4775</v>
      </c>
    </row>
    <row r="2343" spans="1:10" x14ac:dyDescent="0.35">
      <c r="A2343" t="s">
        <v>3</v>
      </c>
      <c r="B2343" t="s">
        <v>187</v>
      </c>
      <c r="C2343" t="s">
        <v>63</v>
      </c>
      <c r="D2343" t="s">
        <v>65</v>
      </c>
      <c r="E2343" t="s">
        <v>74</v>
      </c>
      <c r="F2343" t="s">
        <v>1514</v>
      </c>
      <c r="G2343" t="s">
        <v>2936</v>
      </c>
      <c r="H2343" t="s">
        <v>4808</v>
      </c>
      <c r="I2343" t="s">
        <v>4809</v>
      </c>
      <c r="J2343" t="s">
        <v>4762</v>
      </c>
    </row>
    <row r="2344" spans="1:10" x14ac:dyDescent="0.35">
      <c r="A2344" t="s">
        <v>3</v>
      </c>
      <c r="B2344" t="s">
        <v>187</v>
      </c>
      <c r="C2344" t="s">
        <v>63</v>
      </c>
      <c r="D2344" t="s">
        <v>67</v>
      </c>
      <c r="E2344" t="s">
        <v>74</v>
      </c>
      <c r="F2344" t="s">
        <v>1517</v>
      </c>
      <c r="G2344" t="s">
        <v>2939</v>
      </c>
      <c r="H2344" t="s">
        <v>4810</v>
      </c>
      <c r="I2344" t="s">
        <v>4809</v>
      </c>
      <c r="J2344" t="s">
        <v>4764</v>
      </c>
    </row>
    <row r="2345" spans="1:10" x14ac:dyDescent="0.35">
      <c r="A2345" t="s">
        <v>3</v>
      </c>
      <c r="B2345" t="s">
        <v>187</v>
      </c>
      <c r="C2345" t="s">
        <v>63</v>
      </c>
      <c r="D2345" t="s">
        <v>68</v>
      </c>
      <c r="E2345" t="s">
        <v>74</v>
      </c>
      <c r="F2345" t="s">
        <v>1519</v>
      </c>
      <c r="G2345" t="s">
        <v>2941</v>
      </c>
      <c r="H2345" t="s">
        <v>4811</v>
      </c>
      <c r="I2345" t="s">
        <v>4809</v>
      </c>
      <c r="J2345" t="s">
        <v>4766</v>
      </c>
    </row>
    <row r="2346" spans="1:10" x14ac:dyDescent="0.35">
      <c r="A2346" t="s">
        <v>3</v>
      </c>
      <c r="B2346" t="s">
        <v>187</v>
      </c>
      <c r="C2346" t="s">
        <v>63</v>
      </c>
      <c r="D2346" t="s">
        <v>13</v>
      </c>
      <c r="E2346" t="s">
        <v>74</v>
      </c>
      <c r="F2346" t="s">
        <v>1521</v>
      </c>
      <c r="G2346" t="s">
        <v>2943</v>
      </c>
      <c r="H2346" t="s">
        <v>4812</v>
      </c>
      <c r="I2346" t="s">
        <v>4809</v>
      </c>
      <c r="J2346" t="s">
        <v>4768</v>
      </c>
    </row>
    <row r="2347" spans="1:10" x14ac:dyDescent="0.35">
      <c r="A2347" t="s">
        <v>3</v>
      </c>
      <c r="B2347" t="s">
        <v>187</v>
      </c>
      <c r="C2347" t="s">
        <v>63</v>
      </c>
      <c r="D2347" t="s">
        <v>7</v>
      </c>
      <c r="E2347" t="s">
        <v>74</v>
      </c>
      <c r="F2347" t="s">
        <v>1523</v>
      </c>
      <c r="G2347" t="s">
        <v>2945</v>
      </c>
      <c r="H2347" t="s">
        <v>4813</v>
      </c>
      <c r="I2347" t="s">
        <v>4809</v>
      </c>
      <c r="J2347" t="s">
        <v>4770</v>
      </c>
    </row>
    <row r="2348" spans="1:10" x14ac:dyDescent="0.35">
      <c r="A2348" t="s">
        <v>3</v>
      </c>
      <c r="B2348" t="s">
        <v>187</v>
      </c>
      <c r="C2348" t="s">
        <v>63</v>
      </c>
      <c r="D2348" t="s">
        <v>66</v>
      </c>
      <c r="E2348" t="s">
        <v>74</v>
      </c>
      <c r="F2348" t="s">
        <v>1525</v>
      </c>
      <c r="G2348" t="s">
        <v>2947</v>
      </c>
      <c r="H2348" t="s">
        <v>4814</v>
      </c>
      <c r="I2348" t="s">
        <v>4809</v>
      </c>
      <c r="J2348" t="s">
        <v>4772</v>
      </c>
    </row>
    <row r="2349" spans="1:10" x14ac:dyDescent="0.35">
      <c r="A2349" t="s">
        <v>3</v>
      </c>
      <c r="B2349" t="s">
        <v>187</v>
      </c>
      <c r="C2349" t="s">
        <v>63</v>
      </c>
      <c r="D2349" t="s">
        <v>64</v>
      </c>
      <c r="E2349" t="s">
        <v>74</v>
      </c>
      <c r="F2349" t="s">
        <v>1527</v>
      </c>
      <c r="G2349" t="s">
        <v>2949</v>
      </c>
      <c r="H2349" t="s">
        <v>4815</v>
      </c>
      <c r="I2349" t="s">
        <v>4809</v>
      </c>
      <c r="J2349" t="s">
        <v>4774</v>
      </c>
    </row>
    <row r="2350" spans="1:10" x14ac:dyDescent="0.35">
      <c r="A2350" t="s">
        <v>3</v>
      </c>
      <c r="B2350" t="s">
        <v>187</v>
      </c>
      <c r="C2350" t="s">
        <v>63</v>
      </c>
      <c r="D2350" t="s">
        <v>63</v>
      </c>
      <c r="E2350" t="s">
        <v>74</v>
      </c>
      <c r="F2350" t="s">
        <v>1529</v>
      </c>
      <c r="G2350" t="s">
        <v>2951</v>
      </c>
      <c r="H2350" t="s">
        <v>4809</v>
      </c>
      <c r="I2350" t="s">
        <v>4809</v>
      </c>
      <c r="J2350" t="s">
        <v>4775</v>
      </c>
    </row>
    <row r="2351" spans="1:10" x14ac:dyDescent="0.35">
      <c r="A2351" t="s">
        <v>3</v>
      </c>
      <c r="B2351" t="s">
        <v>187</v>
      </c>
      <c r="C2351" t="s">
        <v>63</v>
      </c>
      <c r="D2351" t="s">
        <v>65</v>
      </c>
      <c r="E2351" t="s">
        <v>75</v>
      </c>
      <c r="F2351" t="s">
        <v>1530</v>
      </c>
      <c r="G2351" t="s">
        <v>2952</v>
      </c>
      <c r="H2351" t="s">
        <v>4816</v>
      </c>
      <c r="I2351" t="s">
        <v>4817</v>
      </c>
      <c r="J2351" t="s">
        <v>4762</v>
      </c>
    </row>
    <row r="2352" spans="1:10" x14ac:dyDescent="0.35">
      <c r="A2352" t="s">
        <v>3</v>
      </c>
      <c r="B2352" t="s">
        <v>187</v>
      </c>
      <c r="C2352" t="s">
        <v>63</v>
      </c>
      <c r="D2352" t="s">
        <v>67</v>
      </c>
      <c r="E2352" t="s">
        <v>75</v>
      </c>
      <c r="F2352" t="s">
        <v>1533</v>
      </c>
      <c r="G2352" t="s">
        <v>2955</v>
      </c>
      <c r="H2352" t="s">
        <v>4818</v>
      </c>
      <c r="I2352" t="s">
        <v>4817</v>
      </c>
      <c r="J2352" t="s">
        <v>4764</v>
      </c>
    </row>
    <row r="2353" spans="1:10" x14ac:dyDescent="0.35">
      <c r="A2353" t="s">
        <v>3</v>
      </c>
      <c r="B2353" t="s">
        <v>187</v>
      </c>
      <c r="C2353" t="s">
        <v>63</v>
      </c>
      <c r="D2353" t="s">
        <v>68</v>
      </c>
      <c r="E2353" t="s">
        <v>75</v>
      </c>
      <c r="F2353" t="s">
        <v>1535</v>
      </c>
      <c r="G2353" t="s">
        <v>2957</v>
      </c>
      <c r="H2353" t="s">
        <v>4819</v>
      </c>
      <c r="I2353" t="s">
        <v>4817</v>
      </c>
      <c r="J2353" t="s">
        <v>4766</v>
      </c>
    </row>
    <row r="2354" spans="1:10" x14ac:dyDescent="0.35">
      <c r="A2354" t="s">
        <v>3</v>
      </c>
      <c r="B2354" t="s">
        <v>187</v>
      </c>
      <c r="C2354" t="s">
        <v>63</v>
      </c>
      <c r="D2354" t="s">
        <v>13</v>
      </c>
      <c r="E2354" t="s">
        <v>75</v>
      </c>
      <c r="F2354" t="s">
        <v>1537</v>
      </c>
      <c r="G2354" t="s">
        <v>2959</v>
      </c>
      <c r="H2354" t="s">
        <v>4820</v>
      </c>
      <c r="I2354" t="s">
        <v>4817</v>
      </c>
      <c r="J2354" t="s">
        <v>4768</v>
      </c>
    </row>
    <row r="2355" spans="1:10" x14ac:dyDescent="0.35">
      <c r="A2355" t="s">
        <v>3</v>
      </c>
      <c r="B2355" t="s">
        <v>187</v>
      </c>
      <c r="C2355" t="s">
        <v>63</v>
      </c>
      <c r="D2355" t="s">
        <v>7</v>
      </c>
      <c r="E2355" t="s">
        <v>75</v>
      </c>
      <c r="F2355" t="s">
        <v>1539</v>
      </c>
      <c r="G2355" t="s">
        <v>2961</v>
      </c>
      <c r="H2355" t="s">
        <v>4821</v>
      </c>
      <c r="I2355" t="s">
        <v>4817</v>
      </c>
      <c r="J2355" t="s">
        <v>4770</v>
      </c>
    </row>
    <row r="2356" spans="1:10" x14ac:dyDescent="0.35">
      <c r="A2356" t="s">
        <v>3</v>
      </c>
      <c r="B2356" t="s">
        <v>187</v>
      </c>
      <c r="C2356" t="s">
        <v>63</v>
      </c>
      <c r="D2356" t="s">
        <v>66</v>
      </c>
      <c r="E2356" t="s">
        <v>75</v>
      </c>
      <c r="F2356" t="s">
        <v>1541</v>
      </c>
      <c r="G2356" t="s">
        <v>2963</v>
      </c>
      <c r="H2356" t="s">
        <v>4822</v>
      </c>
      <c r="I2356" t="s">
        <v>4817</v>
      </c>
      <c r="J2356" t="s">
        <v>4772</v>
      </c>
    </row>
    <row r="2357" spans="1:10" x14ac:dyDescent="0.35">
      <c r="A2357" t="s">
        <v>3</v>
      </c>
      <c r="B2357" t="s">
        <v>187</v>
      </c>
      <c r="C2357" t="s">
        <v>63</v>
      </c>
      <c r="D2357" t="s">
        <v>64</v>
      </c>
      <c r="E2357" t="s">
        <v>75</v>
      </c>
      <c r="F2357" t="s">
        <v>1543</v>
      </c>
      <c r="G2357" t="s">
        <v>2965</v>
      </c>
      <c r="H2357" t="s">
        <v>4823</v>
      </c>
      <c r="I2357" t="s">
        <v>4817</v>
      </c>
      <c r="J2357" t="s">
        <v>4774</v>
      </c>
    </row>
    <row r="2358" spans="1:10" x14ac:dyDescent="0.35">
      <c r="A2358" t="s">
        <v>3</v>
      </c>
      <c r="B2358" t="s">
        <v>187</v>
      </c>
      <c r="C2358" t="s">
        <v>63</v>
      </c>
      <c r="D2358" t="s">
        <v>63</v>
      </c>
      <c r="E2358" t="s">
        <v>75</v>
      </c>
      <c r="F2358" t="s">
        <v>1545</v>
      </c>
      <c r="G2358" t="s">
        <v>2967</v>
      </c>
      <c r="H2358" t="s">
        <v>4817</v>
      </c>
      <c r="I2358" t="s">
        <v>4817</v>
      </c>
      <c r="J2358" t="s">
        <v>4775</v>
      </c>
    </row>
    <row r="2359" spans="1:10" x14ac:dyDescent="0.35">
      <c r="A2359" t="s">
        <v>3</v>
      </c>
      <c r="B2359" t="s">
        <v>187</v>
      </c>
      <c r="C2359" t="s">
        <v>63</v>
      </c>
      <c r="D2359" t="s">
        <v>65</v>
      </c>
      <c r="E2359" t="s">
        <v>76</v>
      </c>
      <c r="F2359" t="s">
        <v>1546</v>
      </c>
      <c r="G2359" t="s">
        <v>2968</v>
      </c>
      <c r="H2359" t="s">
        <v>4824</v>
      </c>
      <c r="I2359" t="s">
        <v>4825</v>
      </c>
      <c r="J2359" t="s">
        <v>4762</v>
      </c>
    </row>
    <row r="2360" spans="1:10" x14ac:dyDescent="0.35">
      <c r="A2360" t="s">
        <v>3</v>
      </c>
      <c r="B2360" t="s">
        <v>187</v>
      </c>
      <c r="C2360" t="s">
        <v>63</v>
      </c>
      <c r="D2360" t="s">
        <v>67</v>
      </c>
      <c r="E2360" t="s">
        <v>76</v>
      </c>
      <c r="F2360" t="s">
        <v>1549</v>
      </c>
      <c r="G2360" t="s">
        <v>2971</v>
      </c>
      <c r="H2360" t="s">
        <v>4826</v>
      </c>
      <c r="I2360" t="s">
        <v>4825</v>
      </c>
      <c r="J2360" t="s">
        <v>4764</v>
      </c>
    </row>
    <row r="2361" spans="1:10" x14ac:dyDescent="0.35">
      <c r="A2361" t="s">
        <v>3</v>
      </c>
      <c r="B2361" t="s">
        <v>187</v>
      </c>
      <c r="C2361" t="s">
        <v>63</v>
      </c>
      <c r="D2361" t="s">
        <v>68</v>
      </c>
      <c r="E2361" t="s">
        <v>76</v>
      </c>
      <c r="F2361" t="s">
        <v>1551</v>
      </c>
      <c r="G2361" t="s">
        <v>2973</v>
      </c>
      <c r="H2361" t="s">
        <v>4827</v>
      </c>
      <c r="I2361" t="s">
        <v>4825</v>
      </c>
      <c r="J2361" t="s">
        <v>4766</v>
      </c>
    </row>
    <row r="2362" spans="1:10" x14ac:dyDescent="0.35">
      <c r="A2362" t="s">
        <v>3</v>
      </c>
      <c r="B2362" t="s">
        <v>187</v>
      </c>
      <c r="C2362" t="s">
        <v>63</v>
      </c>
      <c r="D2362" t="s">
        <v>13</v>
      </c>
      <c r="E2362" t="s">
        <v>76</v>
      </c>
      <c r="F2362" t="s">
        <v>1553</v>
      </c>
      <c r="G2362" t="s">
        <v>2975</v>
      </c>
      <c r="H2362" t="s">
        <v>4828</v>
      </c>
      <c r="I2362" t="s">
        <v>4825</v>
      </c>
      <c r="J2362" t="s">
        <v>4768</v>
      </c>
    </row>
    <row r="2363" spans="1:10" x14ac:dyDescent="0.35">
      <c r="A2363" t="s">
        <v>3</v>
      </c>
      <c r="B2363" t="s">
        <v>187</v>
      </c>
      <c r="C2363" t="s">
        <v>63</v>
      </c>
      <c r="D2363" t="s">
        <v>7</v>
      </c>
      <c r="E2363" t="s">
        <v>76</v>
      </c>
      <c r="F2363" t="s">
        <v>1555</v>
      </c>
      <c r="G2363" t="s">
        <v>2977</v>
      </c>
      <c r="H2363" t="s">
        <v>4829</v>
      </c>
      <c r="I2363" t="s">
        <v>4825</v>
      </c>
      <c r="J2363" t="s">
        <v>4770</v>
      </c>
    </row>
    <row r="2364" spans="1:10" x14ac:dyDescent="0.35">
      <c r="A2364" t="s">
        <v>3</v>
      </c>
      <c r="B2364" t="s">
        <v>187</v>
      </c>
      <c r="C2364" t="s">
        <v>63</v>
      </c>
      <c r="D2364" t="s">
        <v>66</v>
      </c>
      <c r="E2364" t="s">
        <v>76</v>
      </c>
      <c r="F2364" t="s">
        <v>1557</v>
      </c>
      <c r="G2364" t="s">
        <v>2979</v>
      </c>
      <c r="H2364" t="s">
        <v>4830</v>
      </c>
      <c r="I2364" t="s">
        <v>4825</v>
      </c>
      <c r="J2364" t="s">
        <v>4772</v>
      </c>
    </row>
    <row r="2365" spans="1:10" x14ac:dyDescent="0.35">
      <c r="A2365" t="s">
        <v>3</v>
      </c>
      <c r="B2365" t="s">
        <v>187</v>
      </c>
      <c r="C2365" t="s">
        <v>63</v>
      </c>
      <c r="D2365" t="s">
        <v>64</v>
      </c>
      <c r="E2365" t="s">
        <v>76</v>
      </c>
      <c r="F2365" t="s">
        <v>1559</v>
      </c>
      <c r="G2365" t="s">
        <v>2981</v>
      </c>
      <c r="H2365" t="s">
        <v>4831</v>
      </c>
      <c r="I2365" t="s">
        <v>4825</v>
      </c>
      <c r="J2365" t="s">
        <v>4774</v>
      </c>
    </row>
    <row r="2366" spans="1:10" x14ac:dyDescent="0.35">
      <c r="A2366" t="s">
        <v>3</v>
      </c>
      <c r="B2366" t="s">
        <v>187</v>
      </c>
      <c r="C2366" t="s">
        <v>63</v>
      </c>
      <c r="D2366" t="s">
        <v>63</v>
      </c>
      <c r="E2366" t="s">
        <v>76</v>
      </c>
      <c r="F2366" t="s">
        <v>1561</v>
      </c>
      <c r="G2366" t="s">
        <v>2983</v>
      </c>
      <c r="H2366" t="s">
        <v>4825</v>
      </c>
      <c r="I2366" t="s">
        <v>4825</v>
      </c>
      <c r="J2366" t="s">
        <v>4775</v>
      </c>
    </row>
    <row r="2367" spans="1:10" x14ac:dyDescent="0.35">
      <c r="A2367" t="s">
        <v>3</v>
      </c>
      <c r="B2367" t="s">
        <v>187</v>
      </c>
      <c r="C2367" t="s">
        <v>91</v>
      </c>
      <c r="D2367" t="s">
        <v>91</v>
      </c>
      <c r="E2367" t="s">
        <v>90</v>
      </c>
      <c r="F2367" t="s">
        <v>1562</v>
      </c>
      <c r="G2367" t="s">
        <v>2984</v>
      </c>
      <c r="H2367" t="s">
        <v>4832</v>
      </c>
      <c r="I2367" t="s">
        <v>4832</v>
      </c>
      <c r="J2367" t="s">
        <v>4833</v>
      </c>
    </row>
    <row r="2368" spans="1:10" x14ac:dyDescent="0.35">
      <c r="A2368" t="s">
        <v>3</v>
      </c>
      <c r="B2368" t="s">
        <v>187</v>
      </c>
      <c r="C2368" t="s">
        <v>91</v>
      </c>
      <c r="D2368" t="s">
        <v>91</v>
      </c>
      <c r="E2368" t="s">
        <v>92</v>
      </c>
      <c r="F2368" t="s">
        <v>1565</v>
      </c>
      <c r="G2368" t="s">
        <v>2987</v>
      </c>
      <c r="H2368" t="s">
        <v>4834</v>
      </c>
      <c r="I2368" t="s">
        <v>4834</v>
      </c>
      <c r="J2368" t="s">
        <v>4833</v>
      </c>
    </row>
    <row r="2369" spans="1:10" x14ac:dyDescent="0.35">
      <c r="A2369" t="s">
        <v>3</v>
      </c>
      <c r="B2369" t="s">
        <v>187</v>
      </c>
      <c r="C2369" t="s">
        <v>91</v>
      </c>
      <c r="D2369" t="s">
        <v>96</v>
      </c>
      <c r="E2369" t="s">
        <v>93</v>
      </c>
      <c r="F2369" t="s">
        <v>1567</v>
      </c>
      <c r="G2369" t="s">
        <v>2989</v>
      </c>
      <c r="H2369" t="s">
        <v>4835</v>
      </c>
      <c r="I2369" t="s">
        <v>4836</v>
      </c>
      <c r="J2369" t="s">
        <v>4837</v>
      </c>
    </row>
    <row r="2370" spans="1:10" x14ac:dyDescent="0.35">
      <c r="A2370" t="s">
        <v>3</v>
      </c>
      <c r="B2370" t="s">
        <v>187</v>
      </c>
      <c r="C2370" t="s">
        <v>91</v>
      </c>
      <c r="D2370" t="s">
        <v>94</v>
      </c>
      <c r="E2370" t="s">
        <v>93</v>
      </c>
      <c r="F2370" t="s">
        <v>1571</v>
      </c>
      <c r="G2370" t="s">
        <v>2993</v>
      </c>
      <c r="H2370" t="s">
        <v>4838</v>
      </c>
      <c r="I2370" t="s">
        <v>4836</v>
      </c>
      <c r="J2370" t="s">
        <v>4839</v>
      </c>
    </row>
    <row r="2371" spans="1:10" x14ac:dyDescent="0.35">
      <c r="A2371" t="s">
        <v>3</v>
      </c>
      <c r="B2371" t="s">
        <v>187</v>
      </c>
      <c r="C2371" t="s">
        <v>91</v>
      </c>
      <c r="D2371" t="s">
        <v>66</v>
      </c>
      <c r="E2371" t="s">
        <v>93</v>
      </c>
      <c r="F2371" t="s">
        <v>1574</v>
      </c>
      <c r="G2371" t="s">
        <v>2996</v>
      </c>
      <c r="H2371" t="s">
        <v>4840</v>
      </c>
      <c r="I2371" t="s">
        <v>4836</v>
      </c>
      <c r="J2371" t="s">
        <v>4841</v>
      </c>
    </row>
    <row r="2372" spans="1:10" x14ac:dyDescent="0.35">
      <c r="A2372" t="s">
        <v>3</v>
      </c>
      <c r="B2372" t="s">
        <v>187</v>
      </c>
      <c r="C2372" t="s">
        <v>91</v>
      </c>
      <c r="D2372" t="s">
        <v>64</v>
      </c>
      <c r="E2372" t="s">
        <v>93</v>
      </c>
      <c r="F2372" t="s">
        <v>1577</v>
      </c>
      <c r="G2372" t="s">
        <v>2999</v>
      </c>
      <c r="H2372" t="s">
        <v>4842</v>
      </c>
      <c r="I2372" t="s">
        <v>4836</v>
      </c>
      <c r="J2372" t="s">
        <v>4843</v>
      </c>
    </row>
    <row r="2373" spans="1:10" x14ac:dyDescent="0.35">
      <c r="A2373" t="s">
        <v>3</v>
      </c>
      <c r="B2373" t="s">
        <v>187</v>
      </c>
      <c r="C2373" t="s">
        <v>91</v>
      </c>
      <c r="D2373" t="s">
        <v>95</v>
      </c>
      <c r="E2373" t="s">
        <v>93</v>
      </c>
      <c r="F2373" t="s">
        <v>1580</v>
      </c>
      <c r="G2373" t="s">
        <v>3002</v>
      </c>
      <c r="H2373" t="s">
        <v>4844</v>
      </c>
      <c r="I2373" t="s">
        <v>4836</v>
      </c>
      <c r="J2373" t="s">
        <v>4845</v>
      </c>
    </row>
    <row r="2374" spans="1:10" x14ac:dyDescent="0.35">
      <c r="A2374" t="s">
        <v>3</v>
      </c>
      <c r="B2374" t="s">
        <v>187</v>
      </c>
      <c r="C2374" t="s">
        <v>91</v>
      </c>
      <c r="D2374" t="s">
        <v>91</v>
      </c>
      <c r="E2374" t="s">
        <v>93</v>
      </c>
      <c r="F2374" t="s">
        <v>1583</v>
      </c>
      <c r="G2374" t="s">
        <v>3005</v>
      </c>
      <c r="H2374" t="s">
        <v>4836</v>
      </c>
      <c r="I2374" t="s">
        <v>4836</v>
      </c>
      <c r="J2374" t="s">
        <v>4833</v>
      </c>
    </row>
    <row r="2375" spans="1:10" x14ac:dyDescent="0.35">
      <c r="A2375" t="s">
        <v>3</v>
      </c>
      <c r="B2375" t="s">
        <v>187</v>
      </c>
      <c r="C2375" t="s">
        <v>91</v>
      </c>
      <c r="D2375" t="s">
        <v>96</v>
      </c>
      <c r="E2375" t="s">
        <v>98</v>
      </c>
      <c r="F2375" t="s">
        <v>1584</v>
      </c>
      <c r="G2375" t="s">
        <v>3006</v>
      </c>
      <c r="H2375" t="s">
        <v>4846</v>
      </c>
      <c r="I2375" t="s">
        <v>4847</v>
      </c>
      <c r="J2375" t="s">
        <v>4837</v>
      </c>
    </row>
    <row r="2376" spans="1:10" x14ac:dyDescent="0.35">
      <c r="A2376" t="s">
        <v>3</v>
      </c>
      <c r="B2376" t="s">
        <v>187</v>
      </c>
      <c r="C2376" t="s">
        <v>91</v>
      </c>
      <c r="D2376" t="s">
        <v>94</v>
      </c>
      <c r="E2376" t="s">
        <v>98</v>
      </c>
      <c r="F2376" t="s">
        <v>1587</v>
      </c>
      <c r="G2376" t="s">
        <v>3009</v>
      </c>
      <c r="H2376" t="s">
        <v>4848</v>
      </c>
      <c r="I2376" t="s">
        <v>4847</v>
      </c>
      <c r="J2376" t="s">
        <v>4839</v>
      </c>
    </row>
    <row r="2377" spans="1:10" x14ac:dyDescent="0.35">
      <c r="A2377" t="s">
        <v>3</v>
      </c>
      <c r="B2377" t="s">
        <v>187</v>
      </c>
      <c r="C2377" t="s">
        <v>91</v>
      </c>
      <c r="D2377" t="s">
        <v>66</v>
      </c>
      <c r="E2377" t="s">
        <v>98</v>
      </c>
      <c r="F2377" t="s">
        <v>1589</v>
      </c>
      <c r="G2377" t="s">
        <v>3011</v>
      </c>
      <c r="H2377" t="s">
        <v>4849</v>
      </c>
      <c r="I2377" t="s">
        <v>4847</v>
      </c>
      <c r="J2377" t="s">
        <v>4841</v>
      </c>
    </row>
    <row r="2378" spans="1:10" x14ac:dyDescent="0.35">
      <c r="A2378" t="s">
        <v>3</v>
      </c>
      <c r="B2378" t="s">
        <v>187</v>
      </c>
      <c r="C2378" t="s">
        <v>91</v>
      </c>
      <c r="D2378" t="s">
        <v>64</v>
      </c>
      <c r="E2378" t="s">
        <v>98</v>
      </c>
      <c r="F2378" t="s">
        <v>1591</v>
      </c>
      <c r="G2378" t="s">
        <v>3013</v>
      </c>
      <c r="H2378" t="s">
        <v>4850</v>
      </c>
      <c r="I2378" t="s">
        <v>4847</v>
      </c>
      <c r="J2378" t="s">
        <v>4843</v>
      </c>
    </row>
    <row r="2379" spans="1:10" x14ac:dyDescent="0.35">
      <c r="A2379" t="s">
        <v>3</v>
      </c>
      <c r="B2379" t="s">
        <v>187</v>
      </c>
      <c r="C2379" t="s">
        <v>91</v>
      </c>
      <c r="D2379" t="s">
        <v>95</v>
      </c>
      <c r="E2379" t="s">
        <v>98</v>
      </c>
      <c r="F2379" t="s">
        <v>1593</v>
      </c>
      <c r="G2379" t="s">
        <v>3015</v>
      </c>
      <c r="H2379" t="s">
        <v>4851</v>
      </c>
      <c r="I2379" t="s">
        <v>4847</v>
      </c>
      <c r="J2379" t="s">
        <v>4845</v>
      </c>
    </row>
    <row r="2380" spans="1:10" x14ac:dyDescent="0.35">
      <c r="A2380" t="s">
        <v>3</v>
      </c>
      <c r="B2380" t="s">
        <v>187</v>
      </c>
      <c r="C2380" t="s">
        <v>91</v>
      </c>
      <c r="D2380" t="s">
        <v>91</v>
      </c>
      <c r="E2380" t="s">
        <v>98</v>
      </c>
      <c r="F2380" t="s">
        <v>1595</v>
      </c>
      <c r="G2380" t="s">
        <v>3017</v>
      </c>
      <c r="H2380" t="s">
        <v>4847</v>
      </c>
      <c r="I2380" t="s">
        <v>4847</v>
      </c>
      <c r="J2380" t="s">
        <v>4833</v>
      </c>
    </row>
    <row r="2381" spans="1:10" x14ac:dyDescent="0.35">
      <c r="A2381" t="s">
        <v>3</v>
      </c>
      <c r="B2381" t="s">
        <v>187</v>
      </c>
      <c r="C2381" t="s">
        <v>91</v>
      </c>
      <c r="D2381" t="s">
        <v>96</v>
      </c>
      <c r="E2381" t="s">
        <v>99</v>
      </c>
      <c r="F2381" t="s">
        <v>1596</v>
      </c>
      <c r="G2381" t="s">
        <v>3018</v>
      </c>
      <c r="H2381" t="s">
        <v>4852</v>
      </c>
      <c r="I2381" t="s">
        <v>4853</v>
      </c>
      <c r="J2381" t="s">
        <v>4837</v>
      </c>
    </row>
    <row r="2382" spans="1:10" x14ac:dyDescent="0.35">
      <c r="A2382" t="s">
        <v>3</v>
      </c>
      <c r="B2382" t="s">
        <v>187</v>
      </c>
      <c r="C2382" t="s">
        <v>91</v>
      </c>
      <c r="D2382" t="s">
        <v>94</v>
      </c>
      <c r="E2382" t="s">
        <v>99</v>
      </c>
      <c r="F2382" t="s">
        <v>1599</v>
      </c>
      <c r="G2382" t="s">
        <v>3021</v>
      </c>
      <c r="H2382" t="s">
        <v>4854</v>
      </c>
      <c r="I2382" t="s">
        <v>4853</v>
      </c>
      <c r="J2382" t="s">
        <v>4839</v>
      </c>
    </row>
    <row r="2383" spans="1:10" x14ac:dyDescent="0.35">
      <c r="A2383" t="s">
        <v>3</v>
      </c>
      <c r="B2383" t="s">
        <v>187</v>
      </c>
      <c r="C2383" t="s">
        <v>91</v>
      </c>
      <c r="D2383" t="s">
        <v>66</v>
      </c>
      <c r="E2383" t="s">
        <v>99</v>
      </c>
      <c r="F2383" t="s">
        <v>1601</v>
      </c>
      <c r="G2383" t="s">
        <v>3023</v>
      </c>
      <c r="H2383" t="s">
        <v>4855</v>
      </c>
      <c r="I2383" t="s">
        <v>4853</v>
      </c>
      <c r="J2383" t="s">
        <v>4841</v>
      </c>
    </row>
    <row r="2384" spans="1:10" x14ac:dyDescent="0.35">
      <c r="A2384" t="s">
        <v>3</v>
      </c>
      <c r="B2384" t="s">
        <v>187</v>
      </c>
      <c r="C2384" t="s">
        <v>91</v>
      </c>
      <c r="D2384" t="s">
        <v>64</v>
      </c>
      <c r="E2384" t="s">
        <v>99</v>
      </c>
      <c r="F2384" t="s">
        <v>1603</v>
      </c>
      <c r="G2384" t="s">
        <v>3025</v>
      </c>
      <c r="H2384" t="s">
        <v>4856</v>
      </c>
      <c r="I2384" t="s">
        <v>4853</v>
      </c>
      <c r="J2384" t="s">
        <v>4843</v>
      </c>
    </row>
    <row r="2385" spans="1:10" x14ac:dyDescent="0.35">
      <c r="A2385" t="s">
        <v>3</v>
      </c>
      <c r="B2385" t="s">
        <v>187</v>
      </c>
      <c r="C2385" t="s">
        <v>91</v>
      </c>
      <c r="D2385" t="s">
        <v>95</v>
      </c>
      <c r="E2385" t="s">
        <v>99</v>
      </c>
      <c r="F2385" t="s">
        <v>1605</v>
      </c>
      <c r="G2385" t="s">
        <v>3027</v>
      </c>
      <c r="H2385" t="s">
        <v>4857</v>
      </c>
      <c r="I2385" t="s">
        <v>4853</v>
      </c>
      <c r="J2385" t="s">
        <v>4845</v>
      </c>
    </row>
    <row r="2386" spans="1:10" x14ac:dyDescent="0.35">
      <c r="A2386" t="s">
        <v>3</v>
      </c>
      <c r="B2386" t="s">
        <v>187</v>
      </c>
      <c r="C2386" t="s">
        <v>91</v>
      </c>
      <c r="D2386" t="s">
        <v>91</v>
      </c>
      <c r="E2386" t="s">
        <v>99</v>
      </c>
      <c r="F2386" t="s">
        <v>1607</v>
      </c>
      <c r="G2386" t="s">
        <v>3029</v>
      </c>
      <c r="H2386" t="s">
        <v>4853</v>
      </c>
      <c r="I2386" t="s">
        <v>4853</v>
      </c>
      <c r="J2386" t="s">
        <v>4833</v>
      </c>
    </row>
    <row r="2387" spans="1:10" x14ac:dyDescent="0.35">
      <c r="A2387" t="s">
        <v>3</v>
      </c>
      <c r="B2387" t="s">
        <v>187</v>
      </c>
      <c r="C2387" t="s">
        <v>91</v>
      </c>
      <c r="D2387" t="s">
        <v>96</v>
      </c>
      <c r="E2387" t="s">
        <v>100</v>
      </c>
      <c r="F2387" t="s">
        <v>1608</v>
      </c>
      <c r="G2387" t="s">
        <v>3030</v>
      </c>
      <c r="H2387" t="s">
        <v>4858</v>
      </c>
      <c r="I2387" t="s">
        <v>4859</v>
      </c>
      <c r="J2387" t="s">
        <v>4837</v>
      </c>
    </row>
    <row r="2388" spans="1:10" x14ac:dyDescent="0.35">
      <c r="A2388" t="s">
        <v>3</v>
      </c>
      <c r="B2388" t="s">
        <v>187</v>
      </c>
      <c r="C2388" t="s">
        <v>91</v>
      </c>
      <c r="D2388" t="s">
        <v>94</v>
      </c>
      <c r="E2388" t="s">
        <v>100</v>
      </c>
      <c r="F2388" t="s">
        <v>1611</v>
      </c>
      <c r="G2388" t="s">
        <v>3033</v>
      </c>
      <c r="H2388" t="s">
        <v>4860</v>
      </c>
      <c r="I2388" t="s">
        <v>4859</v>
      </c>
      <c r="J2388" t="s">
        <v>4839</v>
      </c>
    </row>
    <row r="2389" spans="1:10" x14ac:dyDescent="0.35">
      <c r="A2389" t="s">
        <v>3</v>
      </c>
      <c r="B2389" t="s">
        <v>187</v>
      </c>
      <c r="C2389" t="s">
        <v>91</v>
      </c>
      <c r="D2389" t="s">
        <v>66</v>
      </c>
      <c r="E2389" t="s">
        <v>100</v>
      </c>
      <c r="F2389" t="s">
        <v>1613</v>
      </c>
      <c r="G2389" t="s">
        <v>3035</v>
      </c>
      <c r="H2389" t="s">
        <v>4861</v>
      </c>
      <c r="I2389" t="s">
        <v>4859</v>
      </c>
      <c r="J2389" t="s">
        <v>4841</v>
      </c>
    </row>
    <row r="2390" spans="1:10" x14ac:dyDescent="0.35">
      <c r="A2390" t="s">
        <v>3</v>
      </c>
      <c r="B2390" t="s">
        <v>187</v>
      </c>
      <c r="C2390" t="s">
        <v>91</v>
      </c>
      <c r="D2390" t="s">
        <v>64</v>
      </c>
      <c r="E2390" t="s">
        <v>100</v>
      </c>
      <c r="F2390" t="s">
        <v>1615</v>
      </c>
      <c r="G2390" t="s">
        <v>3037</v>
      </c>
      <c r="H2390" t="s">
        <v>4862</v>
      </c>
      <c r="I2390" t="s">
        <v>4859</v>
      </c>
      <c r="J2390" t="s">
        <v>4843</v>
      </c>
    </row>
    <row r="2391" spans="1:10" x14ac:dyDescent="0.35">
      <c r="A2391" t="s">
        <v>3</v>
      </c>
      <c r="B2391" t="s">
        <v>187</v>
      </c>
      <c r="C2391" t="s">
        <v>91</v>
      </c>
      <c r="D2391" t="s">
        <v>95</v>
      </c>
      <c r="E2391" t="s">
        <v>100</v>
      </c>
      <c r="F2391" t="s">
        <v>1617</v>
      </c>
      <c r="G2391" t="s">
        <v>3039</v>
      </c>
      <c r="H2391" t="s">
        <v>4863</v>
      </c>
      <c r="I2391" t="s">
        <v>4859</v>
      </c>
      <c r="J2391" t="s">
        <v>4845</v>
      </c>
    </row>
    <row r="2392" spans="1:10" x14ac:dyDescent="0.35">
      <c r="A2392" t="s">
        <v>3</v>
      </c>
      <c r="B2392" t="s">
        <v>187</v>
      </c>
      <c r="C2392" t="s">
        <v>91</v>
      </c>
      <c r="D2392" t="s">
        <v>91</v>
      </c>
      <c r="E2392" t="s">
        <v>100</v>
      </c>
      <c r="F2392" t="s">
        <v>1619</v>
      </c>
      <c r="G2392" t="s">
        <v>3041</v>
      </c>
      <c r="H2392" t="s">
        <v>4859</v>
      </c>
      <c r="I2392" t="s">
        <v>4859</v>
      </c>
      <c r="J2392" t="s">
        <v>4833</v>
      </c>
    </row>
    <row r="2393" spans="1:10" x14ac:dyDescent="0.35">
      <c r="A2393" t="s">
        <v>3</v>
      </c>
      <c r="B2393" t="s">
        <v>187</v>
      </c>
      <c r="C2393" t="s">
        <v>91</v>
      </c>
      <c r="D2393" t="s">
        <v>96</v>
      </c>
      <c r="E2393" t="s">
        <v>101</v>
      </c>
      <c r="F2393" t="s">
        <v>1620</v>
      </c>
      <c r="G2393" t="s">
        <v>3042</v>
      </c>
      <c r="H2393" t="s">
        <v>4864</v>
      </c>
      <c r="I2393" t="s">
        <v>4865</v>
      </c>
      <c r="J2393" t="s">
        <v>4837</v>
      </c>
    </row>
    <row r="2394" spans="1:10" x14ac:dyDescent="0.35">
      <c r="A2394" t="s">
        <v>3</v>
      </c>
      <c r="B2394" t="s">
        <v>187</v>
      </c>
      <c r="C2394" t="s">
        <v>91</v>
      </c>
      <c r="D2394" t="s">
        <v>94</v>
      </c>
      <c r="E2394" t="s">
        <v>101</v>
      </c>
      <c r="F2394" t="s">
        <v>1623</v>
      </c>
      <c r="G2394" t="s">
        <v>3045</v>
      </c>
      <c r="H2394" t="s">
        <v>4866</v>
      </c>
      <c r="I2394" t="s">
        <v>4865</v>
      </c>
      <c r="J2394" t="s">
        <v>4839</v>
      </c>
    </row>
    <row r="2395" spans="1:10" x14ac:dyDescent="0.35">
      <c r="A2395" t="s">
        <v>3</v>
      </c>
      <c r="B2395" t="s">
        <v>187</v>
      </c>
      <c r="C2395" t="s">
        <v>91</v>
      </c>
      <c r="D2395" t="s">
        <v>66</v>
      </c>
      <c r="E2395" t="s">
        <v>101</v>
      </c>
      <c r="F2395" t="s">
        <v>1625</v>
      </c>
      <c r="G2395" t="s">
        <v>3047</v>
      </c>
      <c r="H2395" t="s">
        <v>4867</v>
      </c>
      <c r="I2395" t="s">
        <v>4865</v>
      </c>
      <c r="J2395" t="s">
        <v>4841</v>
      </c>
    </row>
    <row r="2396" spans="1:10" x14ac:dyDescent="0.35">
      <c r="A2396" t="s">
        <v>3</v>
      </c>
      <c r="B2396" t="s">
        <v>187</v>
      </c>
      <c r="C2396" t="s">
        <v>91</v>
      </c>
      <c r="D2396" t="s">
        <v>64</v>
      </c>
      <c r="E2396" t="s">
        <v>101</v>
      </c>
      <c r="F2396" t="s">
        <v>1627</v>
      </c>
      <c r="G2396" t="s">
        <v>3049</v>
      </c>
      <c r="H2396" t="s">
        <v>4868</v>
      </c>
      <c r="I2396" t="s">
        <v>4865</v>
      </c>
      <c r="J2396" t="s">
        <v>4843</v>
      </c>
    </row>
    <row r="2397" spans="1:10" x14ac:dyDescent="0.35">
      <c r="A2397" t="s">
        <v>3</v>
      </c>
      <c r="B2397" t="s">
        <v>187</v>
      </c>
      <c r="C2397" t="s">
        <v>91</v>
      </c>
      <c r="D2397" t="s">
        <v>95</v>
      </c>
      <c r="E2397" t="s">
        <v>101</v>
      </c>
      <c r="F2397" t="s">
        <v>1629</v>
      </c>
      <c r="G2397" t="s">
        <v>3051</v>
      </c>
      <c r="H2397" t="s">
        <v>4869</v>
      </c>
      <c r="I2397" t="s">
        <v>4865</v>
      </c>
      <c r="J2397" t="s">
        <v>4845</v>
      </c>
    </row>
    <row r="2398" spans="1:10" x14ac:dyDescent="0.35">
      <c r="A2398" t="s">
        <v>3</v>
      </c>
      <c r="B2398" t="s">
        <v>187</v>
      </c>
      <c r="C2398" t="s">
        <v>91</v>
      </c>
      <c r="D2398" t="s">
        <v>91</v>
      </c>
      <c r="E2398" t="s">
        <v>101</v>
      </c>
      <c r="F2398" t="s">
        <v>1631</v>
      </c>
      <c r="G2398" t="s">
        <v>3053</v>
      </c>
      <c r="H2398" t="s">
        <v>4865</v>
      </c>
      <c r="I2398" t="s">
        <v>4865</v>
      </c>
      <c r="J2398" t="s">
        <v>4833</v>
      </c>
    </row>
    <row r="2399" spans="1:10" x14ac:dyDescent="0.35">
      <c r="A2399" t="s">
        <v>3</v>
      </c>
      <c r="B2399" t="s">
        <v>187</v>
      </c>
      <c r="C2399" t="s">
        <v>91</v>
      </c>
      <c r="D2399" t="s">
        <v>96</v>
      </c>
      <c r="E2399" t="s">
        <v>102</v>
      </c>
      <c r="F2399" t="s">
        <v>1632</v>
      </c>
      <c r="G2399" t="s">
        <v>3054</v>
      </c>
      <c r="H2399" t="s">
        <v>4870</v>
      </c>
      <c r="I2399" t="s">
        <v>4871</v>
      </c>
      <c r="J2399" t="s">
        <v>4837</v>
      </c>
    </row>
    <row r="2400" spans="1:10" x14ac:dyDescent="0.35">
      <c r="A2400" t="s">
        <v>3</v>
      </c>
      <c r="B2400" t="s">
        <v>187</v>
      </c>
      <c r="C2400" t="s">
        <v>91</v>
      </c>
      <c r="D2400" t="s">
        <v>94</v>
      </c>
      <c r="E2400" t="s">
        <v>102</v>
      </c>
      <c r="F2400" t="s">
        <v>1635</v>
      </c>
      <c r="G2400" t="s">
        <v>3057</v>
      </c>
      <c r="H2400" t="s">
        <v>4872</v>
      </c>
      <c r="I2400" t="s">
        <v>4871</v>
      </c>
      <c r="J2400" t="s">
        <v>4839</v>
      </c>
    </row>
    <row r="2401" spans="1:10" x14ac:dyDescent="0.35">
      <c r="A2401" t="s">
        <v>3</v>
      </c>
      <c r="B2401" t="s">
        <v>187</v>
      </c>
      <c r="C2401" t="s">
        <v>91</v>
      </c>
      <c r="D2401" t="s">
        <v>66</v>
      </c>
      <c r="E2401" t="s">
        <v>102</v>
      </c>
      <c r="F2401" t="s">
        <v>1637</v>
      </c>
      <c r="G2401" t="s">
        <v>3059</v>
      </c>
      <c r="H2401" t="s">
        <v>4873</v>
      </c>
      <c r="I2401" t="s">
        <v>4871</v>
      </c>
      <c r="J2401" t="s">
        <v>4841</v>
      </c>
    </row>
    <row r="2402" spans="1:10" x14ac:dyDescent="0.35">
      <c r="A2402" t="s">
        <v>3</v>
      </c>
      <c r="B2402" t="s">
        <v>187</v>
      </c>
      <c r="C2402" t="s">
        <v>91</v>
      </c>
      <c r="D2402" t="s">
        <v>64</v>
      </c>
      <c r="E2402" t="s">
        <v>102</v>
      </c>
      <c r="F2402" t="s">
        <v>1639</v>
      </c>
      <c r="G2402" t="s">
        <v>3061</v>
      </c>
      <c r="H2402" t="s">
        <v>4874</v>
      </c>
      <c r="I2402" t="s">
        <v>4871</v>
      </c>
      <c r="J2402" t="s">
        <v>4843</v>
      </c>
    </row>
    <row r="2403" spans="1:10" x14ac:dyDescent="0.35">
      <c r="A2403" t="s">
        <v>3</v>
      </c>
      <c r="B2403" t="s">
        <v>187</v>
      </c>
      <c r="C2403" t="s">
        <v>91</v>
      </c>
      <c r="D2403" t="s">
        <v>95</v>
      </c>
      <c r="E2403" t="s">
        <v>102</v>
      </c>
      <c r="F2403" t="s">
        <v>1641</v>
      </c>
      <c r="G2403" t="s">
        <v>3063</v>
      </c>
      <c r="H2403" t="s">
        <v>4875</v>
      </c>
      <c r="I2403" t="s">
        <v>4871</v>
      </c>
      <c r="J2403" t="s">
        <v>4845</v>
      </c>
    </row>
    <row r="2404" spans="1:10" x14ac:dyDescent="0.35">
      <c r="A2404" t="s">
        <v>3</v>
      </c>
      <c r="B2404" t="s">
        <v>187</v>
      </c>
      <c r="C2404" t="s">
        <v>91</v>
      </c>
      <c r="D2404" t="s">
        <v>91</v>
      </c>
      <c r="E2404" t="s">
        <v>102</v>
      </c>
      <c r="F2404" t="s">
        <v>1643</v>
      </c>
      <c r="G2404" t="s">
        <v>3065</v>
      </c>
      <c r="H2404" t="s">
        <v>4871</v>
      </c>
      <c r="I2404" t="s">
        <v>4871</v>
      </c>
      <c r="J2404" t="s">
        <v>4833</v>
      </c>
    </row>
    <row r="2405" spans="1:10" x14ac:dyDescent="0.35">
      <c r="A2405" t="s">
        <v>3</v>
      </c>
      <c r="B2405" t="s">
        <v>187</v>
      </c>
      <c r="C2405" t="s">
        <v>91</v>
      </c>
      <c r="D2405" t="s">
        <v>96</v>
      </c>
      <c r="E2405" t="s">
        <v>103</v>
      </c>
      <c r="F2405" t="s">
        <v>1644</v>
      </c>
      <c r="G2405" t="s">
        <v>3066</v>
      </c>
      <c r="H2405" t="s">
        <v>4876</v>
      </c>
      <c r="I2405" t="s">
        <v>4877</v>
      </c>
      <c r="J2405" t="s">
        <v>4837</v>
      </c>
    </row>
    <row r="2406" spans="1:10" x14ac:dyDescent="0.35">
      <c r="A2406" t="s">
        <v>3</v>
      </c>
      <c r="B2406" t="s">
        <v>187</v>
      </c>
      <c r="C2406" t="s">
        <v>91</v>
      </c>
      <c r="D2406" t="s">
        <v>94</v>
      </c>
      <c r="E2406" t="s">
        <v>103</v>
      </c>
      <c r="F2406" t="s">
        <v>1647</v>
      </c>
      <c r="G2406" t="s">
        <v>3069</v>
      </c>
      <c r="H2406" t="s">
        <v>4878</v>
      </c>
      <c r="I2406" t="s">
        <v>4877</v>
      </c>
      <c r="J2406" t="s">
        <v>4839</v>
      </c>
    </row>
    <row r="2407" spans="1:10" x14ac:dyDescent="0.35">
      <c r="A2407" t="s">
        <v>3</v>
      </c>
      <c r="B2407" t="s">
        <v>187</v>
      </c>
      <c r="C2407" t="s">
        <v>91</v>
      </c>
      <c r="D2407" t="s">
        <v>66</v>
      </c>
      <c r="E2407" t="s">
        <v>103</v>
      </c>
      <c r="F2407" t="s">
        <v>1649</v>
      </c>
      <c r="G2407" t="s">
        <v>3071</v>
      </c>
      <c r="H2407" t="s">
        <v>4879</v>
      </c>
      <c r="I2407" t="s">
        <v>4877</v>
      </c>
      <c r="J2407" t="s">
        <v>4841</v>
      </c>
    </row>
    <row r="2408" spans="1:10" x14ac:dyDescent="0.35">
      <c r="A2408" t="s">
        <v>3</v>
      </c>
      <c r="B2408" t="s">
        <v>187</v>
      </c>
      <c r="C2408" t="s">
        <v>91</v>
      </c>
      <c r="D2408" t="s">
        <v>64</v>
      </c>
      <c r="E2408" t="s">
        <v>103</v>
      </c>
      <c r="F2408" t="s">
        <v>1651</v>
      </c>
      <c r="G2408" t="s">
        <v>3073</v>
      </c>
      <c r="H2408" t="s">
        <v>4880</v>
      </c>
      <c r="I2408" t="s">
        <v>4877</v>
      </c>
      <c r="J2408" t="s">
        <v>4843</v>
      </c>
    </row>
    <row r="2409" spans="1:10" x14ac:dyDescent="0.35">
      <c r="A2409" t="s">
        <v>3</v>
      </c>
      <c r="B2409" t="s">
        <v>187</v>
      </c>
      <c r="C2409" t="s">
        <v>91</v>
      </c>
      <c r="D2409" t="s">
        <v>95</v>
      </c>
      <c r="E2409" t="s">
        <v>103</v>
      </c>
      <c r="F2409" t="s">
        <v>1653</v>
      </c>
      <c r="G2409" t="s">
        <v>3075</v>
      </c>
      <c r="H2409" t="s">
        <v>4881</v>
      </c>
      <c r="I2409" t="s">
        <v>4877</v>
      </c>
      <c r="J2409" t="s">
        <v>4845</v>
      </c>
    </row>
    <row r="2410" spans="1:10" x14ac:dyDescent="0.35">
      <c r="A2410" t="s">
        <v>3</v>
      </c>
      <c r="B2410" t="s">
        <v>187</v>
      </c>
      <c r="C2410" t="s">
        <v>91</v>
      </c>
      <c r="D2410" t="s">
        <v>91</v>
      </c>
      <c r="E2410" t="s">
        <v>103</v>
      </c>
      <c r="F2410" t="s">
        <v>1655</v>
      </c>
      <c r="G2410" t="s">
        <v>3077</v>
      </c>
      <c r="H2410" t="s">
        <v>4877</v>
      </c>
      <c r="I2410" t="s">
        <v>4877</v>
      </c>
      <c r="J2410" t="s">
        <v>4833</v>
      </c>
    </row>
    <row r="2411" spans="1:10" x14ac:dyDescent="0.35">
      <c r="A2411" t="s">
        <v>3</v>
      </c>
      <c r="B2411" t="s">
        <v>187</v>
      </c>
      <c r="C2411" t="s">
        <v>91</v>
      </c>
      <c r="D2411" t="s">
        <v>96</v>
      </c>
      <c r="E2411" t="s">
        <v>104</v>
      </c>
      <c r="F2411" t="s">
        <v>1656</v>
      </c>
      <c r="G2411" t="s">
        <v>3078</v>
      </c>
      <c r="H2411" t="s">
        <v>4882</v>
      </c>
      <c r="I2411" t="s">
        <v>4883</v>
      </c>
      <c r="J2411" t="s">
        <v>4837</v>
      </c>
    </row>
    <row r="2412" spans="1:10" x14ac:dyDescent="0.35">
      <c r="A2412" t="s">
        <v>3</v>
      </c>
      <c r="B2412" t="s">
        <v>187</v>
      </c>
      <c r="C2412" t="s">
        <v>91</v>
      </c>
      <c r="D2412" t="s">
        <v>94</v>
      </c>
      <c r="E2412" t="s">
        <v>104</v>
      </c>
      <c r="F2412" t="s">
        <v>1659</v>
      </c>
      <c r="G2412" t="s">
        <v>3081</v>
      </c>
      <c r="H2412" t="s">
        <v>4884</v>
      </c>
      <c r="I2412" t="s">
        <v>4883</v>
      </c>
      <c r="J2412" t="s">
        <v>4839</v>
      </c>
    </row>
    <row r="2413" spans="1:10" x14ac:dyDescent="0.35">
      <c r="A2413" t="s">
        <v>3</v>
      </c>
      <c r="B2413" t="s">
        <v>187</v>
      </c>
      <c r="C2413" t="s">
        <v>91</v>
      </c>
      <c r="D2413" t="s">
        <v>66</v>
      </c>
      <c r="E2413" t="s">
        <v>104</v>
      </c>
      <c r="F2413" t="s">
        <v>1661</v>
      </c>
      <c r="G2413" t="s">
        <v>3083</v>
      </c>
      <c r="H2413" t="s">
        <v>4885</v>
      </c>
      <c r="I2413" t="s">
        <v>4883</v>
      </c>
      <c r="J2413" t="s">
        <v>4841</v>
      </c>
    </row>
    <row r="2414" spans="1:10" x14ac:dyDescent="0.35">
      <c r="A2414" t="s">
        <v>3</v>
      </c>
      <c r="B2414" t="s">
        <v>187</v>
      </c>
      <c r="C2414" t="s">
        <v>91</v>
      </c>
      <c r="D2414" t="s">
        <v>64</v>
      </c>
      <c r="E2414" t="s">
        <v>104</v>
      </c>
      <c r="F2414" t="s">
        <v>1663</v>
      </c>
      <c r="G2414" t="s">
        <v>3085</v>
      </c>
      <c r="H2414" t="s">
        <v>4886</v>
      </c>
      <c r="I2414" t="s">
        <v>4883</v>
      </c>
      <c r="J2414" t="s">
        <v>4843</v>
      </c>
    </row>
    <row r="2415" spans="1:10" x14ac:dyDescent="0.35">
      <c r="A2415" t="s">
        <v>3</v>
      </c>
      <c r="B2415" t="s">
        <v>187</v>
      </c>
      <c r="C2415" t="s">
        <v>91</v>
      </c>
      <c r="D2415" t="s">
        <v>95</v>
      </c>
      <c r="E2415" t="s">
        <v>104</v>
      </c>
      <c r="F2415" t="s">
        <v>1665</v>
      </c>
      <c r="G2415" t="s">
        <v>3087</v>
      </c>
      <c r="H2415" t="s">
        <v>4887</v>
      </c>
      <c r="I2415" t="s">
        <v>4883</v>
      </c>
      <c r="J2415" t="s">
        <v>4845</v>
      </c>
    </row>
    <row r="2416" spans="1:10" x14ac:dyDescent="0.35">
      <c r="A2416" t="s">
        <v>3</v>
      </c>
      <c r="B2416" t="s">
        <v>187</v>
      </c>
      <c r="C2416" t="s">
        <v>91</v>
      </c>
      <c r="D2416" t="s">
        <v>91</v>
      </c>
      <c r="E2416" t="s">
        <v>104</v>
      </c>
      <c r="F2416" t="s">
        <v>1667</v>
      </c>
      <c r="G2416" t="s">
        <v>3089</v>
      </c>
      <c r="H2416" t="s">
        <v>4883</v>
      </c>
      <c r="I2416" t="s">
        <v>4883</v>
      </c>
      <c r="J2416" t="s">
        <v>4833</v>
      </c>
    </row>
    <row r="2417" spans="1:10" x14ac:dyDescent="0.35">
      <c r="A2417" t="s">
        <v>3</v>
      </c>
      <c r="B2417" t="s">
        <v>187</v>
      </c>
      <c r="C2417" t="s">
        <v>5</v>
      </c>
      <c r="D2417" t="s">
        <v>5</v>
      </c>
      <c r="E2417" t="s">
        <v>148</v>
      </c>
      <c r="F2417" t="s">
        <v>1668</v>
      </c>
      <c r="G2417" t="s">
        <v>3090</v>
      </c>
      <c r="H2417" t="s">
        <v>4888</v>
      </c>
      <c r="I2417" t="s">
        <v>4888</v>
      </c>
      <c r="J2417" t="s">
        <v>4889</v>
      </c>
    </row>
    <row r="2418" spans="1:10" x14ac:dyDescent="0.35">
      <c r="A2418" t="s">
        <v>3</v>
      </c>
      <c r="B2418" t="s">
        <v>187</v>
      </c>
      <c r="C2418" t="s">
        <v>5</v>
      </c>
      <c r="D2418" t="s">
        <v>5</v>
      </c>
      <c r="E2418" t="s">
        <v>151</v>
      </c>
      <c r="F2418" t="s">
        <v>1671</v>
      </c>
      <c r="G2418" t="s">
        <v>3093</v>
      </c>
      <c r="H2418" t="s">
        <v>4890</v>
      </c>
      <c r="I2418" t="s">
        <v>4890</v>
      </c>
      <c r="J2418" t="s">
        <v>4889</v>
      </c>
    </row>
    <row r="2419" spans="1:10" x14ac:dyDescent="0.35">
      <c r="A2419" t="s">
        <v>3</v>
      </c>
      <c r="B2419" t="s">
        <v>187</v>
      </c>
      <c r="C2419" t="s">
        <v>5</v>
      </c>
      <c r="D2419" t="s">
        <v>15</v>
      </c>
      <c r="E2419" t="s">
        <v>2</v>
      </c>
      <c r="F2419" t="s">
        <v>1673</v>
      </c>
      <c r="G2419" t="s">
        <v>3095</v>
      </c>
      <c r="H2419" t="s">
        <v>4891</v>
      </c>
      <c r="I2419" t="s">
        <v>4892</v>
      </c>
      <c r="J2419" t="s">
        <v>4893</v>
      </c>
    </row>
    <row r="2420" spans="1:10" x14ac:dyDescent="0.35">
      <c r="A2420" t="s">
        <v>3</v>
      </c>
      <c r="B2420" t="s">
        <v>187</v>
      </c>
      <c r="C2420" t="s">
        <v>5</v>
      </c>
      <c r="D2420" t="s">
        <v>10</v>
      </c>
      <c r="E2420" t="s">
        <v>2</v>
      </c>
      <c r="F2420" t="s">
        <v>1677</v>
      </c>
      <c r="G2420" t="s">
        <v>3099</v>
      </c>
      <c r="H2420" t="s">
        <v>4894</v>
      </c>
      <c r="I2420" t="s">
        <v>4892</v>
      </c>
      <c r="J2420" t="s">
        <v>4895</v>
      </c>
    </row>
    <row r="2421" spans="1:10" x14ac:dyDescent="0.35">
      <c r="A2421" t="s">
        <v>3</v>
      </c>
      <c r="B2421" t="s">
        <v>187</v>
      </c>
      <c r="C2421" t="s">
        <v>5</v>
      </c>
      <c r="D2421" t="s">
        <v>14</v>
      </c>
      <c r="E2421" t="s">
        <v>2</v>
      </c>
      <c r="F2421" t="s">
        <v>1680</v>
      </c>
      <c r="G2421" t="s">
        <v>3102</v>
      </c>
      <c r="H2421" t="s">
        <v>4896</v>
      </c>
      <c r="I2421" t="s">
        <v>4892</v>
      </c>
      <c r="J2421" t="s">
        <v>4897</v>
      </c>
    </row>
    <row r="2422" spans="1:10" x14ac:dyDescent="0.35">
      <c r="A2422" t="s">
        <v>3</v>
      </c>
      <c r="B2422" t="s">
        <v>187</v>
      </c>
      <c r="C2422" t="s">
        <v>5</v>
      </c>
      <c r="D2422" t="s">
        <v>13</v>
      </c>
      <c r="E2422" t="s">
        <v>2</v>
      </c>
      <c r="F2422" t="s">
        <v>1683</v>
      </c>
      <c r="G2422" t="s">
        <v>3105</v>
      </c>
      <c r="H2422" t="s">
        <v>4898</v>
      </c>
      <c r="I2422" t="s">
        <v>4892</v>
      </c>
      <c r="J2422" t="s">
        <v>4899</v>
      </c>
    </row>
    <row r="2423" spans="1:10" x14ac:dyDescent="0.35">
      <c r="A2423" t="s">
        <v>3</v>
      </c>
      <c r="B2423" t="s">
        <v>187</v>
      </c>
      <c r="C2423" t="s">
        <v>5</v>
      </c>
      <c r="D2423" t="s">
        <v>7</v>
      </c>
      <c r="E2423" t="s">
        <v>2</v>
      </c>
      <c r="F2423" t="s">
        <v>1686</v>
      </c>
      <c r="G2423" t="s">
        <v>3108</v>
      </c>
      <c r="H2423" t="s">
        <v>4900</v>
      </c>
      <c r="I2423" t="s">
        <v>4892</v>
      </c>
      <c r="J2423" t="s">
        <v>4901</v>
      </c>
    </row>
    <row r="2424" spans="1:10" x14ac:dyDescent="0.35">
      <c r="A2424" t="s">
        <v>3</v>
      </c>
      <c r="B2424" t="s">
        <v>187</v>
      </c>
      <c r="C2424" t="s">
        <v>5</v>
      </c>
      <c r="D2424" t="s">
        <v>5</v>
      </c>
      <c r="E2424" t="s">
        <v>2</v>
      </c>
      <c r="F2424" t="s">
        <v>1689</v>
      </c>
      <c r="G2424" t="s">
        <v>3111</v>
      </c>
      <c r="H2424" t="s">
        <v>4892</v>
      </c>
      <c r="I2424" t="s">
        <v>4892</v>
      </c>
      <c r="J2424" t="s">
        <v>4889</v>
      </c>
    </row>
    <row r="2425" spans="1:10" x14ac:dyDescent="0.35">
      <c r="A2425" t="s">
        <v>3</v>
      </c>
      <c r="B2425" t="s">
        <v>187</v>
      </c>
      <c r="C2425" t="s">
        <v>5</v>
      </c>
      <c r="D2425" t="s">
        <v>15</v>
      </c>
      <c r="E2425" t="s">
        <v>32</v>
      </c>
      <c r="F2425" t="s">
        <v>1690</v>
      </c>
      <c r="G2425" t="s">
        <v>3112</v>
      </c>
      <c r="H2425" t="s">
        <v>4902</v>
      </c>
      <c r="I2425" t="s">
        <v>4903</v>
      </c>
      <c r="J2425" t="s">
        <v>4893</v>
      </c>
    </row>
    <row r="2426" spans="1:10" x14ac:dyDescent="0.35">
      <c r="A2426" t="s">
        <v>3</v>
      </c>
      <c r="B2426" t="s">
        <v>187</v>
      </c>
      <c r="C2426" t="s">
        <v>5</v>
      </c>
      <c r="D2426" t="s">
        <v>10</v>
      </c>
      <c r="E2426" t="s">
        <v>32</v>
      </c>
      <c r="F2426" t="s">
        <v>1693</v>
      </c>
      <c r="G2426" t="s">
        <v>3115</v>
      </c>
      <c r="H2426" t="s">
        <v>4904</v>
      </c>
      <c r="I2426" t="s">
        <v>4903</v>
      </c>
      <c r="J2426" t="s">
        <v>4895</v>
      </c>
    </row>
    <row r="2427" spans="1:10" x14ac:dyDescent="0.35">
      <c r="A2427" t="s">
        <v>3</v>
      </c>
      <c r="B2427" t="s">
        <v>187</v>
      </c>
      <c r="C2427" t="s">
        <v>5</v>
      </c>
      <c r="D2427" t="s">
        <v>14</v>
      </c>
      <c r="E2427" t="s">
        <v>32</v>
      </c>
      <c r="F2427" t="s">
        <v>1695</v>
      </c>
      <c r="G2427" t="s">
        <v>3117</v>
      </c>
      <c r="H2427" t="s">
        <v>4905</v>
      </c>
      <c r="I2427" t="s">
        <v>4903</v>
      </c>
      <c r="J2427" t="s">
        <v>4897</v>
      </c>
    </row>
    <row r="2428" spans="1:10" x14ac:dyDescent="0.35">
      <c r="A2428" t="s">
        <v>3</v>
      </c>
      <c r="B2428" t="s">
        <v>187</v>
      </c>
      <c r="C2428" t="s">
        <v>5</v>
      </c>
      <c r="D2428" t="s">
        <v>13</v>
      </c>
      <c r="E2428" t="s">
        <v>32</v>
      </c>
      <c r="F2428" t="s">
        <v>1697</v>
      </c>
      <c r="G2428" t="s">
        <v>3119</v>
      </c>
      <c r="H2428" t="s">
        <v>4906</v>
      </c>
      <c r="I2428" t="s">
        <v>4903</v>
      </c>
      <c r="J2428" t="s">
        <v>4899</v>
      </c>
    </row>
    <row r="2429" spans="1:10" x14ac:dyDescent="0.35">
      <c r="A2429" t="s">
        <v>3</v>
      </c>
      <c r="B2429" t="s">
        <v>187</v>
      </c>
      <c r="C2429" t="s">
        <v>5</v>
      </c>
      <c r="D2429" t="s">
        <v>7</v>
      </c>
      <c r="E2429" t="s">
        <v>32</v>
      </c>
      <c r="F2429" t="s">
        <v>1699</v>
      </c>
      <c r="G2429" t="s">
        <v>3121</v>
      </c>
      <c r="H2429" t="s">
        <v>4907</v>
      </c>
      <c r="I2429" t="s">
        <v>4903</v>
      </c>
      <c r="J2429" t="s">
        <v>4901</v>
      </c>
    </row>
    <row r="2430" spans="1:10" x14ac:dyDescent="0.35">
      <c r="A2430" t="s">
        <v>3</v>
      </c>
      <c r="B2430" t="s">
        <v>187</v>
      </c>
      <c r="C2430" t="s">
        <v>5</v>
      </c>
      <c r="D2430" t="s">
        <v>5</v>
      </c>
      <c r="E2430" t="s">
        <v>32</v>
      </c>
      <c r="F2430" t="s">
        <v>1701</v>
      </c>
      <c r="G2430" t="s">
        <v>3123</v>
      </c>
      <c r="H2430" t="s">
        <v>4903</v>
      </c>
      <c r="I2430" t="s">
        <v>4903</v>
      </c>
      <c r="J2430" t="s">
        <v>4889</v>
      </c>
    </row>
    <row r="2431" spans="1:10" x14ac:dyDescent="0.35">
      <c r="A2431" t="s">
        <v>3</v>
      </c>
      <c r="B2431" t="s">
        <v>187</v>
      </c>
      <c r="C2431" t="s">
        <v>5</v>
      </c>
      <c r="D2431" t="s">
        <v>15</v>
      </c>
      <c r="E2431" t="s">
        <v>33</v>
      </c>
      <c r="F2431" t="s">
        <v>1702</v>
      </c>
      <c r="G2431" t="s">
        <v>3124</v>
      </c>
      <c r="H2431" t="s">
        <v>4908</v>
      </c>
      <c r="I2431" t="s">
        <v>4909</v>
      </c>
      <c r="J2431" t="s">
        <v>4893</v>
      </c>
    </row>
    <row r="2432" spans="1:10" x14ac:dyDescent="0.35">
      <c r="A2432" t="s">
        <v>3</v>
      </c>
      <c r="B2432" t="s">
        <v>187</v>
      </c>
      <c r="C2432" t="s">
        <v>5</v>
      </c>
      <c r="D2432" t="s">
        <v>10</v>
      </c>
      <c r="E2432" t="s">
        <v>33</v>
      </c>
      <c r="F2432" t="s">
        <v>1705</v>
      </c>
      <c r="G2432" t="s">
        <v>3127</v>
      </c>
      <c r="H2432" t="s">
        <v>4910</v>
      </c>
      <c r="I2432" t="s">
        <v>4909</v>
      </c>
      <c r="J2432" t="s">
        <v>4895</v>
      </c>
    </row>
    <row r="2433" spans="1:10" x14ac:dyDescent="0.35">
      <c r="A2433" t="s">
        <v>3</v>
      </c>
      <c r="B2433" t="s">
        <v>187</v>
      </c>
      <c r="C2433" t="s">
        <v>5</v>
      </c>
      <c r="D2433" t="s">
        <v>14</v>
      </c>
      <c r="E2433" t="s">
        <v>33</v>
      </c>
      <c r="F2433" t="s">
        <v>1707</v>
      </c>
      <c r="G2433" t="s">
        <v>3129</v>
      </c>
      <c r="H2433" t="s">
        <v>4911</v>
      </c>
      <c r="I2433" t="s">
        <v>4909</v>
      </c>
      <c r="J2433" t="s">
        <v>4897</v>
      </c>
    </row>
    <row r="2434" spans="1:10" x14ac:dyDescent="0.35">
      <c r="A2434" t="s">
        <v>3</v>
      </c>
      <c r="B2434" t="s">
        <v>187</v>
      </c>
      <c r="C2434" t="s">
        <v>5</v>
      </c>
      <c r="D2434" t="s">
        <v>13</v>
      </c>
      <c r="E2434" t="s">
        <v>33</v>
      </c>
      <c r="F2434" t="s">
        <v>1709</v>
      </c>
      <c r="G2434" t="s">
        <v>3131</v>
      </c>
      <c r="H2434" t="s">
        <v>4912</v>
      </c>
      <c r="I2434" t="s">
        <v>4909</v>
      </c>
      <c r="J2434" t="s">
        <v>4899</v>
      </c>
    </row>
    <row r="2435" spans="1:10" x14ac:dyDescent="0.35">
      <c r="A2435" t="s">
        <v>3</v>
      </c>
      <c r="B2435" t="s">
        <v>187</v>
      </c>
      <c r="C2435" t="s">
        <v>5</v>
      </c>
      <c r="D2435" t="s">
        <v>7</v>
      </c>
      <c r="E2435" t="s">
        <v>33</v>
      </c>
      <c r="F2435" t="s">
        <v>1711</v>
      </c>
      <c r="G2435" t="s">
        <v>3133</v>
      </c>
      <c r="H2435" t="s">
        <v>4913</v>
      </c>
      <c r="I2435" t="s">
        <v>4909</v>
      </c>
      <c r="J2435" t="s">
        <v>4901</v>
      </c>
    </row>
    <row r="2436" spans="1:10" x14ac:dyDescent="0.35">
      <c r="A2436" t="s">
        <v>3</v>
      </c>
      <c r="B2436" t="s">
        <v>187</v>
      </c>
      <c r="C2436" t="s">
        <v>5</v>
      </c>
      <c r="D2436" t="s">
        <v>5</v>
      </c>
      <c r="E2436" t="s">
        <v>33</v>
      </c>
      <c r="F2436" t="s">
        <v>1713</v>
      </c>
      <c r="G2436" t="s">
        <v>3135</v>
      </c>
      <c r="H2436" t="s">
        <v>4909</v>
      </c>
      <c r="I2436" t="s">
        <v>4909</v>
      </c>
      <c r="J2436" t="s">
        <v>4889</v>
      </c>
    </row>
    <row r="2437" spans="1:10" x14ac:dyDescent="0.35">
      <c r="A2437" t="s">
        <v>3</v>
      </c>
      <c r="B2437" t="s">
        <v>187</v>
      </c>
      <c r="C2437" t="s">
        <v>5</v>
      </c>
      <c r="D2437" t="s">
        <v>15</v>
      </c>
      <c r="E2437" t="s">
        <v>34</v>
      </c>
      <c r="F2437" t="s">
        <v>1714</v>
      </c>
      <c r="G2437" t="s">
        <v>3136</v>
      </c>
      <c r="H2437" t="s">
        <v>4914</v>
      </c>
      <c r="I2437" t="s">
        <v>4915</v>
      </c>
      <c r="J2437" t="s">
        <v>4893</v>
      </c>
    </row>
    <row r="2438" spans="1:10" x14ac:dyDescent="0.35">
      <c r="A2438" t="s">
        <v>3</v>
      </c>
      <c r="B2438" t="s">
        <v>187</v>
      </c>
      <c r="C2438" t="s">
        <v>5</v>
      </c>
      <c r="D2438" t="s">
        <v>10</v>
      </c>
      <c r="E2438" t="s">
        <v>34</v>
      </c>
      <c r="F2438" t="s">
        <v>1717</v>
      </c>
      <c r="G2438" t="s">
        <v>3139</v>
      </c>
      <c r="H2438" t="s">
        <v>4916</v>
      </c>
      <c r="I2438" t="s">
        <v>4915</v>
      </c>
      <c r="J2438" t="s">
        <v>4895</v>
      </c>
    </row>
    <row r="2439" spans="1:10" x14ac:dyDescent="0.35">
      <c r="A2439" t="s">
        <v>3</v>
      </c>
      <c r="B2439" t="s">
        <v>187</v>
      </c>
      <c r="C2439" t="s">
        <v>5</v>
      </c>
      <c r="D2439" t="s">
        <v>14</v>
      </c>
      <c r="E2439" t="s">
        <v>34</v>
      </c>
      <c r="F2439" t="s">
        <v>1719</v>
      </c>
      <c r="G2439" t="s">
        <v>3141</v>
      </c>
      <c r="H2439" t="s">
        <v>4917</v>
      </c>
      <c r="I2439" t="s">
        <v>4915</v>
      </c>
      <c r="J2439" t="s">
        <v>4897</v>
      </c>
    </row>
    <row r="2440" spans="1:10" x14ac:dyDescent="0.35">
      <c r="A2440" t="s">
        <v>3</v>
      </c>
      <c r="B2440" t="s">
        <v>187</v>
      </c>
      <c r="C2440" t="s">
        <v>5</v>
      </c>
      <c r="D2440" t="s">
        <v>13</v>
      </c>
      <c r="E2440" t="s">
        <v>34</v>
      </c>
      <c r="F2440" t="s">
        <v>1721</v>
      </c>
      <c r="G2440" t="s">
        <v>3143</v>
      </c>
      <c r="H2440" t="s">
        <v>4918</v>
      </c>
      <c r="I2440" t="s">
        <v>4915</v>
      </c>
      <c r="J2440" t="s">
        <v>4899</v>
      </c>
    </row>
    <row r="2441" spans="1:10" x14ac:dyDescent="0.35">
      <c r="A2441" t="s">
        <v>3</v>
      </c>
      <c r="B2441" t="s">
        <v>187</v>
      </c>
      <c r="C2441" t="s">
        <v>5</v>
      </c>
      <c r="D2441" t="s">
        <v>7</v>
      </c>
      <c r="E2441" t="s">
        <v>34</v>
      </c>
      <c r="F2441" t="s">
        <v>1723</v>
      </c>
      <c r="G2441" t="s">
        <v>3145</v>
      </c>
      <c r="H2441" t="s">
        <v>4919</v>
      </c>
      <c r="I2441" t="s">
        <v>4915</v>
      </c>
      <c r="J2441" t="s">
        <v>4901</v>
      </c>
    </row>
    <row r="2442" spans="1:10" x14ac:dyDescent="0.35">
      <c r="A2442" t="s">
        <v>3</v>
      </c>
      <c r="B2442" t="s">
        <v>187</v>
      </c>
      <c r="C2442" t="s">
        <v>5</v>
      </c>
      <c r="D2442" t="s">
        <v>5</v>
      </c>
      <c r="E2442" t="s">
        <v>34</v>
      </c>
      <c r="F2442" t="s">
        <v>1725</v>
      </c>
      <c r="G2442" t="s">
        <v>3147</v>
      </c>
      <c r="H2442" t="s">
        <v>4915</v>
      </c>
      <c r="I2442" t="s">
        <v>4915</v>
      </c>
      <c r="J2442" t="s">
        <v>4889</v>
      </c>
    </row>
    <row r="2443" spans="1:10" x14ac:dyDescent="0.35">
      <c r="A2443" t="s">
        <v>3</v>
      </c>
      <c r="B2443" t="s">
        <v>187</v>
      </c>
      <c r="C2443" t="s">
        <v>5</v>
      </c>
      <c r="D2443" t="s">
        <v>15</v>
      </c>
      <c r="E2443" t="s">
        <v>35</v>
      </c>
      <c r="F2443" t="s">
        <v>1726</v>
      </c>
      <c r="G2443" t="s">
        <v>3148</v>
      </c>
      <c r="H2443" t="s">
        <v>4920</v>
      </c>
      <c r="I2443" t="s">
        <v>4921</v>
      </c>
      <c r="J2443" t="s">
        <v>4893</v>
      </c>
    </row>
    <row r="2444" spans="1:10" x14ac:dyDescent="0.35">
      <c r="A2444" t="s">
        <v>3</v>
      </c>
      <c r="B2444" t="s">
        <v>187</v>
      </c>
      <c r="C2444" t="s">
        <v>5</v>
      </c>
      <c r="D2444" t="s">
        <v>10</v>
      </c>
      <c r="E2444" t="s">
        <v>35</v>
      </c>
      <c r="F2444" t="s">
        <v>1729</v>
      </c>
      <c r="G2444" t="s">
        <v>3151</v>
      </c>
      <c r="H2444" t="s">
        <v>4922</v>
      </c>
      <c r="I2444" t="s">
        <v>4921</v>
      </c>
      <c r="J2444" t="s">
        <v>4895</v>
      </c>
    </row>
    <row r="2445" spans="1:10" x14ac:dyDescent="0.35">
      <c r="A2445" t="s">
        <v>3</v>
      </c>
      <c r="B2445" t="s">
        <v>187</v>
      </c>
      <c r="C2445" t="s">
        <v>5</v>
      </c>
      <c r="D2445" t="s">
        <v>14</v>
      </c>
      <c r="E2445" t="s">
        <v>35</v>
      </c>
      <c r="F2445" t="s">
        <v>1731</v>
      </c>
      <c r="G2445" t="s">
        <v>3153</v>
      </c>
      <c r="H2445" t="s">
        <v>4923</v>
      </c>
      <c r="I2445" t="s">
        <v>4921</v>
      </c>
      <c r="J2445" t="s">
        <v>4897</v>
      </c>
    </row>
    <row r="2446" spans="1:10" x14ac:dyDescent="0.35">
      <c r="A2446" t="s">
        <v>3</v>
      </c>
      <c r="B2446" t="s">
        <v>187</v>
      </c>
      <c r="C2446" t="s">
        <v>5</v>
      </c>
      <c r="D2446" t="s">
        <v>13</v>
      </c>
      <c r="E2446" t="s">
        <v>35</v>
      </c>
      <c r="F2446" t="s">
        <v>1733</v>
      </c>
      <c r="G2446" t="s">
        <v>3155</v>
      </c>
      <c r="H2446" t="s">
        <v>4924</v>
      </c>
      <c r="I2446" t="s">
        <v>4921</v>
      </c>
      <c r="J2446" t="s">
        <v>4899</v>
      </c>
    </row>
    <row r="2447" spans="1:10" x14ac:dyDescent="0.35">
      <c r="A2447" t="s">
        <v>3</v>
      </c>
      <c r="B2447" t="s">
        <v>187</v>
      </c>
      <c r="C2447" t="s">
        <v>5</v>
      </c>
      <c r="D2447" t="s">
        <v>7</v>
      </c>
      <c r="E2447" t="s">
        <v>35</v>
      </c>
      <c r="F2447" t="s">
        <v>1735</v>
      </c>
      <c r="G2447" t="s">
        <v>3157</v>
      </c>
      <c r="H2447" t="s">
        <v>4925</v>
      </c>
      <c r="I2447" t="s">
        <v>4921</v>
      </c>
      <c r="J2447" t="s">
        <v>4901</v>
      </c>
    </row>
    <row r="2448" spans="1:10" x14ac:dyDescent="0.35">
      <c r="A2448" t="s">
        <v>3</v>
      </c>
      <c r="B2448" t="s">
        <v>187</v>
      </c>
      <c r="C2448" t="s">
        <v>5</v>
      </c>
      <c r="D2448" t="s">
        <v>5</v>
      </c>
      <c r="E2448" t="s">
        <v>35</v>
      </c>
      <c r="F2448" t="s">
        <v>1737</v>
      </c>
      <c r="G2448" t="s">
        <v>3159</v>
      </c>
      <c r="H2448" t="s">
        <v>4921</v>
      </c>
      <c r="I2448" t="s">
        <v>4921</v>
      </c>
      <c r="J2448" t="s">
        <v>4889</v>
      </c>
    </row>
    <row r="2449" spans="1:10" x14ac:dyDescent="0.35">
      <c r="A2449" t="s">
        <v>37</v>
      </c>
      <c r="B2449" t="s">
        <v>187</v>
      </c>
      <c r="C2449" t="s">
        <v>39</v>
      </c>
      <c r="D2449" t="s">
        <v>46</v>
      </c>
      <c r="E2449" t="s">
        <v>185</v>
      </c>
      <c r="F2449" t="s">
        <v>4926</v>
      </c>
      <c r="G2449" t="s">
        <v>3161</v>
      </c>
      <c r="H2449" t="s">
        <v>4927</v>
      </c>
      <c r="I2449" t="s">
        <v>4928</v>
      </c>
      <c r="J2449" t="s">
        <v>4595</v>
      </c>
    </row>
    <row r="2450" spans="1:10" x14ac:dyDescent="0.35">
      <c r="A2450" t="s">
        <v>37</v>
      </c>
      <c r="B2450" t="s">
        <v>187</v>
      </c>
      <c r="C2450" t="s">
        <v>39</v>
      </c>
      <c r="D2450" t="s">
        <v>40</v>
      </c>
      <c r="E2450" t="s">
        <v>185</v>
      </c>
      <c r="F2450" t="s">
        <v>4929</v>
      </c>
      <c r="G2450" t="s">
        <v>3165</v>
      </c>
      <c r="H2450" t="s">
        <v>4930</v>
      </c>
      <c r="I2450" t="s">
        <v>4928</v>
      </c>
      <c r="J2450" t="s">
        <v>4597</v>
      </c>
    </row>
    <row r="2451" spans="1:10" x14ac:dyDescent="0.35">
      <c r="A2451" t="s">
        <v>37</v>
      </c>
      <c r="B2451" t="s">
        <v>187</v>
      </c>
      <c r="C2451" t="s">
        <v>39</v>
      </c>
      <c r="D2451" t="s">
        <v>45</v>
      </c>
      <c r="E2451" t="s">
        <v>185</v>
      </c>
      <c r="F2451" t="s">
        <v>4931</v>
      </c>
      <c r="G2451" t="s">
        <v>3168</v>
      </c>
      <c r="H2451" t="s">
        <v>4932</v>
      </c>
      <c r="I2451" t="s">
        <v>4928</v>
      </c>
      <c r="J2451" t="s">
        <v>4599</v>
      </c>
    </row>
    <row r="2452" spans="1:10" x14ac:dyDescent="0.35">
      <c r="A2452" t="s">
        <v>37</v>
      </c>
      <c r="B2452" t="s">
        <v>187</v>
      </c>
      <c r="C2452" t="s">
        <v>39</v>
      </c>
      <c r="D2452" t="s">
        <v>43</v>
      </c>
      <c r="E2452" t="s">
        <v>185</v>
      </c>
      <c r="F2452" t="s">
        <v>4933</v>
      </c>
      <c r="G2452" t="s">
        <v>3171</v>
      </c>
      <c r="H2452" t="s">
        <v>4934</v>
      </c>
      <c r="I2452" t="s">
        <v>4928</v>
      </c>
      <c r="J2452" t="s">
        <v>4601</v>
      </c>
    </row>
    <row r="2453" spans="1:10" x14ac:dyDescent="0.35">
      <c r="A2453" t="s">
        <v>37</v>
      </c>
      <c r="B2453" t="s">
        <v>187</v>
      </c>
      <c r="C2453" t="s">
        <v>39</v>
      </c>
      <c r="D2453" t="s">
        <v>42</v>
      </c>
      <c r="E2453" t="s">
        <v>185</v>
      </c>
      <c r="F2453" t="s">
        <v>4935</v>
      </c>
      <c r="G2453" t="s">
        <v>3174</v>
      </c>
      <c r="H2453" t="s">
        <v>4936</v>
      </c>
      <c r="I2453" t="s">
        <v>4928</v>
      </c>
      <c r="J2453" t="s">
        <v>4603</v>
      </c>
    </row>
    <row r="2454" spans="1:10" x14ac:dyDescent="0.35">
      <c r="A2454" t="s">
        <v>37</v>
      </c>
      <c r="B2454" t="s">
        <v>187</v>
      </c>
      <c r="C2454" t="s">
        <v>39</v>
      </c>
      <c r="D2454" t="s">
        <v>44</v>
      </c>
      <c r="E2454" t="s">
        <v>185</v>
      </c>
      <c r="F2454" t="s">
        <v>4937</v>
      </c>
      <c r="G2454" t="s">
        <v>3177</v>
      </c>
      <c r="H2454" t="s">
        <v>4938</v>
      </c>
      <c r="I2454" t="s">
        <v>4928</v>
      </c>
      <c r="J2454" t="s">
        <v>4605</v>
      </c>
    </row>
    <row r="2455" spans="1:10" x14ac:dyDescent="0.35">
      <c r="A2455" t="s">
        <v>37</v>
      </c>
      <c r="B2455" t="s">
        <v>187</v>
      </c>
      <c r="C2455" t="s">
        <v>39</v>
      </c>
      <c r="D2455" t="s">
        <v>41</v>
      </c>
      <c r="E2455" t="s">
        <v>185</v>
      </c>
      <c r="F2455" t="s">
        <v>4939</v>
      </c>
      <c r="G2455" t="s">
        <v>3180</v>
      </c>
      <c r="H2455" t="s">
        <v>4940</v>
      </c>
      <c r="I2455" t="s">
        <v>4928</v>
      </c>
      <c r="J2455" t="s">
        <v>4607</v>
      </c>
    </row>
    <row r="2456" spans="1:10" x14ac:dyDescent="0.35">
      <c r="A2456" t="s">
        <v>37</v>
      </c>
      <c r="B2456" t="s">
        <v>187</v>
      </c>
      <c r="C2456" t="s">
        <v>39</v>
      </c>
      <c r="D2456" t="s">
        <v>39</v>
      </c>
      <c r="E2456" t="s">
        <v>185</v>
      </c>
      <c r="F2456" t="s">
        <v>4941</v>
      </c>
      <c r="G2456" t="s">
        <v>3183</v>
      </c>
      <c r="H2456" t="s">
        <v>4928</v>
      </c>
      <c r="I2456" t="s">
        <v>4928</v>
      </c>
      <c r="J2456" t="s">
        <v>4608</v>
      </c>
    </row>
    <row r="2457" spans="1:10" x14ac:dyDescent="0.35">
      <c r="A2457" t="s">
        <v>37</v>
      </c>
      <c r="B2457" t="s">
        <v>187</v>
      </c>
      <c r="C2457" t="s">
        <v>53</v>
      </c>
      <c r="D2457" t="s">
        <v>55</v>
      </c>
      <c r="E2457" t="s">
        <v>185</v>
      </c>
      <c r="F2457" t="s">
        <v>4942</v>
      </c>
      <c r="G2457" t="s">
        <v>3185</v>
      </c>
      <c r="H2457" t="s">
        <v>4943</v>
      </c>
      <c r="I2457" t="s">
        <v>4944</v>
      </c>
      <c r="J2457" t="s">
        <v>4653</v>
      </c>
    </row>
    <row r="2458" spans="1:10" x14ac:dyDescent="0.35">
      <c r="A2458" t="s">
        <v>37</v>
      </c>
      <c r="B2458" t="s">
        <v>187</v>
      </c>
      <c r="C2458" t="s">
        <v>53</v>
      </c>
      <c r="D2458" t="s">
        <v>54</v>
      </c>
      <c r="E2458" t="s">
        <v>185</v>
      </c>
      <c r="F2458" t="s">
        <v>4945</v>
      </c>
      <c r="G2458" t="s">
        <v>3189</v>
      </c>
      <c r="H2458" t="s">
        <v>4946</v>
      </c>
      <c r="I2458" t="s">
        <v>4944</v>
      </c>
      <c r="J2458" t="s">
        <v>4655</v>
      </c>
    </row>
    <row r="2459" spans="1:10" x14ac:dyDescent="0.35">
      <c r="A2459" t="s">
        <v>37</v>
      </c>
      <c r="B2459" t="s">
        <v>187</v>
      </c>
      <c r="C2459" t="s">
        <v>53</v>
      </c>
      <c r="D2459" t="s">
        <v>56</v>
      </c>
      <c r="E2459" t="s">
        <v>185</v>
      </c>
      <c r="F2459" t="s">
        <v>4947</v>
      </c>
      <c r="G2459" t="s">
        <v>3192</v>
      </c>
      <c r="H2459" t="s">
        <v>4948</v>
      </c>
      <c r="I2459" t="s">
        <v>4944</v>
      </c>
      <c r="J2459" t="s">
        <v>4657</v>
      </c>
    </row>
    <row r="2460" spans="1:10" x14ac:dyDescent="0.35">
      <c r="A2460" t="s">
        <v>37</v>
      </c>
      <c r="B2460" t="s">
        <v>187</v>
      </c>
      <c r="C2460" t="s">
        <v>53</v>
      </c>
      <c r="D2460" t="s">
        <v>43</v>
      </c>
      <c r="E2460" t="s">
        <v>185</v>
      </c>
      <c r="F2460" t="s">
        <v>4949</v>
      </c>
      <c r="G2460" t="s">
        <v>3195</v>
      </c>
      <c r="H2460" t="s">
        <v>4934</v>
      </c>
      <c r="I2460" t="s">
        <v>4944</v>
      </c>
      <c r="J2460" t="s">
        <v>4659</v>
      </c>
    </row>
    <row r="2461" spans="1:10" x14ac:dyDescent="0.35">
      <c r="A2461" t="s">
        <v>37</v>
      </c>
      <c r="B2461" t="s">
        <v>187</v>
      </c>
      <c r="C2461" t="s">
        <v>53</v>
      </c>
      <c r="D2461" t="s">
        <v>42</v>
      </c>
      <c r="E2461" t="s">
        <v>185</v>
      </c>
      <c r="F2461" t="s">
        <v>4950</v>
      </c>
      <c r="G2461" t="s">
        <v>3197</v>
      </c>
      <c r="H2461" t="s">
        <v>4936</v>
      </c>
      <c r="I2461" t="s">
        <v>4944</v>
      </c>
      <c r="J2461" t="s">
        <v>4661</v>
      </c>
    </row>
    <row r="2462" spans="1:10" x14ac:dyDescent="0.35">
      <c r="A2462" t="s">
        <v>37</v>
      </c>
      <c r="B2462" t="s">
        <v>187</v>
      </c>
      <c r="C2462" t="s">
        <v>53</v>
      </c>
      <c r="D2462" t="s">
        <v>44</v>
      </c>
      <c r="E2462" t="s">
        <v>185</v>
      </c>
      <c r="F2462" t="s">
        <v>4951</v>
      </c>
      <c r="G2462" t="s">
        <v>3199</v>
      </c>
      <c r="H2462" t="s">
        <v>4938</v>
      </c>
      <c r="I2462" t="s">
        <v>4944</v>
      </c>
      <c r="J2462" t="s">
        <v>4663</v>
      </c>
    </row>
    <row r="2463" spans="1:10" x14ac:dyDescent="0.35">
      <c r="A2463" t="s">
        <v>37</v>
      </c>
      <c r="B2463" t="s">
        <v>187</v>
      </c>
      <c r="C2463" t="s">
        <v>53</v>
      </c>
      <c r="D2463" t="s">
        <v>41</v>
      </c>
      <c r="E2463" t="s">
        <v>185</v>
      </c>
      <c r="F2463" t="s">
        <v>4952</v>
      </c>
      <c r="G2463" t="s">
        <v>3201</v>
      </c>
      <c r="H2463" t="s">
        <v>4940</v>
      </c>
      <c r="I2463" t="s">
        <v>4944</v>
      </c>
      <c r="J2463" t="s">
        <v>4665</v>
      </c>
    </row>
    <row r="2464" spans="1:10" x14ac:dyDescent="0.35">
      <c r="A2464" t="s">
        <v>37</v>
      </c>
      <c r="B2464" t="s">
        <v>187</v>
      </c>
      <c r="C2464" t="s">
        <v>53</v>
      </c>
      <c r="D2464" t="s">
        <v>53</v>
      </c>
      <c r="E2464" t="s">
        <v>185</v>
      </c>
      <c r="F2464" t="s">
        <v>4953</v>
      </c>
      <c r="G2464" t="s">
        <v>3203</v>
      </c>
      <c r="H2464" t="s">
        <v>4944</v>
      </c>
      <c r="I2464" t="s">
        <v>4944</v>
      </c>
      <c r="J2464" t="s">
        <v>4666</v>
      </c>
    </row>
    <row r="2465" spans="1:10" x14ac:dyDescent="0.35">
      <c r="A2465" t="s">
        <v>37</v>
      </c>
      <c r="B2465" t="s">
        <v>187</v>
      </c>
      <c r="C2465" t="s">
        <v>78</v>
      </c>
      <c r="D2465" t="s">
        <v>79</v>
      </c>
      <c r="E2465" t="s">
        <v>185</v>
      </c>
      <c r="F2465" t="s">
        <v>4954</v>
      </c>
      <c r="G2465" t="s">
        <v>3205</v>
      </c>
      <c r="H2465" t="s">
        <v>4955</v>
      </c>
      <c r="I2465" t="s">
        <v>4956</v>
      </c>
      <c r="J2465" t="s">
        <v>4702</v>
      </c>
    </row>
    <row r="2466" spans="1:10" x14ac:dyDescent="0.35">
      <c r="A2466" t="s">
        <v>37</v>
      </c>
      <c r="B2466" t="s">
        <v>187</v>
      </c>
      <c r="C2466" t="s">
        <v>78</v>
      </c>
      <c r="D2466" t="s">
        <v>80</v>
      </c>
      <c r="E2466" t="s">
        <v>185</v>
      </c>
      <c r="F2466" t="s">
        <v>4957</v>
      </c>
      <c r="G2466" t="s">
        <v>3209</v>
      </c>
      <c r="H2466" t="s">
        <v>4958</v>
      </c>
      <c r="I2466" t="s">
        <v>4956</v>
      </c>
      <c r="J2466" t="s">
        <v>4704</v>
      </c>
    </row>
    <row r="2467" spans="1:10" x14ac:dyDescent="0.35">
      <c r="A2467" t="s">
        <v>37</v>
      </c>
      <c r="B2467" t="s">
        <v>187</v>
      </c>
      <c r="C2467" t="s">
        <v>78</v>
      </c>
      <c r="D2467" t="s">
        <v>81</v>
      </c>
      <c r="E2467" t="s">
        <v>185</v>
      </c>
      <c r="F2467" t="s">
        <v>4959</v>
      </c>
      <c r="G2467" t="s">
        <v>3212</v>
      </c>
      <c r="H2467" t="s">
        <v>4960</v>
      </c>
      <c r="I2467" t="s">
        <v>4956</v>
      </c>
      <c r="J2467" t="s">
        <v>4706</v>
      </c>
    </row>
    <row r="2468" spans="1:10" x14ac:dyDescent="0.35">
      <c r="A2468" t="s">
        <v>37</v>
      </c>
      <c r="B2468" t="s">
        <v>187</v>
      </c>
      <c r="C2468" t="s">
        <v>78</v>
      </c>
      <c r="D2468" t="s">
        <v>44</v>
      </c>
      <c r="E2468" t="s">
        <v>185</v>
      </c>
      <c r="F2468" t="s">
        <v>4961</v>
      </c>
      <c r="G2468" t="s">
        <v>3215</v>
      </c>
      <c r="H2468" t="s">
        <v>4938</v>
      </c>
      <c r="I2468" t="s">
        <v>4956</v>
      </c>
      <c r="J2468" t="s">
        <v>4708</v>
      </c>
    </row>
    <row r="2469" spans="1:10" x14ac:dyDescent="0.35">
      <c r="A2469" t="s">
        <v>37</v>
      </c>
      <c r="B2469" t="s">
        <v>187</v>
      </c>
      <c r="C2469" t="s">
        <v>78</v>
      </c>
      <c r="D2469" t="s">
        <v>41</v>
      </c>
      <c r="E2469" t="s">
        <v>185</v>
      </c>
      <c r="F2469" t="s">
        <v>4962</v>
      </c>
      <c r="G2469" t="s">
        <v>3218</v>
      </c>
      <c r="H2469" t="s">
        <v>4940</v>
      </c>
      <c r="I2469" t="s">
        <v>4956</v>
      </c>
      <c r="J2469" t="s">
        <v>4710</v>
      </c>
    </row>
    <row r="2470" spans="1:10" x14ac:dyDescent="0.35">
      <c r="A2470" t="s">
        <v>37</v>
      </c>
      <c r="B2470" t="s">
        <v>187</v>
      </c>
      <c r="C2470" t="s">
        <v>78</v>
      </c>
      <c r="D2470" t="s">
        <v>78</v>
      </c>
      <c r="E2470" t="s">
        <v>185</v>
      </c>
      <c r="F2470" t="s">
        <v>4963</v>
      </c>
      <c r="G2470" t="s">
        <v>3221</v>
      </c>
      <c r="H2470" t="s">
        <v>4956</v>
      </c>
      <c r="I2470" t="s">
        <v>4956</v>
      </c>
      <c r="J2470" t="s">
        <v>4711</v>
      </c>
    </row>
    <row r="2471" spans="1:10" x14ac:dyDescent="0.35">
      <c r="A2471" t="s">
        <v>3</v>
      </c>
      <c r="B2471" t="s">
        <v>187</v>
      </c>
      <c r="C2471" t="s">
        <v>63</v>
      </c>
      <c r="D2471" t="s">
        <v>65</v>
      </c>
      <c r="E2471" t="s">
        <v>185</v>
      </c>
      <c r="F2471" t="s">
        <v>4964</v>
      </c>
      <c r="G2471" t="s">
        <v>3223</v>
      </c>
      <c r="H2471" t="s">
        <v>4965</v>
      </c>
      <c r="I2471" t="s">
        <v>4966</v>
      </c>
      <c r="J2471" t="s">
        <v>4762</v>
      </c>
    </row>
    <row r="2472" spans="1:10" x14ac:dyDescent="0.35">
      <c r="A2472" t="s">
        <v>3</v>
      </c>
      <c r="B2472" t="s">
        <v>187</v>
      </c>
      <c r="C2472" t="s">
        <v>63</v>
      </c>
      <c r="D2472" t="s">
        <v>67</v>
      </c>
      <c r="E2472" t="s">
        <v>185</v>
      </c>
      <c r="F2472" t="s">
        <v>4967</v>
      </c>
      <c r="G2472" t="s">
        <v>3227</v>
      </c>
      <c r="H2472" t="s">
        <v>4968</v>
      </c>
      <c r="I2472" t="s">
        <v>4966</v>
      </c>
      <c r="J2472" t="s">
        <v>4764</v>
      </c>
    </row>
    <row r="2473" spans="1:10" x14ac:dyDescent="0.35">
      <c r="A2473" t="s">
        <v>3</v>
      </c>
      <c r="B2473" t="s">
        <v>187</v>
      </c>
      <c r="C2473" t="s">
        <v>63</v>
      </c>
      <c r="D2473" t="s">
        <v>68</v>
      </c>
      <c r="E2473" t="s">
        <v>185</v>
      </c>
      <c r="F2473" t="s">
        <v>4969</v>
      </c>
      <c r="G2473" t="s">
        <v>3230</v>
      </c>
      <c r="H2473" t="s">
        <v>4970</v>
      </c>
      <c r="I2473" t="s">
        <v>4966</v>
      </c>
      <c r="J2473" t="s">
        <v>4766</v>
      </c>
    </row>
    <row r="2474" spans="1:10" x14ac:dyDescent="0.35">
      <c r="A2474" t="s">
        <v>3</v>
      </c>
      <c r="B2474" t="s">
        <v>187</v>
      </c>
      <c r="C2474" t="s">
        <v>63</v>
      </c>
      <c r="D2474" t="s">
        <v>13</v>
      </c>
      <c r="E2474" t="s">
        <v>185</v>
      </c>
      <c r="F2474" t="s">
        <v>4971</v>
      </c>
      <c r="G2474" t="s">
        <v>3233</v>
      </c>
      <c r="H2474" t="s">
        <v>4972</v>
      </c>
      <c r="I2474" t="s">
        <v>4966</v>
      </c>
      <c r="J2474" t="s">
        <v>4768</v>
      </c>
    </row>
    <row r="2475" spans="1:10" x14ac:dyDescent="0.35">
      <c r="A2475" t="s">
        <v>3</v>
      </c>
      <c r="B2475" t="s">
        <v>187</v>
      </c>
      <c r="C2475" t="s">
        <v>63</v>
      </c>
      <c r="D2475" t="s">
        <v>7</v>
      </c>
      <c r="E2475" t="s">
        <v>185</v>
      </c>
      <c r="F2475" t="s">
        <v>4973</v>
      </c>
      <c r="G2475" t="s">
        <v>3236</v>
      </c>
      <c r="H2475" t="s">
        <v>4974</v>
      </c>
      <c r="I2475" t="s">
        <v>4966</v>
      </c>
      <c r="J2475" t="s">
        <v>4770</v>
      </c>
    </row>
    <row r="2476" spans="1:10" x14ac:dyDescent="0.35">
      <c r="A2476" t="s">
        <v>3</v>
      </c>
      <c r="B2476" t="s">
        <v>187</v>
      </c>
      <c r="C2476" t="s">
        <v>63</v>
      </c>
      <c r="D2476" t="s">
        <v>66</v>
      </c>
      <c r="E2476" t="s">
        <v>185</v>
      </c>
      <c r="F2476" t="s">
        <v>4975</v>
      </c>
      <c r="G2476" t="s">
        <v>3239</v>
      </c>
      <c r="H2476" t="s">
        <v>4976</v>
      </c>
      <c r="I2476" t="s">
        <v>4966</v>
      </c>
      <c r="J2476" t="s">
        <v>4772</v>
      </c>
    </row>
    <row r="2477" spans="1:10" x14ac:dyDescent="0.35">
      <c r="A2477" t="s">
        <v>3</v>
      </c>
      <c r="B2477" t="s">
        <v>187</v>
      </c>
      <c r="C2477" t="s">
        <v>63</v>
      </c>
      <c r="D2477" t="s">
        <v>64</v>
      </c>
      <c r="E2477" t="s">
        <v>185</v>
      </c>
      <c r="F2477" t="s">
        <v>4977</v>
      </c>
      <c r="G2477" t="s">
        <v>3242</v>
      </c>
      <c r="H2477" t="s">
        <v>4978</v>
      </c>
      <c r="I2477" t="s">
        <v>4966</v>
      </c>
      <c r="J2477" t="s">
        <v>4774</v>
      </c>
    </row>
    <row r="2478" spans="1:10" x14ac:dyDescent="0.35">
      <c r="A2478" t="s">
        <v>3</v>
      </c>
      <c r="B2478" t="s">
        <v>187</v>
      </c>
      <c r="C2478" t="s">
        <v>63</v>
      </c>
      <c r="D2478" t="s">
        <v>63</v>
      </c>
      <c r="E2478" t="s">
        <v>185</v>
      </c>
      <c r="F2478" t="s">
        <v>4979</v>
      </c>
      <c r="G2478" t="s">
        <v>3245</v>
      </c>
      <c r="H2478" t="s">
        <v>4966</v>
      </c>
      <c r="I2478" t="s">
        <v>4966</v>
      </c>
      <c r="J2478" t="s">
        <v>4775</v>
      </c>
    </row>
    <row r="2479" spans="1:10" x14ac:dyDescent="0.35">
      <c r="A2479" t="s">
        <v>3</v>
      </c>
      <c r="B2479" t="s">
        <v>187</v>
      </c>
      <c r="C2479" t="s">
        <v>91</v>
      </c>
      <c r="D2479" t="s">
        <v>91</v>
      </c>
      <c r="E2479" t="s">
        <v>185</v>
      </c>
      <c r="F2479" t="s">
        <v>4980</v>
      </c>
      <c r="G2479" t="s">
        <v>3247</v>
      </c>
      <c r="H2479" t="s">
        <v>4981</v>
      </c>
      <c r="I2479" t="s">
        <v>4981</v>
      </c>
      <c r="J2479" t="s">
        <v>4833</v>
      </c>
    </row>
    <row r="2480" spans="1:10" x14ac:dyDescent="0.35">
      <c r="A2480" t="s">
        <v>3</v>
      </c>
      <c r="B2480" t="s">
        <v>187</v>
      </c>
      <c r="C2480" t="s">
        <v>91</v>
      </c>
      <c r="D2480" t="s">
        <v>96</v>
      </c>
      <c r="E2480" t="s">
        <v>185</v>
      </c>
      <c r="F2480" t="s">
        <v>4982</v>
      </c>
      <c r="G2480" t="s">
        <v>3250</v>
      </c>
      <c r="H2480" t="s">
        <v>4983</v>
      </c>
      <c r="I2480" t="s">
        <v>4981</v>
      </c>
      <c r="J2480" t="s">
        <v>4837</v>
      </c>
    </row>
    <row r="2481" spans="1:10" x14ac:dyDescent="0.35">
      <c r="A2481" t="s">
        <v>3</v>
      </c>
      <c r="B2481" t="s">
        <v>187</v>
      </c>
      <c r="C2481" t="s">
        <v>91</v>
      </c>
      <c r="D2481" t="s">
        <v>94</v>
      </c>
      <c r="E2481" t="s">
        <v>185</v>
      </c>
      <c r="F2481" t="s">
        <v>4984</v>
      </c>
      <c r="G2481" t="s">
        <v>3253</v>
      </c>
      <c r="H2481" t="s">
        <v>4985</v>
      </c>
      <c r="I2481" t="s">
        <v>4981</v>
      </c>
      <c r="J2481" t="s">
        <v>4839</v>
      </c>
    </row>
    <row r="2482" spans="1:10" x14ac:dyDescent="0.35">
      <c r="A2482" t="s">
        <v>3</v>
      </c>
      <c r="B2482" t="s">
        <v>187</v>
      </c>
      <c r="C2482" t="s">
        <v>91</v>
      </c>
      <c r="D2482" t="s">
        <v>66</v>
      </c>
      <c r="E2482" t="s">
        <v>185</v>
      </c>
      <c r="F2482" t="s">
        <v>4986</v>
      </c>
      <c r="G2482" t="s">
        <v>3256</v>
      </c>
      <c r="H2482" t="s">
        <v>4976</v>
      </c>
      <c r="I2482" t="s">
        <v>4981</v>
      </c>
      <c r="J2482" t="s">
        <v>4841</v>
      </c>
    </row>
    <row r="2483" spans="1:10" x14ac:dyDescent="0.35">
      <c r="A2483" t="s">
        <v>3</v>
      </c>
      <c r="B2483" t="s">
        <v>187</v>
      </c>
      <c r="C2483" t="s">
        <v>91</v>
      </c>
      <c r="D2483" t="s">
        <v>64</v>
      </c>
      <c r="E2483" t="s">
        <v>185</v>
      </c>
      <c r="F2483" t="s">
        <v>4987</v>
      </c>
      <c r="G2483" t="s">
        <v>3258</v>
      </c>
      <c r="H2483" t="s">
        <v>4978</v>
      </c>
      <c r="I2483" t="s">
        <v>4981</v>
      </c>
      <c r="J2483" t="s">
        <v>4843</v>
      </c>
    </row>
    <row r="2484" spans="1:10" x14ac:dyDescent="0.35">
      <c r="A2484" t="s">
        <v>3</v>
      </c>
      <c r="B2484" t="s">
        <v>187</v>
      </c>
      <c r="C2484" t="s">
        <v>91</v>
      </c>
      <c r="D2484" t="s">
        <v>95</v>
      </c>
      <c r="E2484" t="s">
        <v>185</v>
      </c>
      <c r="F2484" t="s">
        <v>4988</v>
      </c>
      <c r="G2484" t="s">
        <v>3260</v>
      </c>
      <c r="H2484" t="s">
        <v>4989</v>
      </c>
      <c r="I2484" t="s">
        <v>4981</v>
      </c>
      <c r="J2484" t="s">
        <v>4845</v>
      </c>
    </row>
    <row r="2485" spans="1:10" x14ac:dyDescent="0.35">
      <c r="A2485" t="s">
        <v>3</v>
      </c>
      <c r="B2485" t="s">
        <v>187</v>
      </c>
      <c r="C2485" t="s">
        <v>5</v>
      </c>
      <c r="D2485" t="s">
        <v>5</v>
      </c>
      <c r="E2485" t="s">
        <v>185</v>
      </c>
      <c r="F2485" t="s">
        <v>4990</v>
      </c>
      <c r="G2485" t="s">
        <v>3263</v>
      </c>
      <c r="H2485" t="s">
        <v>4991</v>
      </c>
      <c r="I2485" t="s">
        <v>4991</v>
      </c>
      <c r="J2485" t="s">
        <v>4889</v>
      </c>
    </row>
    <row r="2486" spans="1:10" x14ac:dyDescent="0.35">
      <c r="A2486" t="s">
        <v>3</v>
      </c>
      <c r="B2486" t="s">
        <v>187</v>
      </c>
      <c r="C2486" t="s">
        <v>5</v>
      </c>
      <c r="D2486" t="s">
        <v>15</v>
      </c>
      <c r="E2486" t="s">
        <v>185</v>
      </c>
      <c r="F2486" t="s">
        <v>4992</v>
      </c>
      <c r="G2486" t="s">
        <v>3266</v>
      </c>
      <c r="H2486" t="s">
        <v>4993</v>
      </c>
      <c r="I2486" t="s">
        <v>4991</v>
      </c>
      <c r="J2486" t="s">
        <v>4893</v>
      </c>
    </row>
    <row r="2487" spans="1:10" x14ac:dyDescent="0.35">
      <c r="A2487" t="s">
        <v>3</v>
      </c>
      <c r="B2487" t="s">
        <v>187</v>
      </c>
      <c r="C2487" t="s">
        <v>5</v>
      </c>
      <c r="D2487" t="s">
        <v>10</v>
      </c>
      <c r="E2487" t="s">
        <v>185</v>
      </c>
      <c r="F2487" t="s">
        <v>4994</v>
      </c>
      <c r="G2487" t="s">
        <v>3269</v>
      </c>
      <c r="H2487" t="s">
        <v>4995</v>
      </c>
      <c r="I2487" t="s">
        <v>4991</v>
      </c>
      <c r="J2487" t="s">
        <v>4895</v>
      </c>
    </row>
    <row r="2488" spans="1:10" x14ac:dyDescent="0.35">
      <c r="A2488" t="s">
        <v>3</v>
      </c>
      <c r="B2488" t="s">
        <v>187</v>
      </c>
      <c r="C2488" t="s">
        <v>5</v>
      </c>
      <c r="D2488" t="s">
        <v>14</v>
      </c>
      <c r="E2488" t="s">
        <v>185</v>
      </c>
      <c r="F2488" t="s">
        <v>4996</v>
      </c>
      <c r="G2488" t="s">
        <v>3272</v>
      </c>
      <c r="H2488" t="s">
        <v>4997</v>
      </c>
      <c r="I2488" t="s">
        <v>4991</v>
      </c>
      <c r="J2488" t="s">
        <v>4897</v>
      </c>
    </row>
    <row r="2489" spans="1:10" x14ac:dyDescent="0.35">
      <c r="A2489" t="s">
        <v>3</v>
      </c>
      <c r="B2489" t="s">
        <v>187</v>
      </c>
      <c r="C2489" t="s">
        <v>5</v>
      </c>
      <c r="D2489" t="s">
        <v>13</v>
      </c>
      <c r="E2489" t="s">
        <v>185</v>
      </c>
      <c r="F2489" t="s">
        <v>4998</v>
      </c>
      <c r="G2489" t="s">
        <v>3275</v>
      </c>
      <c r="H2489" t="s">
        <v>4972</v>
      </c>
      <c r="I2489" t="s">
        <v>4991</v>
      </c>
      <c r="J2489" t="s">
        <v>4899</v>
      </c>
    </row>
    <row r="2490" spans="1:10" x14ac:dyDescent="0.35">
      <c r="A2490" t="s">
        <v>3</v>
      </c>
      <c r="B2490" t="s">
        <v>187</v>
      </c>
      <c r="C2490" t="s">
        <v>5</v>
      </c>
      <c r="D2490" t="s">
        <v>7</v>
      </c>
      <c r="E2490" t="s">
        <v>185</v>
      </c>
      <c r="F2490" t="s">
        <v>4999</v>
      </c>
      <c r="G2490" t="s">
        <v>3278</v>
      </c>
      <c r="H2490" t="s">
        <v>4974</v>
      </c>
      <c r="I2490" t="s">
        <v>4991</v>
      </c>
      <c r="J2490" t="s">
        <v>4901</v>
      </c>
    </row>
    <row r="2491" spans="1:10" x14ac:dyDescent="0.35">
      <c r="A2491" t="s">
        <v>37</v>
      </c>
      <c r="B2491" t="s">
        <v>187</v>
      </c>
      <c r="C2491" t="s">
        <v>39</v>
      </c>
      <c r="D2491" t="s">
        <v>186</v>
      </c>
      <c r="E2491" t="s">
        <v>36</v>
      </c>
      <c r="F2491" t="s">
        <v>3451</v>
      </c>
      <c r="G2491" t="s">
        <v>3512</v>
      </c>
      <c r="H2491" t="s">
        <v>5000</v>
      </c>
      <c r="I2491" t="s">
        <v>4594</v>
      </c>
      <c r="J2491" t="s">
        <v>5001</v>
      </c>
    </row>
    <row r="2492" spans="1:10" x14ac:dyDescent="0.35">
      <c r="A2492" t="s">
        <v>37</v>
      </c>
      <c r="B2492" t="s">
        <v>187</v>
      </c>
      <c r="C2492" t="s">
        <v>39</v>
      </c>
      <c r="D2492" t="s">
        <v>186</v>
      </c>
      <c r="E2492" t="s">
        <v>166</v>
      </c>
      <c r="F2492" t="s">
        <v>3453</v>
      </c>
      <c r="G2492" t="s">
        <v>3515</v>
      </c>
      <c r="H2492" t="s">
        <v>5002</v>
      </c>
      <c r="I2492" t="s">
        <v>4609</v>
      </c>
      <c r="J2492" t="s">
        <v>5001</v>
      </c>
    </row>
    <row r="2493" spans="1:10" x14ac:dyDescent="0.35">
      <c r="A2493" t="s">
        <v>37</v>
      </c>
      <c r="B2493" t="s">
        <v>187</v>
      </c>
      <c r="C2493" t="s">
        <v>39</v>
      </c>
      <c r="D2493" t="s">
        <v>186</v>
      </c>
      <c r="E2493" t="s">
        <v>47</v>
      </c>
      <c r="F2493" t="s">
        <v>3454</v>
      </c>
      <c r="G2493" t="s">
        <v>3517</v>
      </c>
      <c r="H2493" t="s">
        <v>5003</v>
      </c>
      <c r="I2493" t="s">
        <v>4611</v>
      </c>
      <c r="J2493" t="s">
        <v>5001</v>
      </c>
    </row>
    <row r="2494" spans="1:10" x14ac:dyDescent="0.35">
      <c r="A2494" t="s">
        <v>37</v>
      </c>
      <c r="B2494" t="s">
        <v>187</v>
      </c>
      <c r="C2494" t="s">
        <v>39</v>
      </c>
      <c r="D2494" t="s">
        <v>186</v>
      </c>
      <c r="E2494" t="s">
        <v>49</v>
      </c>
      <c r="F2494" t="s">
        <v>3455</v>
      </c>
      <c r="G2494" t="s">
        <v>3519</v>
      </c>
      <c r="H2494" t="s">
        <v>5004</v>
      </c>
      <c r="I2494" t="s">
        <v>4619</v>
      </c>
      <c r="J2494" t="s">
        <v>5001</v>
      </c>
    </row>
    <row r="2495" spans="1:10" x14ac:dyDescent="0.35">
      <c r="A2495" t="s">
        <v>37</v>
      </c>
      <c r="B2495" t="s">
        <v>187</v>
      </c>
      <c r="C2495" t="s">
        <v>39</v>
      </c>
      <c r="D2495" t="s">
        <v>186</v>
      </c>
      <c r="E2495" t="s">
        <v>50</v>
      </c>
      <c r="F2495" t="s">
        <v>3456</v>
      </c>
      <c r="G2495" t="s">
        <v>3521</v>
      </c>
      <c r="H2495" t="s">
        <v>5005</v>
      </c>
      <c r="I2495" t="s">
        <v>4627</v>
      </c>
      <c r="J2495" t="s">
        <v>5001</v>
      </c>
    </row>
    <row r="2496" spans="1:10" x14ac:dyDescent="0.35">
      <c r="A2496" t="s">
        <v>37</v>
      </c>
      <c r="B2496" t="s">
        <v>187</v>
      </c>
      <c r="C2496" t="s">
        <v>39</v>
      </c>
      <c r="D2496" t="s">
        <v>186</v>
      </c>
      <c r="E2496" t="s">
        <v>51</v>
      </c>
      <c r="F2496" t="s">
        <v>3457</v>
      </c>
      <c r="G2496" t="s">
        <v>3523</v>
      </c>
      <c r="H2496" t="s">
        <v>5006</v>
      </c>
      <c r="I2496" t="s">
        <v>4635</v>
      </c>
      <c r="J2496" t="s">
        <v>5001</v>
      </c>
    </row>
    <row r="2497" spans="1:10" x14ac:dyDescent="0.35">
      <c r="A2497" t="s">
        <v>37</v>
      </c>
      <c r="B2497" t="s">
        <v>187</v>
      </c>
      <c r="C2497" t="s">
        <v>39</v>
      </c>
      <c r="D2497" t="s">
        <v>186</v>
      </c>
      <c r="E2497" t="s">
        <v>77</v>
      </c>
      <c r="F2497" t="s">
        <v>3458</v>
      </c>
      <c r="G2497" t="s">
        <v>3525</v>
      </c>
      <c r="H2497" t="s">
        <v>5007</v>
      </c>
      <c r="I2497" t="s">
        <v>4642</v>
      </c>
      <c r="J2497" t="s">
        <v>5001</v>
      </c>
    </row>
    <row r="2498" spans="1:10" x14ac:dyDescent="0.35">
      <c r="A2498" t="s">
        <v>37</v>
      </c>
      <c r="B2498" t="s">
        <v>187</v>
      </c>
      <c r="C2498" t="s">
        <v>39</v>
      </c>
      <c r="D2498" t="s">
        <v>186</v>
      </c>
      <c r="E2498" t="s">
        <v>82</v>
      </c>
      <c r="F2498" t="s">
        <v>3459</v>
      </c>
      <c r="G2498" t="s">
        <v>3527</v>
      </c>
      <c r="H2498" t="s">
        <v>5008</v>
      </c>
      <c r="I2498" t="s">
        <v>4643</v>
      </c>
      <c r="J2498" t="s">
        <v>5001</v>
      </c>
    </row>
    <row r="2499" spans="1:10" x14ac:dyDescent="0.35">
      <c r="A2499" t="s">
        <v>37</v>
      </c>
      <c r="B2499" t="s">
        <v>187</v>
      </c>
      <c r="C2499" t="s">
        <v>39</v>
      </c>
      <c r="D2499" t="s">
        <v>186</v>
      </c>
      <c r="E2499" t="s">
        <v>83</v>
      </c>
      <c r="F2499" t="s">
        <v>3460</v>
      </c>
      <c r="G2499" t="s">
        <v>3529</v>
      </c>
      <c r="H2499" t="s">
        <v>5009</v>
      </c>
      <c r="I2499" t="s">
        <v>4644</v>
      </c>
      <c r="J2499" t="s">
        <v>5001</v>
      </c>
    </row>
    <row r="2500" spans="1:10" x14ac:dyDescent="0.35">
      <c r="A2500" t="s">
        <v>37</v>
      </c>
      <c r="B2500" t="s">
        <v>187</v>
      </c>
      <c r="C2500" t="s">
        <v>39</v>
      </c>
      <c r="D2500" t="s">
        <v>186</v>
      </c>
      <c r="E2500" t="s">
        <v>84</v>
      </c>
      <c r="F2500" t="s">
        <v>3461</v>
      </c>
      <c r="G2500" t="s">
        <v>3531</v>
      </c>
      <c r="H2500" t="s">
        <v>5010</v>
      </c>
      <c r="I2500" t="s">
        <v>4645</v>
      </c>
      <c r="J2500" t="s">
        <v>5001</v>
      </c>
    </row>
    <row r="2501" spans="1:10" x14ac:dyDescent="0.35">
      <c r="A2501" t="s">
        <v>37</v>
      </c>
      <c r="B2501" t="s">
        <v>187</v>
      </c>
      <c r="C2501" t="s">
        <v>39</v>
      </c>
      <c r="D2501" t="s">
        <v>186</v>
      </c>
      <c r="E2501" t="s">
        <v>85</v>
      </c>
      <c r="F2501" t="s">
        <v>3462</v>
      </c>
      <c r="G2501" t="s">
        <v>3533</v>
      </c>
      <c r="H2501" t="s">
        <v>5011</v>
      </c>
      <c r="I2501" t="s">
        <v>4646</v>
      </c>
      <c r="J2501" t="s">
        <v>5001</v>
      </c>
    </row>
    <row r="2502" spans="1:10" x14ac:dyDescent="0.35">
      <c r="A2502" t="s">
        <v>37</v>
      </c>
      <c r="B2502" t="s">
        <v>187</v>
      </c>
      <c r="C2502" t="s">
        <v>39</v>
      </c>
      <c r="D2502" t="s">
        <v>186</v>
      </c>
      <c r="E2502" t="s">
        <v>86</v>
      </c>
      <c r="F2502" t="s">
        <v>3463</v>
      </c>
      <c r="G2502" t="s">
        <v>3535</v>
      </c>
      <c r="H2502" t="s">
        <v>5012</v>
      </c>
      <c r="I2502" t="s">
        <v>4647</v>
      </c>
      <c r="J2502" t="s">
        <v>5001</v>
      </c>
    </row>
    <row r="2503" spans="1:10" x14ac:dyDescent="0.35">
      <c r="A2503" t="s">
        <v>37</v>
      </c>
      <c r="B2503" t="s">
        <v>187</v>
      </c>
      <c r="C2503" t="s">
        <v>39</v>
      </c>
      <c r="D2503" t="s">
        <v>186</v>
      </c>
      <c r="E2503" t="s">
        <v>87</v>
      </c>
      <c r="F2503" t="s">
        <v>3464</v>
      </c>
      <c r="G2503" t="s">
        <v>3537</v>
      </c>
      <c r="H2503" t="s">
        <v>5013</v>
      </c>
      <c r="I2503" t="s">
        <v>4648</v>
      </c>
      <c r="J2503" t="s">
        <v>5001</v>
      </c>
    </row>
    <row r="2504" spans="1:10" x14ac:dyDescent="0.35">
      <c r="A2504" t="s">
        <v>37</v>
      </c>
      <c r="B2504" t="s">
        <v>187</v>
      </c>
      <c r="C2504" t="s">
        <v>39</v>
      </c>
      <c r="D2504" t="s">
        <v>186</v>
      </c>
      <c r="E2504" t="s">
        <v>88</v>
      </c>
      <c r="F2504" t="s">
        <v>3465</v>
      </c>
      <c r="G2504" t="s">
        <v>3539</v>
      </c>
      <c r="H2504" t="s">
        <v>5014</v>
      </c>
      <c r="I2504" t="s">
        <v>4649</v>
      </c>
      <c r="J2504" t="s">
        <v>5001</v>
      </c>
    </row>
    <row r="2505" spans="1:10" x14ac:dyDescent="0.35">
      <c r="A2505" t="s">
        <v>37</v>
      </c>
      <c r="B2505" t="s">
        <v>187</v>
      </c>
      <c r="C2505" t="s">
        <v>39</v>
      </c>
      <c r="D2505" t="s">
        <v>186</v>
      </c>
      <c r="E2505" t="s">
        <v>89</v>
      </c>
      <c r="F2505" t="s">
        <v>3466</v>
      </c>
      <c r="G2505" t="s">
        <v>3541</v>
      </c>
      <c r="H2505" t="s">
        <v>5015</v>
      </c>
      <c r="I2505" t="s">
        <v>4650</v>
      </c>
      <c r="J2505" t="s">
        <v>5001</v>
      </c>
    </row>
    <row r="2506" spans="1:10" x14ac:dyDescent="0.35">
      <c r="A2506" t="s">
        <v>37</v>
      </c>
      <c r="B2506" t="s">
        <v>187</v>
      </c>
      <c r="C2506" t="s">
        <v>53</v>
      </c>
      <c r="D2506" t="s">
        <v>186</v>
      </c>
      <c r="E2506" t="s">
        <v>52</v>
      </c>
      <c r="F2506" t="s">
        <v>3467</v>
      </c>
      <c r="G2506" t="s">
        <v>3543</v>
      </c>
      <c r="H2506" t="s">
        <v>5016</v>
      </c>
      <c r="I2506" t="s">
        <v>4652</v>
      </c>
      <c r="J2506" t="s">
        <v>5017</v>
      </c>
    </row>
    <row r="2507" spans="1:10" x14ac:dyDescent="0.35">
      <c r="A2507" t="s">
        <v>37</v>
      </c>
      <c r="B2507" t="s">
        <v>187</v>
      </c>
      <c r="C2507" t="s">
        <v>53</v>
      </c>
      <c r="D2507" t="s">
        <v>186</v>
      </c>
      <c r="E2507" t="s">
        <v>167</v>
      </c>
      <c r="F2507" t="s">
        <v>3469</v>
      </c>
      <c r="G2507" t="s">
        <v>3546</v>
      </c>
      <c r="H2507" t="s">
        <v>5018</v>
      </c>
      <c r="I2507" t="s">
        <v>4667</v>
      </c>
      <c r="J2507" t="s">
        <v>5017</v>
      </c>
    </row>
    <row r="2508" spans="1:10" x14ac:dyDescent="0.35">
      <c r="A2508" t="s">
        <v>37</v>
      </c>
      <c r="B2508" t="s">
        <v>187</v>
      </c>
      <c r="C2508" t="s">
        <v>53</v>
      </c>
      <c r="D2508" t="s">
        <v>186</v>
      </c>
      <c r="E2508" t="s">
        <v>57</v>
      </c>
      <c r="F2508" t="s">
        <v>3470</v>
      </c>
      <c r="G2508" t="s">
        <v>3548</v>
      </c>
      <c r="H2508" t="s">
        <v>5019</v>
      </c>
      <c r="I2508" t="s">
        <v>4669</v>
      </c>
      <c r="J2508" t="s">
        <v>5017</v>
      </c>
    </row>
    <row r="2509" spans="1:10" x14ac:dyDescent="0.35">
      <c r="A2509" t="s">
        <v>37</v>
      </c>
      <c r="B2509" t="s">
        <v>187</v>
      </c>
      <c r="C2509" t="s">
        <v>53</v>
      </c>
      <c r="D2509" t="s">
        <v>186</v>
      </c>
      <c r="E2509" t="s">
        <v>58</v>
      </c>
      <c r="F2509" t="s">
        <v>3471</v>
      </c>
      <c r="G2509" t="s">
        <v>3550</v>
      </c>
      <c r="H2509" t="s">
        <v>5020</v>
      </c>
      <c r="I2509" t="s">
        <v>4677</v>
      </c>
      <c r="J2509" t="s">
        <v>5017</v>
      </c>
    </row>
    <row r="2510" spans="1:10" x14ac:dyDescent="0.35">
      <c r="A2510" t="s">
        <v>37</v>
      </c>
      <c r="B2510" t="s">
        <v>187</v>
      </c>
      <c r="C2510" t="s">
        <v>53</v>
      </c>
      <c r="D2510" t="s">
        <v>186</v>
      </c>
      <c r="E2510" t="s">
        <v>59</v>
      </c>
      <c r="F2510" t="s">
        <v>3472</v>
      </c>
      <c r="G2510" t="s">
        <v>3552</v>
      </c>
      <c r="H2510" t="s">
        <v>5021</v>
      </c>
      <c r="I2510" t="s">
        <v>4685</v>
      </c>
      <c r="J2510" t="s">
        <v>5017</v>
      </c>
    </row>
    <row r="2511" spans="1:10" x14ac:dyDescent="0.35">
      <c r="A2511" t="s">
        <v>37</v>
      </c>
      <c r="B2511" t="s">
        <v>187</v>
      </c>
      <c r="C2511" t="s">
        <v>53</v>
      </c>
      <c r="D2511" t="s">
        <v>186</v>
      </c>
      <c r="E2511" t="s">
        <v>60</v>
      </c>
      <c r="F2511" t="s">
        <v>3473</v>
      </c>
      <c r="G2511" t="s">
        <v>3554</v>
      </c>
      <c r="H2511" t="s">
        <v>5022</v>
      </c>
      <c r="I2511" t="s">
        <v>4693</v>
      </c>
      <c r="J2511" t="s">
        <v>5017</v>
      </c>
    </row>
    <row r="2512" spans="1:10" x14ac:dyDescent="0.35">
      <c r="A2512" t="s">
        <v>37</v>
      </c>
      <c r="B2512" t="s">
        <v>187</v>
      </c>
      <c r="C2512" t="s">
        <v>78</v>
      </c>
      <c r="D2512" t="s">
        <v>186</v>
      </c>
      <c r="E2512" t="s">
        <v>77</v>
      </c>
      <c r="F2512" t="s">
        <v>3474</v>
      </c>
      <c r="G2512" t="s">
        <v>3556</v>
      </c>
      <c r="H2512" t="s">
        <v>5007</v>
      </c>
      <c r="I2512" t="s">
        <v>4701</v>
      </c>
      <c r="J2512" t="s">
        <v>5023</v>
      </c>
    </row>
    <row r="2513" spans="1:10" x14ac:dyDescent="0.35">
      <c r="A2513" t="s">
        <v>37</v>
      </c>
      <c r="B2513" t="s">
        <v>187</v>
      </c>
      <c r="C2513" t="s">
        <v>78</v>
      </c>
      <c r="D2513" t="s">
        <v>186</v>
      </c>
      <c r="E2513" t="s">
        <v>82</v>
      </c>
      <c r="F2513" t="s">
        <v>3476</v>
      </c>
      <c r="G2513" t="s">
        <v>3559</v>
      </c>
      <c r="H2513" t="s">
        <v>5008</v>
      </c>
      <c r="I2513" t="s">
        <v>4713</v>
      </c>
      <c r="J2513" t="s">
        <v>5023</v>
      </c>
    </row>
    <row r="2514" spans="1:10" x14ac:dyDescent="0.35">
      <c r="A2514" t="s">
        <v>37</v>
      </c>
      <c r="B2514" t="s">
        <v>187</v>
      </c>
      <c r="C2514" t="s">
        <v>78</v>
      </c>
      <c r="D2514" t="s">
        <v>186</v>
      </c>
      <c r="E2514" t="s">
        <v>83</v>
      </c>
      <c r="F2514" t="s">
        <v>3477</v>
      </c>
      <c r="G2514" t="s">
        <v>3561</v>
      </c>
      <c r="H2514" t="s">
        <v>5009</v>
      </c>
      <c r="I2514" t="s">
        <v>4719</v>
      </c>
      <c r="J2514" t="s">
        <v>5023</v>
      </c>
    </row>
    <row r="2515" spans="1:10" x14ac:dyDescent="0.35">
      <c r="A2515" t="s">
        <v>37</v>
      </c>
      <c r="B2515" t="s">
        <v>187</v>
      </c>
      <c r="C2515" t="s">
        <v>78</v>
      </c>
      <c r="D2515" t="s">
        <v>186</v>
      </c>
      <c r="E2515" t="s">
        <v>84</v>
      </c>
      <c r="F2515" t="s">
        <v>3478</v>
      </c>
      <c r="G2515" t="s">
        <v>3563</v>
      </c>
      <c r="H2515" t="s">
        <v>5010</v>
      </c>
      <c r="I2515" t="s">
        <v>4725</v>
      </c>
      <c r="J2515" t="s">
        <v>5023</v>
      </c>
    </row>
    <row r="2516" spans="1:10" x14ac:dyDescent="0.35">
      <c r="A2516" t="s">
        <v>37</v>
      </c>
      <c r="B2516" t="s">
        <v>187</v>
      </c>
      <c r="C2516" t="s">
        <v>78</v>
      </c>
      <c r="D2516" t="s">
        <v>186</v>
      </c>
      <c r="E2516" t="s">
        <v>85</v>
      </c>
      <c r="F2516" t="s">
        <v>3479</v>
      </c>
      <c r="G2516" t="s">
        <v>3565</v>
      </c>
      <c r="H2516" t="s">
        <v>5011</v>
      </c>
      <c r="I2516" t="s">
        <v>4731</v>
      </c>
      <c r="J2516" t="s">
        <v>5023</v>
      </c>
    </row>
    <row r="2517" spans="1:10" x14ac:dyDescent="0.35">
      <c r="A2517" t="s">
        <v>37</v>
      </c>
      <c r="B2517" t="s">
        <v>187</v>
      </c>
      <c r="C2517" t="s">
        <v>78</v>
      </c>
      <c r="D2517" t="s">
        <v>186</v>
      </c>
      <c r="E2517" t="s">
        <v>86</v>
      </c>
      <c r="F2517" t="s">
        <v>3480</v>
      </c>
      <c r="G2517" t="s">
        <v>3567</v>
      </c>
      <c r="H2517" t="s">
        <v>5012</v>
      </c>
      <c r="I2517" t="s">
        <v>4737</v>
      </c>
      <c r="J2517" t="s">
        <v>5023</v>
      </c>
    </row>
    <row r="2518" spans="1:10" x14ac:dyDescent="0.35">
      <c r="A2518" t="s">
        <v>37</v>
      </c>
      <c r="B2518" t="s">
        <v>187</v>
      </c>
      <c r="C2518" t="s">
        <v>78</v>
      </c>
      <c r="D2518" t="s">
        <v>186</v>
      </c>
      <c r="E2518" t="s">
        <v>87</v>
      </c>
      <c r="F2518" t="s">
        <v>3481</v>
      </c>
      <c r="G2518" t="s">
        <v>3569</v>
      </c>
      <c r="H2518" t="s">
        <v>5013</v>
      </c>
      <c r="I2518" t="s">
        <v>4743</v>
      </c>
      <c r="J2518" t="s">
        <v>5023</v>
      </c>
    </row>
    <row r="2519" spans="1:10" x14ac:dyDescent="0.35">
      <c r="A2519" t="s">
        <v>37</v>
      </c>
      <c r="B2519" t="s">
        <v>187</v>
      </c>
      <c r="C2519" t="s">
        <v>78</v>
      </c>
      <c r="D2519" t="s">
        <v>186</v>
      </c>
      <c r="E2519" t="s">
        <v>88</v>
      </c>
      <c r="F2519" t="s">
        <v>3482</v>
      </c>
      <c r="G2519" t="s">
        <v>3571</v>
      </c>
      <c r="H2519" t="s">
        <v>5014</v>
      </c>
      <c r="I2519" t="s">
        <v>4749</v>
      </c>
      <c r="J2519" t="s">
        <v>5023</v>
      </c>
    </row>
    <row r="2520" spans="1:10" x14ac:dyDescent="0.35">
      <c r="A2520" t="s">
        <v>37</v>
      </c>
      <c r="B2520" t="s">
        <v>187</v>
      </c>
      <c r="C2520" t="s">
        <v>78</v>
      </c>
      <c r="D2520" t="s">
        <v>186</v>
      </c>
      <c r="E2520" t="s">
        <v>89</v>
      </c>
      <c r="F2520" t="s">
        <v>3483</v>
      </c>
      <c r="G2520" t="s">
        <v>3573</v>
      </c>
      <c r="H2520" t="s">
        <v>5015</v>
      </c>
      <c r="I2520" t="s">
        <v>4755</v>
      </c>
      <c r="J2520" t="s">
        <v>5023</v>
      </c>
    </row>
    <row r="2521" spans="1:10" x14ac:dyDescent="0.35">
      <c r="A2521" t="s">
        <v>3</v>
      </c>
      <c r="B2521" t="s">
        <v>187</v>
      </c>
      <c r="C2521" t="s">
        <v>63</v>
      </c>
      <c r="D2521" t="s">
        <v>186</v>
      </c>
      <c r="E2521" t="s">
        <v>61</v>
      </c>
      <c r="F2521" t="s">
        <v>3484</v>
      </c>
      <c r="G2521" t="s">
        <v>3575</v>
      </c>
      <c r="H2521" t="s">
        <v>5024</v>
      </c>
      <c r="I2521" t="s">
        <v>4761</v>
      </c>
      <c r="J2521" t="s">
        <v>5025</v>
      </c>
    </row>
    <row r="2522" spans="1:10" x14ac:dyDescent="0.35">
      <c r="A2522" t="s">
        <v>3</v>
      </c>
      <c r="B2522" t="s">
        <v>187</v>
      </c>
      <c r="C2522" t="s">
        <v>63</v>
      </c>
      <c r="D2522" t="s">
        <v>186</v>
      </c>
      <c r="E2522" t="s">
        <v>70</v>
      </c>
      <c r="F2522" t="s">
        <v>3486</v>
      </c>
      <c r="G2522" t="s">
        <v>3578</v>
      </c>
      <c r="H2522" t="s">
        <v>5026</v>
      </c>
      <c r="I2522" t="s">
        <v>4777</v>
      </c>
      <c r="J2522" t="s">
        <v>5025</v>
      </c>
    </row>
    <row r="2523" spans="1:10" x14ac:dyDescent="0.35">
      <c r="A2523" t="s">
        <v>3</v>
      </c>
      <c r="B2523" t="s">
        <v>187</v>
      </c>
      <c r="C2523" t="s">
        <v>63</v>
      </c>
      <c r="D2523" t="s">
        <v>186</v>
      </c>
      <c r="E2523" t="s">
        <v>71</v>
      </c>
      <c r="F2523" t="s">
        <v>3487</v>
      </c>
      <c r="G2523" t="s">
        <v>3580</v>
      </c>
      <c r="H2523" t="s">
        <v>5027</v>
      </c>
      <c r="I2523" t="s">
        <v>4785</v>
      </c>
      <c r="J2523" t="s">
        <v>5025</v>
      </c>
    </row>
    <row r="2524" spans="1:10" x14ac:dyDescent="0.35">
      <c r="A2524" t="s">
        <v>3</v>
      </c>
      <c r="B2524" t="s">
        <v>187</v>
      </c>
      <c r="C2524" t="s">
        <v>63</v>
      </c>
      <c r="D2524" t="s">
        <v>186</v>
      </c>
      <c r="E2524" t="s">
        <v>72</v>
      </c>
      <c r="F2524" t="s">
        <v>3488</v>
      </c>
      <c r="G2524" t="s">
        <v>3582</v>
      </c>
      <c r="H2524" t="s">
        <v>5028</v>
      </c>
      <c r="I2524" t="s">
        <v>4793</v>
      </c>
      <c r="J2524" t="s">
        <v>5025</v>
      </c>
    </row>
    <row r="2525" spans="1:10" x14ac:dyDescent="0.35">
      <c r="A2525" t="s">
        <v>3</v>
      </c>
      <c r="B2525" t="s">
        <v>187</v>
      </c>
      <c r="C2525" t="s">
        <v>63</v>
      </c>
      <c r="D2525" t="s">
        <v>186</v>
      </c>
      <c r="E2525" t="s">
        <v>73</v>
      </c>
      <c r="F2525" t="s">
        <v>3489</v>
      </c>
      <c r="G2525" t="s">
        <v>3584</v>
      </c>
      <c r="H2525" t="s">
        <v>5029</v>
      </c>
      <c r="I2525" t="s">
        <v>4801</v>
      </c>
      <c r="J2525" t="s">
        <v>5025</v>
      </c>
    </row>
    <row r="2526" spans="1:10" x14ac:dyDescent="0.35">
      <c r="A2526" t="s">
        <v>3</v>
      </c>
      <c r="B2526" t="s">
        <v>187</v>
      </c>
      <c r="C2526" t="s">
        <v>63</v>
      </c>
      <c r="D2526" t="s">
        <v>186</v>
      </c>
      <c r="E2526" t="s">
        <v>74</v>
      </c>
      <c r="F2526" t="s">
        <v>3490</v>
      </c>
      <c r="G2526" t="s">
        <v>3586</v>
      </c>
      <c r="H2526" t="s">
        <v>5030</v>
      </c>
      <c r="I2526" t="s">
        <v>4809</v>
      </c>
      <c r="J2526" t="s">
        <v>5025</v>
      </c>
    </row>
    <row r="2527" spans="1:10" x14ac:dyDescent="0.35">
      <c r="A2527" t="s">
        <v>3</v>
      </c>
      <c r="B2527" t="s">
        <v>187</v>
      </c>
      <c r="C2527" t="s">
        <v>63</v>
      </c>
      <c r="D2527" t="s">
        <v>186</v>
      </c>
      <c r="E2527" t="s">
        <v>75</v>
      </c>
      <c r="F2527" t="s">
        <v>3491</v>
      </c>
      <c r="G2527" t="s">
        <v>3588</v>
      </c>
      <c r="H2527" t="s">
        <v>5031</v>
      </c>
      <c r="I2527" t="s">
        <v>4817</v>
      </c>
      <c r="J2527" t="s">
        <v>5025</v>
      </c>
    </row>
    <row r="2528" spans="1:10" x14ac:dyDescent="0.35">
      <c r="A2528" t="s">
        <v>3</v>
      </c>
      <c r="B2528" t="s">
        <v>187</v>
      </c>
      <c r="C2528" t="s">
        <v>63</v>
      </c>
      <c r="D2528" t="s">
        <v>186</v>
      </c>
      <c r="E2528" t="s">
        <v>76</v>
      </c>
      <c r="F2528" t="s">
        <v>3492</v>
      </c>
      <c r="G2528" t="s">
        <v>3590</v>
      </c>
      <c r="H2528" t="s">
        <v>5032</v>
      </c>
      <c r="I2528" t="s">
        <v>4825</v>
      </c>
      <c r="J2528" t="s">
        <v>5025</v>
      </c>
    </row>
    <row r="2529" spans="1:10" x14ac:dyDescent="0.35">
      <c r="A2529" t="s">
        <v>3</v>
      </c>
      <c r="B2529" t="s">
        <v>187</v>
      </c>
      <c r="C2529" t="s">
        <v>91</v>
      </c>
      <c r="D2529" t="s">
        <v>186</v>
      </c>
      <c r="E2529" t="s">
        <v>90</v>
      </c>
      <c r="F2529" t="s">
        <v>3493</v>
      </c>
      <c r="G2529" t="s">
        <v>3592</v>
      </c>
      <c r="H2529" t="s">
        <v>5033</v>
      </c>
      <c r="I2529" t="s">
        <v>4832</v>
      </c>
      <c r="J2529" t="s">
        <v>5034</v>
      </c>
    </row>
    <row r="2530" spans="1:10" x14ac:dyDescent="0.35">
      <c r="A2530" t="s">
        <v>3</v>
      </c>
      <c r="B2530" t="s">
        <v>187</v>
      </c>
      <c r="C2530" t="s">
        <v>91</v>
      </c>
      <c r="D2530" t="s">
        <v>186</v>
      </c>
      <c r="E2530" t="s">
        <v>92</v>
      </c>
      <c r="F2530" t="s">
        <v>3495</v>
      </c>
      <c r="G2530" t="s">
        <v>3595</v>
      </c>
      <c r="H2530" t="s">
        <v>5035</v>
      </c>
      <c r="I2530" t="s">
        <v>4834</v>
      </c>
      <c r="J2530" t="s">
        <v>5034</v>
      </c>
    </row>
    <row r="2531" spans="1:10" x14ac:dyDescent="0.35">
      <c r="A2531" t="s">
        <v>3</v>
      </c>
      <c r="B2531" t="s">
        <v>187</v>
      </c>
      <c r="C2531" t="s">
        <v>91</v>
      </c>
      <c r="D2531" t="s">
        <v>186</v>
      </c>
      <c r="E2531" t="s">
        <v>93</v>
      </c>
      <c r="F2531" t="s">
        <v>3496</v>
      </c>
      <c r="G2531" t="s">
        <v>3597</v>
      </c>
      <c r="H2531" t="s">
        <v>5036</v>
      </c>
      <c r="I2531" t="s">
        <v>4836</v>
      </c>
      <c r="J2531" t="s">
        <v>5034</v>
      </c>
    </row>
    <row r="2532" spans="1:10" x14ac:dyDescent="0.35">
      <c r="A2532" t="s">
        <v>3</v>
      </c>
      <c r="B2532" t="s">
        <v>187</v>
      </c>
      <c r="C2532" t="s">
        <v>91</v>
      </c>
      <c r="D2532" t="s">
        <v>186</v>
      </c>
      <c r="E2532" t="s">
        <v>98</v>
      </c>
      <c r="F2532" t="s">
        <v>3497</v>
      </c>
      <c r="G2532" t="s">
        <v>3599</v>
      </c>
      <c r="H2532" t="s">
        <v>5037</v>
      </c>
      <c r="I2532" t="s">
        <v>4847</v>
      </c>
      <c r="J2532" t="s">
        <v>5034</v>
      </c>
    </row>
    <row r="2533" spans="1:10" x14ac:dyDescent="0.35">
      <c r="A2533" t="s">
        <v>3</v>
      </c>
      <c r="B2533" t="s">
        <v>187</v>
      </c>
      <c r="C2533" t="s">
        <v>91</v>
      </c>
      <c r="D2533" t="s">
        <v>186</v>
      </c>
      <c r="E2533" t="s">
        <v>99</v>
      </c>
      <c r="F2533" t="s">
        <v>3498</v>
      </c>
      <c r="G2533" t="s">
        <v>3601</v>
      </c>
      <c r="H2533" t="s">
        <v>5038</v>
      </c>
      <c r="I2533" t="s">
        <v>4853</v>
      </c>
      <c r="J2533" t="s">
        <v>5034</v>
      </c>
    </row>
    <row r="2534" spans="1:10" x14ac:dyDescent="0.35">
      <c r="A2534" t="s">
        <v>3</v>
      </c>
      <c r="B2534" t="s">
        <v>187</v>
      </c>
      <c r="C2534" t="s">
        <v>91</v>
      </c>
      <c r="D2534" t="s">
        <v>186</v>
      </c>
      <c r="E2534" t="s">
        <v>100</v>
      </c>
      <c r="F2534" t="s">
        <v>3499</v>
      </c>
      <c r="G2534" t="s">
        <v>3603</v>
      </c>
      <c r="H2534" t="s">
        <v>5039</v>
      </c>
      <c r="I2534" t="s">
        <v>4859</v>
      </c>
      <c r="J2534" t="s">
        <v>5034</v>
      </c>
    </row>
    <row r="2535" spans="1:10" x14ac:dyDescent="0.35">
      <c r="A2535" t="s">
        <v>3</v>
      </c>
      <c r="B2535" t="s">
        <v>187</v>
      </c>
      <c r="C2535" t="s">
        <v>91</v>
      </c>
      <c r="D2535" t="s">
        <v>186</v>
      </c>
      <c r="E2535" t="s">
        <v>101</v>
      </c>
      <c r="F2535" t="s">
        <v>3500</v>
      </c>
      <c r="G2535" t="s">
        <v>3605</v>
      </c>
      <c r="H2535" t="s">
        <v>5040</v>
      </c>
      <c r="I2535" t="s">
        <v>4865</v>
      </c>
      <c r="J2535" t="s">
        <v>5034</v>
      </c>
    </row>
    <row r="2536" spans="1:10" x14ac:dyDescent="0.35">
      <c r="A2536" t="s">
        <v>3</v>
      </c>
      <c r="B2536" t="s">
        <v>187</v>
      </c>
      <c r="C2536" t="s">
        <v>91</v>
      </c>
      <c r="D2536" t="s">
        <v>186</v>
      </c>
      <c r="E2536" t="s">
        <v>102</v>
      </c>
      <c r="F2536" t="s">
        <v>3501</v>
      </c>
      <c r="G2536" t="s">
        <v>3607</v>
      </c>
      <c r="H2536" t="s">
        <v>5041</v>
      </c>
      <c r="I2536" t="s">
        <v>4871</v>
      </c>
      <c r="J2536" t="s">
        <v>5034</v>
      </c>
    </row>
    <row r="2537" spans="1:10" x14ac:dyDescent="0.35">
      <c r="A2537" t="s">
        <v>3</v>
      </c>
      <c r="B2537" t="s">
        <v>187</v>
      </c>
      <c r="C2537" t="s">
        <v>91</v>
      </c>
      <c r="D2537" t="s">
        <v>186</v>
      </c>
      <c r="E2537" t="s">
        <v>103</v>
      </c>
      <c r="F2537" t="s">
        <v>3502</v>
      </c>
      <c r="G2537" t="s">
        <v>3609</v>
      </c>
      <c r="H2537" t="s">
        <v>5042</v>
      </c>
      <c r="I2537" t="s">
        <v>4877</v>
      </c>
      <c r="J2537" t="s">
        <v>5034</v>
      </c>
    </row>
    <row r="2538" spans="1:10" x14ac:dyDescent="0.35">
      <c r="A2538" t="s">
        <v>3</v>
      </c>
      <c r="B2538" t="s">
        <v>187</v>
      </c>
      <c r="C2538" t="s">
        <v>91</v>
      </c>
      <c r="D2538" t="s">
        <v>186</v>
      </c>
      <c r="E2538" t="s">
        <v>104</v>
      </c>
      <c r="F2538" t="s">
        <v>3503</v>
      </c>
      <c r="G2538" t="s">
        <v>3611</v>
      </c>
      <c r="H2538" t="s">
        <v>5043</v>
      </c>
      <c r="I2538" t="s">
        <v>4883</v>
      </c>
      <c r="J2538" t="s">
        <v>5034</v>
      </c>
    </row>
    <row r="2539" spans="1:10" x14ac:dyDescent="0.35">
      <c r="A2539" t="s">
        <v>3</v>
      </c>
      <c r="B2539" t="s">
        <v>187</v>
      </c>
      <c r="C2539" t="s">
        <v>5</v>
      </c>
      <c r="D2539" t="s">
        <v>186</v>
      </c>
      <c r="E2539" t="s">
        <v>148</v>
      </c>
      <c r="F2539" t="s">
        <v>3504</v>
      </c>
      <c r="G2539" t="s">
        <v>3613</v>
      </c>
      <c r="H2539" t="s">
        <v>5044</v>
      </c>
      <c r="I2539" t="s">
        <v>4888</v>
      </c>
      <c r="J2539" t="s">
        <v>5045</v>
      </c>
    </row>
    <row r="2540" spans="1:10" x14ac:dyDescent="0.35">
      <c r="A2540" t="s">
        <v>3</v>
      </c>
      <c r="B2540" t="s">
        <v>187</v>
      </c>
      <c r="C2540" t="s">
        <v>5</v>
      </c>
      <c r="D2540" t="s">
        <v>186</v>
      </c>
      <c r="E2540" t="s">
        <v>151</v>
      </c>
      <c r="F2540" t="s">
        <v>3506</v>
      </c>
      <c r="G2540" t="s">
        <v>3616</v>
      </c>
      <c r="H2540" t="s">
        <v>5046</v>
      </c>
      <c r="I2540" t="s">
        <v>4890</v>
      </c>
      <c r="J2540" t="s">
        <v>5045</v>
      </c>
    </row>
    <row r="2541" spans="1:10" x14ac:dyDescent="0.35">
      <c r="A2541" t="s">
        <v>3</v>
      </c>
      <c r="B2541" t="s">
        <v>187</v>
      </c>
      <c r="C2541" t="s">
        <v>5</v>
      </c>
      <c r="D2541" t="s">
        <v>186</v>
      </c>
      <c r="E2541" t="s">
        <v>2</v>
      </c>
      <c r="F2541" t="s">
        <v>3507</v>
      </c>
      <c r="G2541" t="s">
        <v>3618</v>
      </c>
      <c r="H2541" t="s">
        <v>5047</v>
      </c>
      <c r="I2541" t="s">
        <v>4892</v>
      </c>
      <c r="J2541" t="s">
        <v>5045</v>
      </c>
    </row>
    <row r="2542" spans="1:10" x14ac:dyDescent="0.35">
      <c r="A2542" t="s">
        <v>3</v>
      </c>
      <c r="B2542" t="s">
        <v>187</v>
      </c>
      <c r="C2542" t="s">
        <v>5</v>
      </c>
      <c r="D2542" t="s">
        <v>186</v>
      </c>
      <c r="E2542" t="s">
        <v>32</v>
      </c>
      <c r="F2542" t="s">
        <v>3508</v>
      </c>
      <c r="G2542" t="s">
        <v>3620</v>
      </c>
      <c r="H2542" t="s">
        <v>5048</v>
      </c>
      <c r="I2542" t="s">
        <v>4903</v>
      </c>
      <c r="J2542" t="s">
        <v>5045</v>
      </c>
    </row>
    <row r="2543" spans="1:10" x14ac:dyDescent="0.35">
      <c r="A2543" t="s">
        <v>3</v>
      </c>
      <c r="B2543" t="s">
        <v>187</v>
      </c>
      <c r="C2543" t="s">
        <v>5</v>
      </c>
      <c r="D2543" t="s">
        <v>186</v>
      </c>
      <c r="E2543" t="s">
        <v>33</v>
      </c>
      <c r="F2543" t="s">
        <v>3509</v>
      </c>
      <c r="G2543" t="s">
        <v>3622</v>
      </c>
      <c r="H2543" t="s">
        <v>5049</v>
      </c>
      <c r="I2543" t="s">
        <v>4909</v>
      </c>
      <c r="J2543" t="s">
        <v>5045</v>
      </c>
    </row>
    <row r="2544" spans="1:10" x14ac:dyDescent="0.35">
      <c r="A2544" t="s">
        <v>3</v>
      </c>
      <c r="B2544" t="s">
        <v>187</v>
      </c>
      <c r="C2544" t="s">
        <v>5</v>
      </c>
      <c r="D2544" t="s">
        <v>186</v>
      </c>
      <c r="E2544" t="s">
        <v>34</v>
      </c>
      <c r="F2544" t="s">
        <v>3510</v>
      </c>
      <c r="G2544" t="s">
        <v>3624</v>
      </c>
      <c r="H2544" t="s">
        <v>5050</v>
      </c>
      <c r="I2544" t="s">
        <v>4915</v>
      </c>
      <c r="J2544" t="s">
        <v>5045</v>
      </c>
    </row>
    <row r="2545" spans="1:10" x14ac:dyDescent="0.35">
      <c r="A2545" t="s">
        <v>3</v>
      </c>
      <c r="B2545" t="s">
        <v>187</v>
      </c>
      <c r="C2545" t="s">
        <v>5</v>
      </c>
      <c r="D2545" t="s">
        <v>186</v>
      </c>
      <c r="E2545" t="s">
        <v>35</v>
      </c>
      <c r="F2545" t="s">
        <v>3511</v>
      </c>
      <c r="G2545" t="s">
        <v>3626</v>
      </c>
      <c r="H2545" t="s">
        <v>5051</v>
      </c>
      <c r="I2545" t="s">
        <v>4921</v>
      </c>
      <c r="J2545" t="s">
        <v>5045</v>
      </c>
    </row>
    <row r="2546" spans="1:10" x14ac:dyDescent="0.35">
      <c r="A2546" t="s">
        <v>37</v>
      </c>
      <c r="B2546" t="s">
        <v>187</v>
      </c>
      <c r="C2546" t="s">
        <v>39</v>
      </c>
      <c r="D2546" t="s">
        <v>186</v>
      </c>
      <c r="E2546" t="s">
        <v>185</v>
      </c>
      <c r="F2546" t="s">
        <v>5052</v>
      </c>
      <c r="G2546" t="s">
        <v>3629</v>
      </c>
      <c r="H2546" t="s">
        <v>5053</v>
      </c>
      <c r="I2546" t="s">
        <v>4928</v>
      </c>
      <c r="J2546" t="s">
        <v>5001</v>
      </c>
    </row>
    <row r="2547" spans="1:10" x14ac:dyDescent="0.35">
      <c r="A2547" t="s">
        <v>37</v>
      </c>
      <c r="B2547" t="s">
        <v>187</v>
      </c>
      <c r="C2547" t="s">
        <v>53</v>
      </c>
      <c r="D2547" t="s">
        <v>186</v>
      </c>
      <c r="E2547" t="s">
        <v>185</v>
      </c>
      <c r="F2547" t="s">
        <v>5054</v>
      </c>
      <c r="G2547" t="s">
        <v>3632</v>
      </c>
      <c r="H2547" t="s">
        <v>5053</v>
      </c>
      <c r="I2547" t="s">
        <v>4944</v>
      </c>
      <c r="J2547" t="s">
        <v>5017</v>
      </c>
    </row>
    <row r="2548" spans="1:10" x14ac:dyDescent="0.35">
      <c r="A2548" t="s">
        <v>37</v>
      </c>
      <c r="B2548" t="s">
        <v>187</v>
      </c>
      <c r="C2548" t="s">
        <v>78</v>
      </c>
      <c r="D2548" t="s">
        <v>186</v>
      </c>
      <c r="E2548" t="s">
        <v>185</v>
      </c>
      <c r="F2548" t="s">
        <v>5055</v>
      </c>
      <c r="G2548" t="s">
        <v>3634</v>
      </c>
      <c r="H2548" t="s">
        <v>5053</v>
      </c>
      <c r="I2548" t="s">
        <v>4956</v>
      </c>
      <c r="J2548" t="s">
        <v>5023</v>
      </c>
    </row>
    <row r="2549" spans="1:10" x14ac:dyDescent="0.35">
      <c r="A2549" t="s">
        <v>3</v>
      </c>
      <c r="B2549" t="s">
        <v>187</v>
      </c>
      <c r="C2549" t="s">
        <v>63</v>
      </c>
      <c r="D2549" t="s">
        <v>186</v>
      </c>
      <c r="E2549" t="s">
        <v>185</v>
      </c>
      <c r="F2549" t="s">
        <v>5056</v>
      </c>
      <c r="G2549" t="s">
        <v>3637</v>
      </c>
      <c r="H2549" t="s">
        <v>5057</v>
      </c>
      <c r="I2549" t="s">
        <v>4966</v>
      </c>
      <c r="J2549" t="s">
        <v>5025</v>
      </c>
    </row>
    <row r="2550" spans="1:10" x14ac:dyDescent="0.35">
      <c r="A2550" t="s">
        <v>3</v>
      </c>
      <c r="B2550" t="s">
        <v>187</v>
      </c>
      <c r="C2550" t="s">
        <v>91</v>
      </c>
      <c r="D2550" t="s">
        <v>186</v>
      </c>
      <c r="E2550" t="s">
        <v>185</v>
      </c>
      <c r="F2550" t="s">
        <v>5058</v>
      </c>
      <c r="G2550" t="s">
        <v>3640</v>
      </c>
      <c r="H2550" t="s">
        <v>5057</v>
      </c>
      <c r="I2550" t="s">
        <v>4981</v>
      </c>
      <c r="J2550" t="s">
        <v>5034</v>
      </c>
    </row>
    <row r="2551" spans="1:10" x14ac:dyDescent="0.35">
      <c r="A2551" t="s">
        <v>3</v>
      </c>
      <c r="B2551" t="s">
        <v>187</v>
      </c>
      <c r="C2551" t="s">
        <v>5</v>
      </c>
      <c r="D2551" t="s">
        <v>186</v>
      </c>
      <c r="E2551" t="s">
        <v>185</v>
      </c>
      <c r="F2551" t="s">
        <v>5059</v>
      </c>
      <c r="G2551" t="s">
        <v>3642</v>
      </c>
      <c r="H2551" t="s">
        <v>5057</v>
      </c>
      <c r="I2551" t="s">
        <v>4991</v>
      </c>
      <c r="J2551" t="s">
        <v>5045</v>
      </c>
    </row>
    <row r="2552" spans="1:10" x14ac:dyDescent="0.35">
      <c r="A2552" t="s">
        <v>37</v>
      </c>
      <c r="B2552" t="s">
        <v>187</v>
      </c>
      <c r="C2552" t="s">
        <v>184</v>
      </c>
      <c r="D2552" t="s">
        <v>46</v>
      </c>
      <c r="E2552" t="s">
        <v>36</v>
      </c>
      <c r="F2552" t="s">
        <v>1738</v>
      </c>
      <c r="G2552" t="s">
        <v>4026</v>
      </c>
      <c r="H2552" t="s">
        <v>4593</v>
      </c>
      <c r="I2552" t="s">
        <v>5060</v>
      </c>
      <c r="J2552" t="s">
        <v>5061</v>
      </c>
    </row>
    <row r="2553" spans="1:10" x14ac:dyDescent="0.35">
      <c r="A2553" t="s">
        <v>37</v>
      </c>
      <c r="B2553" t="s">
        <v>187</v>
      </c>
      <c r="C2553" t="s">
        <v>184</v>
      </c>
      <c r="D2553" t="s">
        <v>40</v>
      </c>
      <c r="E2553" t="s">
        <v>36</v>
      </c>
      <c r="F2553" t="s">
        <v>1742</v>
      </c>
      <c r="G2553" t="s">
        <v>4029</v>
      </c>
      <c r="H2553" t="s">
        <v>4596</v>
      </c>
      <c r="I2553" t="s">
        <v>5060</v>
      </c>
      <c r="J2553" t="s">
        <v>5062</v>
      </c>
    </row>
    <row r="2554" spans="1:10" x14ac:dyDescent="0.35">
      <c r="A2554" t="s">
        <v>37</v>
      </c>
      <c r="B2554" t="s">
        <v>187</v>
      </c>
      <c r="C2554" t="s">
        <v>184</v>
      </c>
      <c r="D2554" t="s">
        <v>45</v>
      </c>
      <c r="E2554" t="s">
        <v>36</v>
      </c>
      <c r="F2554" t="s">
        <v>1745</v>
      </c>
      <c r="G2554" t="s">
        <v>4031</v>
      </c>
      <c r="H2554" t="s">
        <v>4598</v>
      </c>
      <c r="I2554" t="s">
        <v>5060</v>
      </c>
      <c r="J2554" t="s">
        <v>5063</v>
      </c>
    </row>
    <row r="2555" spans="1:10" x14ac:dyDescent="0.35">
      <c r="A2555" t="s">
        <v>37</v>
      </c>
      <c r="B2555" t="s">
        <v>187</v>
      </c>
      <c r="C2555" t="s">
        <v>184</v>
      </c>
      <c r="D2555" t="s">
        <v>43</v>
      </c>
      <c r="E2555" t="s">
        <v>36</v>
      </c>
      <c r="F2555" t="s">
        <v>1748</v>
      </c>
      <c r="G2555" t="s">
        <v>4033</v>
      </c>
      <c r="H2555" t="s">
        <v>4600</v>
      </c>
      <c r="I2555" t="s">
        <v>5060</v>
      </c>
      <c r="J2555" t="s">
        <v>5064</v>
      </c>
    </row>
    <row r="2556" spans="1:10" x14ac:dyDescent="0.35">
      <c r="A2556" t="s">
        <v>37</v>
      </c>
      <c r="B2556" t="s">
        <v>187</v>
      </c>
      <c r="C2556" t="s">
        <v>184</v>
      </c>
      <c r="D2556" t="s">
        <v>42</v>
      </c>
      <c r="E2556" t="s">
        <v>36</v>
      </c>
      <c r="F2556" t="s">
        <v>1751</v>
      </c>
      <c r="G2556" t="s">
        <v>4035</v>
      </c>
      <c r="H2556" t="s">
        <v>4602</v>
      </c>
      <c r="I2556" t="s">
        <v>5060</v>
      </c>
      <c r="J2556" t="s">
        <v>5065</v>
      </c>
    </row>
    <row r="2557" spans="1:10" x14ac:dyDescent="0.35">
      <c r="A2557" t="s">
        <v>37</v>
      </c>
      <c r="B2557" t="s">
        <v>187</v>
      </c>
      <c r="C2557" t="s">
        <v>184</v>
      </c>
      <c r="D2557" t="s">
        <v>44</v>
      </c>
      <c r="E2557" t="s">
        <v>36</v>
      </c>
      <c r="F2557" t="s">
        <v>1754</v>
      </c>
      <c r="G2557" t="s">
        <v>4037</v>
      </c>
      <c r="H2557" t="s">
        <v>4604</v>
      </c>
      <c r="I2557" t="s">
        <v>5060</v>
      </c>
      <c r="J2557" t="s">
        <v>5066</v>
      </c>
    </row>
    <row r="2558" spans="1:10" x14ac:dyDescent="0.35">
      <c r="A2558" t="s">
        <v>37</v>
      </c>
      <c r="B2558" t="s">
        <v>187</v>
      </c>
      <c r="C2558" t="s">
        <v>184</v>
      </c>
      <c r="D2558" t="s">
        <v>41</v>
      </c>
      <c r="E2558" t="s">
        <v>36</v>
      </c>
      <c r="F2558" t="s">
        <v>1757</v>
      </c>
      <c r="G2558" t="s">
        <v>4039</v>
      </c>
      <c r="H2558" t="s">
        <v>4606</v>
      </c>
      <c r="I2558" t="s">
        <v>5060</v>
      </c>
      <c r="J2558" t="s">
        <v>5067</v>
      </c>
    </row>
    <row r="2559" spans="1:10" x14ac:dyDescent="0.35">
      <c r="A2559" t="s">
        <v>37</v>
      </c>
      <c r="B2559" t="s">
        <v>187</v>
      </c>
      <c r="C2559" t="s">
        <v>184</v>
      </c>
      <c r="D2559" t="s">
        <v>39</v>
      </c>
      <c r="E2559" t="s">
        <v>36</v>
      </c>
      <c r="F2559" t="s">
        <v>1760</v>
      </c>
      <c r="G2559" t="s">
        <v>4041</v>
      </c>
      <c r="H2559" t="s">
        <v>4594</v>
      </c>
      <c r="I2559" t="s">
        <v>5060</v>
      </c>
      <c r="J2559" t="s">
        <v>5068</v>
      </c>
    </row>
    <row r="2560" spans="1:10" x14ac:dyDescent="0.35">
      <c r="A2560" t="s">
        <v>37</v>
      </c>
      <c r="B2560" t="s">
        <v>187</v>
      </c>
      <c r="C2560" t="s">
        <v>184</v>
      </c>
      <c r="D2560" t="s">
        <v>39</v>
      </c>
      <c r="E2560" t="s">
        <v>166</v>
      </c>
      <c r="F2560" t="s">
        <v>1763</v>
      </c>
      <c r="G2560" t="s">
        <v>4043</v>
      </c>
      <c r="H2560" t="s">
        <v>4609</v>
      </c>
      <c r="I2560" t="s">
        <v>5069</v>
      </c>
      <c r="J2560" t="s">
        <v>5068</v>
      </c>
    </row>
    <row r="2561" spans="1:10" x14ac:dyDescent="0.35">
      <c r="A2561" t="s">
        <v>37</v>
      </c>
      <c r="B2561" t="s">
        <v>187</v>
      </c>
      <c r="C2561" t="s">
        <v>184</v>
      </c>
      <c r="D2561" t="s">
        <v>46</v>
      </c>
      <c r="E2561" t="s">
        <v>47</v>
      </c>
      <c r="F2561" t="s">
        <v>1766</v>
      </c>
      <c r="G2561" t="s">
        <v>4045</v>
      </c>
      <c r="H2561" t="s">
        <v>4610</v>
      </c>
      <c r="I2561" t="s">
        <v>5070</v>
      </c>
      <c r="J2561" t="s">
        <v>5061</v>
      </c>
    </row>
    <row r="2562" spans="1:10" x14ac:dyDescent="0.35">
      <c r="A2562" t="s">
        <v>37</v>
      </c>
      <c r="B2562" t="s">
        <v>187</v>
      </c>
      <c r="C2562" t="s">
        <v>184</v>
      </c>
      <c r="D2562" t="s">
        <v>40</v>
      </c>
      <c r="E2562" t="s">
        <v>47</v>
      </c>
      <c r="F2562" t="s">
        <v>1769</v>
      </c>
      <c r="G2562" t="s">
        <v>4047</v>
      </c>
      <c r="H2562" t="s">
        <v>4612</v>
      </c>
      <c r="I2562" t="s">
        <v>5070</v>
      </c>
      <c r="J2562" t="s">
        <v>5062</v>
      </c>
    </row>
    <row r="2563" spans="1:10" x14ac:dyDescent="0.35">
      <c r="A2563" t="s">
        <v>37</v>
      </c>
      <c r="B2563" t="s">
        <v>187</v>
      </c>
      <c r="C2563" t="s">
        <v>184</v>
      </c>
      <c r="D2563" t="s">
        <v>45</v>
      </c>
      <c r="E2563" t="s">
        <v>47</v>
      </c>
      <c r="F2563" t="s">
        <v>1771</v>
      </c>
      <c r="G2563" t="s">
        <v>4048</v>
      </c>
      <c r="H2563" t="s">
        <v>4613</v>
      </c>
      <c r="I2563" t="s">
        <v>5070</v>
      </c>
      <c r="J2563" t="s">
        <v>5063</v>
      </c>
    </row>
    <row r="2564" spans="1:10" x14ac:dyDescent="0.35">
      <c r="A2564" t="s">
        <v>37</v>
      </c>
      <c r="B2564" t="s">
        <v>187</v>
      </c>
      <c r="C2564" t="s">
        <v>184</v>
      </c>
      <c r="D2564" t="s">
        <v>43</v>
      </c>
      <c r="E2564" t="s">
        <v>47</v>
      </c>
      <c r="F2564" t="s">
        <v>1773</v>
      </c>
      <c r="G2564" t="s">
        <v>4049</v>
      </c>
      <c r="H2564" t="s">
        <v>4614</v>
      </c>
      <c r="I2564" t="s">
        <v>5070</v>
      </c>
      <c r="J2564" t="s">
        <v>5064</v>
      </c>
    </row>
    <row r="2565" spans="1:10" x14ac:dyDescent="0.35">
      <c r="A2565" t="s">
        <v>37</v>
      </c>
      <c r="B2565" t="s">
        <v>187</v>
      </c>
      <c r="C2565" t="s">
        <v>184</v>
      </c>
      <c r="D2565" t="s">
        <v>42</v>
      </c>
      <c r="E2565" t="s">
        <v>47</v>
      </c>
      <c r="F2565" t="s">
        <v>1775</v>
      </c>
      <c r="G2565" t="s">
        <v>4050</v>
      </c>
      <c r="H2565" t="s">
        <v>4615</v>
      </c>
      <c r="I2565" t="s">
        <v>5070</v>
      </c>
      <c r="J2565" t="s">
        <v>5065</v>
      </c>
    </row>
    <row r="2566" spans="1:10" x14ac:dyDescent="0.35">
      <c r="A2566" t="s">
        <v>37</v>
      </c>
      <c r="B2566" t="s">
        <v>187</v>
      </c>
      <c r="C2566" t="s">
        <v>184</v>
      </c>
      <c r="D2566" t="s">
        <v>44</v>
      </c>
      <c r="E2566" t="s">
        <v>47</v>
      </c>
      <c r="F2566" t="s">
        <v>1777</v>
      </c>
      <c r="G2566" t="s">
        <v>4051</v>
      </c>
      <c r="H2566" t="s">
        <v>4616</v>
      </c>
      <c r="I2566" t="s">
        <v>5070</v>
      </c>
      <c r="J2566" t="s">
        <v>5066</v>
      </c>
    </row>
    <row r="2567" spans="1:10" x14ac:dyDescent="0.35">
      <c r="A2567" t="s">
        <v>37</v>
      </c>
      <c r="B2567" t="s">
        <v>187</v>
      </c>
      <c r="C2567" t="s">
        <v>184</v>
      </c>
      <c r="D2567" t="s">
        <v>41</v>
      </c>
      <c r="E2567" t="s">
        <v>47</v>
      </c>
      <c r="F2567" t="s">
        <v>1779</v>
      </c>
      <c r="G2567" t="s">
        <v>4052</v>
      </c>
      <c r="H2567" t="s">
        <v>4617</v>
      </c>
      <c r="I2567" t="s">
        <v>5070</v>
      </c>
      <c r="J2567" t="s">
        <v>5067</v>
      </c>
    </row>
    <row r="2568" spans="1:10" x14ac:dyDescent="0.35">
      <c r="A2568" t="s">
        <v>37</v>
      </c>
      <c r="B2568" t="s">
        <v>187</v>
      </c>
      <c r="C2568" t="s">
        <v>184</v>
      </c>
      <c r="D2568" t="s">
        <v>39</v>
      </c>
      <c r="E2568" t="s">
        <v>47</v>
      </c>
      <c r="F2568" t="s">
        <v>1781</v>
      </c>
      <c r="G2568" t="s">
        <v>4053</v>
      </c>
      <c r="H2568" t="s">
        <v>4611</v>
      </c>
      <c r="I2568" t="s">
        <v>5070</v>
      </c>
      <c r="J2568" t="s">
        <v>5068</v>
      </c>
    </row>
    <row r="2569" spans="1:10" x14ac:dyDescent="0.35">
      <c r="A2569" t="s">
        <v>37</v>
      </c>
      <c r="B2569" t="s">
        <v>187</v>
      </c>
      <c r="C2569" t="s">
        <v>184</v>
      </c>
      <c r="D2569" t="s">
        <v>46</v>
      </c>
      <c r="E2569" t="s">
        <v>49</v>
      </c>
      <c r="F2569" t="s">
        <v>1783</v>
      </c>
      <c r="G2569" t="s">
        <v>4054</v>
      </c>
      <c r="H2569" t="s">
        <v>4618</v>
      </c>
      <c r="I2569" t="s">
        <v>5071</v>
      </c>
      <c r="J2569" t="s">
        <v>5061</v>
      </c>
    </row>
    <row r="2570" spans="1:10" x14ac:dyDescent="0.35">
      <c r="A2570" t="s">
        <v>37</v>
      </c>
      <c r="B2570" t="s">
        <v>187</v>
      </c>
      <c r="C2570" t="s">
        <v>184</v>
      </c>
      <c r="D2570" t="s">
        <v>40</v>
      </c>
      <c r="E2570" t="s">
        <v>49</v>
      </c>
      <c r="F2570" t="s">
        <v>1786</v>
      </c>
      <c r="G2570" t="s">
        <v>4056</v>
      </c>
      <c r="H2570" t="s">
        <v>4620</v>
      </c>
      <c r="I2570" t="s">
        <v>5071</v>
      </c>
      <c r="J2570" t="s">
        <v>5062</v>
      </c>
    </row>
    <row r="2571" spans="1:10" x14ac:dyDescent="0.35">
      <c r="A2571" t="s">
        <v>37</v>
      </c>
      <c r="B2571" t="s">
        <v>187</v>
      </c>
      <c r="C2571" t="s">
        <v>184</v>
      </c>
      <c r="D2571" t="s">
        <v>45</v>
      </c>
      <c r="E2571" t="s">
        <v>49</v>
      </c>
      <c r="F2571" t="s">
        <v>1788</v>
      </c>
      <c r="G2571" t="s">
        <v>4057</v>
      </c>
      <c r="H2571" t="s">
        <v>4621</v>
      </c>
      <c r="I2571" t="s">
        <v>5071</v>
      </c>
      <c r="J2571" t="s">
        <v>5063</v>
      </c>
    </row>
    <row r="2572" spans="1:10" x14ac:dyDescent="0.35">
      <c r="A2572" t="s">
        <v>37</v>
      </c>
      <c r="B2572" t="s">
        <v>187</v>
      </c>
      <c r="C2572" t="s">
        <v>184</v>
      </c>
      <c r="D2572" t="s">
        <v>43</v>
      </c>
      <c r="E2572" t="s">
        <v>49</v>
      </c>
      <c r="F2572" t="s">
        <v>1790</v>
      </c>
      <c r="G2572" t="s">
        <v>4058</v>
      </c>
      <c r="H2572" t="s">
        <v>4622</v>
      </c>
      <c r="I2572" t="s">
        <v>5071</v>
      </c>
      <c r="J2572" t="s">
        <v>5064</v>
      </c>
    </row>
    <row r="2573" spans="1:10" x14ac:dyDescent="0.35">
      <c r="A2573" t="s">
        <v>37</v>
      </c>
      <c r="B2573" t="s">
        <v>187</v>
      </c>
      <c r="C2573" t="s">
        <v>184</v>
      </c>
      <c r="D2573" t="s">
        <v>42</v>
      </c>
      <c r="E2573" t="s">
        <v>49</v>
      </c>
      <c r="F2573" t="s">
        <v>1792</v>
      </c>
      <c r="G2573" t="s">
        <v>4059</v>
      </c>
      <c r="H2573" t="s">
        <v>4623</v>
      </c>
      <c r="I2573" t="s">
        <v>5071</v>
      </c>
      <c r="J2573" t="s">
        <v>5065</v>
      </c>
    </row>
    <row r="2574" spans="1:10" x14ac:dyDescent="0.35">
      <c r="A2574" t="s">
        <v>37</v>
      </c>
      <c r="B2574" t="s">
        <v>187</v>
      </c>
      <c r="C2574" t="s">
        <v>184</v>
      </c>
      <c r="D2574" t="s">
        <v>44</v>
      </c>
      <c r="E2574" t="s">
        <v>49</v>
      </c>
      <c r="F2574" t="s">
        <v>1794</v>
      </c>
      <c r="G2574" t="s">
        <v>4060</v>
      </c>
      <c r="H2574" t="s">
        <v>4624</v>
      </c>
      <c r="I2574" t="s">
        <v>5071</v>
      </c>
      <c r="J2574" t="s">
        <v>5066</v>
      </c>
    </row>
    <row r="2575" spans="1:10" x14ac:dyDescent="0.35">
      <c r="A2575" t="s">
        <v>37</v>
      </c>
      <c r="B2575" t="s">
        <v>187</v>
      </c>
      <c r="C2575" t="s">
        <v>184</v>
      </c>
      <c r="D2575" t="s">
        <v>41</v>
      </c>
      <c r="E2575" t="s">
        <v>49</v>
      </c>
      <c r="F2575" t="s">
        <v>1796</v>
      </c>
      <c r="G2575" t="s">
        <v>4061</v>
      </c>
      <c r="H2575" t="s">
        <v>4625</v>
      </c>
      <c r="I2575" t="s">
        <v>5071</v>
      </c>
      <c r="J2575" t="s">
        <v>5067</v>
      </c>
    </row>
    <row r="2576" spans="1:10" x14ac:dyDescent="0.35">
      <c r="A2576" t="s">
        <v>37</v>
      </c>
      <c r="B2576" t="s">
        <v>187</v>
      </c>
      <c r="C2576" t="s">
        <v>184</v>
      </c>
      <c r="D2576" t="s">
        <v>39</v>
      </c>
      <c r="E2576" t="s">
        <v>49</v>
      </c>
      <c r="F2576" t="s">
        <v>1798</v>
      </c>
      <c r="G2576" t="s">
        <v>4062</v>
      </c>
      <c r="H2576" t="s">
        <v>4619</v>
      </c>
      <c r="I2576" t="s">
        <v>5071</v>
      </c>
      <c r="J2576" t="s">
        <v>5068</v>
      </c>
    </row>
    <row r="2577" spans="1:10" x14ac:dyDescent="0.35">
      <c r="A2577" t="s">
        <v>37</v>
      </c>
      <c r="B2577" t="s">
        <v>187</v>
      </c>
      <c r="C2577" t="s">
        <v>184</v>
      </c>
      <c r="D2577" t="s">
        <v>46</v>
      </c>
      <c r="E2577" t="s">
        <v>50</v>
      </c>
      <c r="F2577" t="s">
        <v>1800</v>
      </c>
      <c r="G2577" t="s">
        <v>4063</v>
      </c>
      <c r="H2577" t="s">
        <v>4626</v>
      </c>
      <c r="I2577" t="s">
        <v>5072</v>
      </c>
      <c r="J2577" t="s">
        <v>5061</v>
      </c>
    </row>
    <row r="2578" spans="1:10" x14ac:dyDescent="0.35">
      <c r="A2578" t="s">
        <v>37</v>
      </c>
      <c r="B2578" t="s">
        <v>187</v>
      </c>
      <c r="C2578" t="s">
        <v>184</v>
      </c>
      <c r="D2578" t="s">
        <v>40</v>
      </c>
      <c r="E2578" t="s">
        <v>50</v>
      </c>
      <c r="F2578" t="s">
        <v>1803</v>
      </c>
      <c r="G2578" t="s">
        <v>4065</v>
      </c>
      <c r="H2578" t="s">
        <v>4628</v>
      </c>
      <c r="I2578" t="s">
        <v>5072</v>
      </c>
      <c r="J2578" t="s">
        <v>5062</v>
      </c>
    </row>
    <row r="2579" spans="1:10" x14ac:dyDescent="0.35">
      <c r="A2579" t="s">
        <v>37</v>
      </c>
      <c r="B2579" t="s">
        <v>187</v>
      </c>
      <c r="C2579" t="s">
        <v>184</v>
      </c>
      <c r="D2579" t="s">
        <v>45</v>
      </c>
      <c r="E2579" t="s">
        <v>50</v>
      </c>
      <c r="F2579" t="s">
        <v>1805</v>
      </c>
      <c r="G2579" t="s">
        <v>4066</v>
      </c>
      <c r="H2579" t="s">
        <v>4629</v>
      </c>
      <c r="I2579" t="s">
        <v>5072</v>
      </c>
      <c r="J2579" t="s">
        <v>5063</v>
      </c>
    </row>
    <row r="2580" spans="1:10" x14ac:dyDescent="0.35">
      <c r="A2580" t="s">
        <v>37</v>
      </c>
      <c r="B2580" t="s">
        <v>187</v>
      </c>
      <c r="C2580" t="s">
        <v>184</v>
      </c>
      <c r="D2580" t="s">
        <v>43</v>
      </c>
      <c r="E2580" t="s">
        <v>50</v>
      </c>
      <c r="F2580" t="s">
        <v>1807</v>
      </c>
      <c r="G2580" t="s">
        <v>4067</v>
      </c>
      <c r="H2580" t="s">
        <v>4630</v>
      </c>
      <c r="I2580" t="s">
        <v>5072</v>
      </c>
      <c r="J2580" t="s">
        <v>5064</v>
      </c>
    </row>
    <row r="2581" spans="1:10" x14ac:dyDescent="0.35">
      <c r="A2581" t="s">
        <v>37</v>
      </c>
      <c r="B2581" t="s">
        <v>187</v>
      </c>
      <c r="C2581" t="s">
        <v>184</v>
      </c>
      <c r="D2581" t="s">
        <v>42</v>
      </c>
      <c r="E2581" t="s">
        <v>50</v>
      </c>
      <c r="F2581" t="s">
        <v>1809</v>
      </c>
      <c r="G2581" t="s">
        <v>4068</v>
      </c>
      <c r="H2581" t="s">
        <v>4631</v>
      </c>
      <c r="I2581" t="s">
        <v>5072</v>
      </c>
      <c r="J2581" t="s">
        <v>5065</v>
      </c>
    </row>
    <row r="2582" spans="1:10" x14ac:dyDescent="0.35">
      <c r="A2582" t="s">
        <v>37</v>
      </c>
      <c r="B2582" t="s">
        <v>187</v>
      </c>
      <c r="C2582" t="s">
        <v>184</v>
      </c>
      <c r="D2582" t="s">
        <v>44</v>
      </c>
      <c r="E2582" t="s">
        <v>50</v>
      </c>
      <c r="F2582" t="s">
        <v>1811</v>
      </c>
      <c r="G2582" t="s">
        <v>4069</v>
      </c>
      <c r="H2582" t="s">
        <v>4632</v>
      </c>
      <c r="I2582" t="s">
        <v>5072</v>
      </c>
      <c r="J2582" t="s">
        <v>5066</v>
      </c>
    </row>
    <row r="2583" spans="1:10" x14ac:dyDescent="0.35">
      <c r="A2583" t="s">
        <v>37</v>
      </c>
      <c r="B2583" t="s">
        <v>187</v>
      </c>
      <c r="C2583" t="s">
        <v>184</v>
      </c>
      <c r="D2583" t="s">
        <v>41</v>
      </c>
      <c r="E2583" t="s">
        <v>50</v>
      </c>
      <c r="F2583" t="s">
        <v>1813</v>
      </c>
      <c r="G2583" t="s">
        <v>4070</v>
      </c>
      <c r="H2583" t="s">
        <v>4633</v>
      </c>
      <c r="I2583" t="s">
        <v>5072</v>
      </c>
      <c r="J2583" t="s">
        <v>5067</v>
      </c>
    </row>
    <row r="2584" spans="1:10" x14ac:dyDescent="0.35">
      <c r="A2584" t="s">
        <v>37</v>
      </c>
      <c r="B2584" t="s">
        <v>187</v>
      </c>
      <c r="C2584" t="s">
        <v>184</v>
      </c>
      <c r="D2584" t="s">
        <v>39</v>
      </c>
      <c r="E2584" t="s">
        <v>50</v>
      </c>
      <c r="F2584" t="s">
        <v>1815</v>
      </c>
      <c r="G2584" t="s">
        <v>4071</v>
      </c>
      <c r="H2584" t="s">
        <v>4627</v>
      </c>
      <c r="I2584" t="s">
        <v>5072</v>
      </c>
      <c r="J2584" t="s">
        <v>5068</v>
      </c>
    </row>
    <row r="2585" spans="1:10" x14ac:dyDescent="0.35">
      <c r="A2585" t="s">
        <v>37</v>
      </c>
      <c r="B2585" t="s">
        <v>187</v>
      </c>
      <c r="C2585" t="s">
        <v>184</v>
      </c>
      <c r="D2585" t="s">
        <v>46</v>
      </c>
      <c r="E2585" t="s">
        <v>51</v>
      </c>
      <c r="F2585" t="s">
        <v>1817</v>
      </c>
      <c r="G2585" t="s">
        <v>4072</v>
      </c>
      <c r="H2585" t="s">
        <v>4634</v>
      </c>
      <c r="I2585" t="s">
        <v>5073</v>
      </c>
      <c r="J2585" t="s">
        <v>5061</v>
      </c>
    </row>
    <row r="2586" spans="1:10" x14ac:dyDescent="0.35">
      <c r="A2586" t="s">
        <v>37</v>
      </c>
      <c r="B2586" t="s">
        <v>187</v>
      </c>
      <c r="C2586" t="s">
        <v>184</v>
      </c>
      <c r="D2586" t="s">
        <v>40</v>
      </c>
      <c r="E2586" t="s">
        <v>51</v>
      </c>
      <c r="F2586" t="s">
        <v>1820</v>
      </c>
      <c r="G2586" t="s">
        <v>4074</v>
      </c>
      <c r="H2586" t="s">
        <v>4636</v>
      </c>
      <c r="I2586" t="s">
        <v>5073</v>
      </c>
      <c r="J2586" t="s">
        <v>5062</v>
      </c>
    </row>
    <row r="2587" spans="1:10" x14ac:dyDescent="0.35">
      <c r="A2587" t="s">
        <v>37</v>
      </c>
      <c r="B2587" t="s">
        <v>187</v>
      </c>
      <c r="C2587" t="s">
        <v>184</v>
      </c>
      <c r="D2587" t="s">
        <v>45</v>
      </c>
      <c r="E2587" t="s">
        <v>51</v>
      </c>
      <c r="F2587" t="s">
        <v>1822</v>
      </c>
      <c r="G2587" t="s">
        <v>4075</v>
      </c>
      <c r="H2587" t="s">
        <v>4637</v>
      </c>
      <c r="I2587" t="s">
        <v>5073</v>
      </c>
      <c r="J2587" t="s">
        <v>5063</v>
      </c>
    </row>
    <row r="2588" spans="1:10" x14ac:dyDescent="0.35">
      <c r="A2588" t="s">
        <v>37</v>
      </c>
      <c r="B2588" t="s">
        <v>187</v>
      </c>
      <c r="C2588" t="s">
        <v>184</v>
      </c>
      <c r="D2588" t="s">
        <v>43</v>
      </c>
      <c r="E2588" t="s">
        <v>51</v>
      </c>
      <c r="F2588" t="s">
        <v>1824</v>
      </c>
      <c r="G2588" t="s">
        <v>4076</v>
      </c>
      <c r="H2588" t="s">
        <v>4638</v>
      </c>
      <c r="I2588" t="s">
        <v>5073</v>
      </c>
      <c r="J2588" t="s">
        <v>5064</v>
      </c>
    </row>
    <row r="2589" spans="1:10" x14ac:dyDescent="0.35">
      <c r="A2589" t="s">
        <v>37</v>
      </c>
      <c r="B2589" t="s">
        <v>187</v>
      </c>
      <c r="C2589" t="s">
        <v>184</v>
      </c>
      <c r="D2589" t="s">
        <v>42</v>
      </c>
      <c r="E2589" t="s">
        <v>51</v>
      </c>
      <c r="F2589" t="s">
        <v>1826</v>
      </c>
      <c r="G2589" t="s">
        <v>4077</v>
      </c>
      <c r="H2589" t="s">
        <v>4639</v>
      </c>
      <c r="I2589" t="s">
        <v>5073</v>
      </c>
      <c r="J2589" t="s">
        <v>5065</v>
      </c>
    </row>
    <row r="2590" spans="1:10" x14ac:dyDescent="0.35">
      <c r="A2590" t="s">
        <v>37</v>
      </c>
      <c r="B2590" t="s">
        <v>187</v>
      </c>
      <c r="C2590" t="s">
        <v>184</v>
      </c>
      <c r="D2590" t="s">
        <v>44</v>
      </c>
      <c r="E2590" t="s">
        <v>51</v>
      </c>
      <c r="F2590" t="s">
        <v>1828</v>
      </c>
      <c r="G2590" t="s">
        <v>4078</v>
      </c>
      <c r="H2590" t="s">
        <v>4640</v>
      </c>
      <c r="I2590" t="s">
        <v>5073</v>
      </c>
      <c r="J2590" t="s">
        <v>5066</v>
      </c>
    </row>
    <row r="2591" spans="1:10" x14ac:dyDescent="0.35">
      <c r="A2591" t="s">
        <v>37</v>
      </c>
      <c r="B2591" t="s">
        <v>187</v>
      </c>
      <c r="C2591" t="s">
        <v>184</v>
      </c>
      <c r="D2591" t="s">
        <v>41</v>
      </c>
      <c r="E2591" t="s">
        <v>51</v>
      </c>
      <c r="F2591" t="s">
        <v>1830</v>
      </c>
      <c r="G2591" t="s">
        <v>4079</v>
      </c>
      <c r="H2591" t="s">
        <v>4641</v>
      </c>
      <c r="I2591" t="s">
        <v>5073</v>
      </c>
      <c r="J2591" t="s">
        <v>5067</v>
      </c>
    </row>
    <row r="2592" spans="1:10" x14ac:dyDescent="0.35">
      <c r="A2592" t="s">
        <v>37</v>
      </c>
      <c r="B2592" t="s">
        <v>187</v>
      </c>
      <c r="C2592" t="s">
        <v>184</v>
      </c>
      <c r="D2592" t="s">
        <v>39</v>
      </c>
      <c r="E2592" t="s">
        <v>51</v>
      </c>
      <c r="F2592" t="s">
        <v>1832</v>
      </c>
      <c r="G2592" t="s">
        <v>4080</v>
      </c>
      <c r="H2592" t="s">
        <v>4635</v>
      </c>
      <c r="I2592" t="s">
        <v>5073</v>
      </c>
      <c r="J2592" t="s">
        <v>5068</v>
      </c>
    </row>
    <row r="2593" spans="1:10" x14ac:dyDescent="0.35">
      <c r="A2593" t="s">
        <v>37</v>
      </c>
      <c r="B2593" t="s">
        <v>187</v>
      </c>
      <c r="C2593" t="s">
        <v>184</v>
      </c>
      <c r="D2593" t="s">
        <v>39</v>
      </c>
      <c r="E2593" t="s">
        <v>77</v>
      </c>
      <c r="F2593" t="s">
        <v>1834</v>
      </c>
      <c r="G2593" t="s">
        <v>4081</v>
      </c>
      <c r="H2593" t="s">
        <v>4642</v>
      </c>
      <c r="I2593" t="s">
        <v>5074</v>
      </c>
      <c r="J2593" t="s">
        <v>5068</v>
      </c>
    </row>
    <row r="2594" spans="1:10" x14ac:dyDescent="0.35">
      <c r="A2594" t="s">
        <v>37</v>
      </c>
      <c r="B2594" t="s">
        <v>187</v>
      </c>
      <c r="C2594" t="s">
        <v>184</v>
      </c>
      <c r="D2594" t="s">
        <v>39</v>
      </c>
      <c r="E2594" t="s">
        <v>82</v>
      </c>
      <c r="F2594" t="s">
        <v>1837</v>
      </c>
      <c r="G2594" t="s">
        <v>4083</v>
      </c>
      <c r="H2594" t="s">
        <v>4643</v>
      </c>
      <c r="I2594" t="s">
        <v>5075</v>
      </c>
      <c r="J2594" t="s">
        <v>5068</v>
      </c>
    </row>
    <row r="2595" spans="1:10" x14ac:dyDescent="0.35">
      <c r="A2595" t="s">
        <v>37</v>
      </c>
      <c r="B2595" t="s">
        <v>187</v>
      </c>
      <c r="C2595" t="s">
        <v>184</v>
      </c>
      <c r="D2595" t="s">
        <v>39</v>
      </c>
      <c r="E2595" t="s">
        <v>83</v>
      </c>
      <c r="F2595" t="s">
        <v>1840</v>
      </c>
      <c r="G2595" t="s">
        <v>4085</v>
      </c>
      <c r="H2595" t="s">
        <v>4644</v>
      </c>
      <c r="I2595" t="s">
        <v>5076</v>
      </c>
      <c r="J2595" t="s">
        <v>5068</v>
      </c>
    </row>
    <row r="2596" spans="1:10" x14ac:dyDescent="0.35">
      <c r="A2596" t="s">
        <v>37</v>
      </c>
      <c r="B2596" t="s">
        <v>187</v>
      </c>
      <c r="C2596" t="s">
        <v>184</v>
      </c>
      <c r="D2596" t="s">
        <v>39</v>
      </c>
      <c r="E2596" t="s">
        <v>84</v>
      </c>
      <c r="F2596" t="s">
        <v>1843</v>
      </c>
      <c r="G2596" t="s">
        <v>4087</v>
      </c>
      <c r="H2596" t="s">
        <v>4645</v>
      </c>
      <c r="I2596" t="s">
        <v>5077</v>
      </c>
      <c r="J2596" t="s">
        <v>5068</v>
      </c>
    </row>
    <row r="2597" spans="1:10" x14ac:dyDescent="0.35">
      <c r="A2597" t="s">
        <v>37</v>
      </c>
      <c r="B2597" t="s">
        <v>187</v>
      </c>
      <c r="C2597" t="s">
        <v>184</v>
      </c>
      <c r="D2597" t="s">
        <v>39</v>
      </c>
      <c r="E2597" t="s">
        <v>85</v>
      </c>
      <c r="F2597" t="s">
        <v>1846</v>
      </c>
      <c r="G2597" t="s">
        <v>4089</v>
      </c>
      <c r="H2597" t="s">
        <v>4646</v>
      </c>
      <c r="I2597" t="s">
        <v>5078</v>
      </c>
      <c r="J2597" t="s">
        <v>5068</v>
      </c>
    </row>
    <row r="2598" spans="1:10" x14ac:dyDescent="0.35">
      <c r="A2598" t="s">
        <v>37</v>
      </c>
      <c r="B2598" t="s">
        <v>187</v>
      </c>
      <c r="C2598" t="s">
        <v>184</v>
      </c>
      <c r="D2598" t="s">
        <v>39</v>
      </c>
      <c r="E2598" t="s">
        <v>86</v>
      </c>
      <c r="F2598" t="s">
        <v>1849</v>
      </c>
      <c r="G2598" t="s">
        <v>4091</v>
      </c>
      <c r="H2598" t="s">
        <v>4647</v>
      </c>
      <c r="I2598" t="s">
        <v>5079</v>
      </c>
      <c r="J2598" t="s">
        <v>5068</v>
      </c>
    </row>
    <row r="2599" spans="1:10" x14ac:dyDescent="0.35">
      <c r="A2599" t="s">
        <v>37</v>
      </c>
      <c r="B2599" t="s">
        <v>187</v>
      </c>
      <c r="C2599" t="s">
        <v>184</v>
      </c>
      <c r="D2599" t="s">
        <v>39</v>
      </c>
      <c r="E2599" t="s">
        <v>87</v>
      </c>
      <c r="F2599" t="s">
        <v>1852</v>
      </c>
      <c r="G2599" t="s">
        <v>4093</v>
      </c>
      <c r="H2599" t="s">
        <v>4648</v>
      </c>
      <c r="I2599" t="s">
        <v>5080</v>
      </c>
      <c r="J2599" t="s">
        <v>5068</v>
      </c>
    </row>
    <row r="2600" spans="1:10" x14ac:dyDescent="0.35">
      <c r="A2600" t="s">
        <v>37</v>
      </c>
      <c r="B2600" t="s">
        <v>187</v>
      </c>
      <c r="C2600" t="s">
        <v>184</v>
      </c>
      <c r="D2600" t="s">
        <v>39</v>
      </c>
      <c r="E2600" t="s">
        <v>88</v>
      </c>
      <c r="F2600" t="s">
        <v>1855</v>
      </c>
      <c r="G2600" t="s">
        <v>4095</v>
      </c>
      <c r="H2600" t="s">
        <v>4649</v>
      </c>
      <c r="I2600" t="s">
        <v>5081</v>
      </c>
      <c r="J2600" t="s">
        <v>5068</v>
      </c>
    </row>
    <row r="2601" spans="1:10" x14ac:dyDescent="0.35">
      <c r="A2601" t="s">
        <v>37</v>
      </c>
      <c r="B2601" t="s">
        <v>187</v>
      </c>
      <c r="C2601" t="s">
        <v>184</v>
      </c>
      <c r="D2601" t="s">
        <v>39</v>
      </c>
      <c r="E2601" t="s">
        <v>89</v>
      </c>
      <c r="F2601" t="s">
        <v>1858</v>
      </c>
      <c r="G2601" t="s">
        <v>4097</v>
      </c>
      <c r="H2601" t="s">
        <v>4650</v>
      </c>
      <c r="I2601" t="s">
        <v>5082</v>
      </c>
      <c r="J2601" t="s">
        <v>5068</v>
      </c>
    </row>
    <row r="2602" spans="1:10" x14ac:dyDescent="0.35">
      <c r="A2602" t="s">
        <v>37</v>
      </c>
      <c r="B2602" t="s">
        <v>187</v>
      </c>
      <c r="C2602" t="s">
        <v>184</v>
      </c>
      <c r="D2602" t="s">
        <v>55</v>
      </c>
      <c r="E2602" t="s">
        <v>52</v>
      </c>
      <c r="F2602" t="s">
        <v>1861</v>
      </c>
      <c r="G2602" t="s">
        <v>4099</v>
      </c>
      <c r="H2602" t="s">
        <v>4651</v>
      </c>
      <c r="I2602" t="s">
        <v>5083</v>
      </c>
      <c r="J2602" t="s">
        <v>5084</v>
      </c>
    </row>
    <row r="2603" spans="1:10" x14ac:dyDescent="0.35">
      <c r="A2603" t="s">
        <v>37</v>
      </c>
      <c r="B2603" t="s">
        <v>187</v>
      </c>
      <c r="C2603" t="s">
        <v>184</v>
      </c>
      <c r="D2603" t="s">
        <v>54</v>
      </c>
      <c r="E2603" t="s">
        <v>52</v>
      </c>
      <c r="F2603" t="s">
        <v>1865</v>
      </c>
      <c r="G2603" t="s">
        <v>4102</v>
      </c>
      <c r="H2603" t="s">
        <v>4654</v>
      </c>
      <c r="I2603" t="s">
        <v>5083</v>
      </c>
      <c r="J2603" t="s">
        <v>5085</v>
      </c>
    </row>
    <row r="2604" spans="1:10" x14ac:dyDescent="0.35">
      <c r="A2604" t="s">
        <v>37</v>
      </c>
      <c r="B2604" t="s">
        <v>187</v>
      </c>
      <c r="C2604" t="s">
        <v>184</v>
      </c>
      <c r="D2604" t="s">
        <v>56</v>
      </c>
      <c r="E2604" t="s">
        <v>52</v>
      </c>
      <c r="F2604" t="s">
        <v>1868</v>
      </c>
      <c r="G2604" t="s">
        <v>4104</v>
      </c>
      <c r="H2604" t="s">
        <v>4656</v>
      </c>
      <c r="I2604" t="s">
        <v>5083</v>
      </c>
      <c r="J2604" t="s">
        <v>5086</v>
      </c>
    </row>
    <row r="2605" spans="1:10" x14ac:dyDescent="0.35">
      <c r="A2605" t="s">
        <v>37</v>
      </c>
      <c r="B2605" t="s">
        <v>187</v>
      </c>
      <c r="C2605" t="s">
        <v>184</v>
      </c>
      <c r="D2605" t="s">
        <v>43</v>
      </c>
      <c r="E2605" t="s">
        <v>52</v>
      </c>
      <c r="F2605" t="s">
        <v>1871</v>
      </c>
      <c r="G2605" t="s">
        <v>4106</v>
      </c>
      <c r="H2605" t="s">
        <v>4658</v>
      </c>
      <c r="I2605" t="s">
        <v>5083</v>
      </c>
      <c r="J2605" t="s">
        <v>5064</v>
      </c>
    </row>
    <row r="2606" spans="1:10" x14ac:dyDescent="0.35">
      <c r="A2606" t="s">
        <v>37</v>
      </c>
      <c r="B2606" t="s">
        <v>187</v>
      </c>
      <c r="C2606" t="s">
        <v>184</v>
      </c>
      <c r="D2606" t="s">
        <v>42</v>
      </c>
      <c r="E2606" t="s">
        <v>52</v>
      </c>
      <c r="F2606" t="s">
        <v>1873</v>
      </c>
      <c r="G2606" t="s">
        <v>4107</v>
      </c>
      <c r="H2606" t="s">
        <v>4660</v>
      </c>
      <c r="I2606" t="s">
        <v>5083</v>
      </c>
      <c r="J2606" t="s">
        <v>5065</v>
      </c>
    </row>
    <row r="2607" spans="1:10" x14ac:dyDescent="0.35">
      <c r="A2607" t="s">
        <v>37</v>
      </c>
      <c r="B2607" t="s">
        <v>187</v>
      </c>
      <c r="C2607" t="s">
        <v>184</v>
      </c>
      <c r="D2607" t="s">
        <v>44</v>
      </c>
      <c r="E2607" t="s">
        <v>52</v>
      </c>
      <c r="F2607" t="s">
        <v>1875</v>
      </c>
      <c r="G2607" t="s">
        <v>4108</v>
      </c>
      <c r="H2607" t="s">
        <v>4662</v>
      </c>
      <c r="I2607" t="s">
        <v>5083</v>
      </c>
      <c r="J2607" t="s">
        <v>5066</v>
      </c>
    </row>
    <row r="2608" spans="1:10" x14ac:dyDescent="0.35">
      <c r="A2608" t="s">
        <v>37</v>
      </c>
      <c r="B2608" t="s">
        <v>187</v>
      </c>
      <c r="C2608" t="s">
        <v>184</v>
      </c>
      <c r="D2608" t="s">
        <v>41</v>
      </c>
      <c r="E2608" t="s">
        <v>52</v>
      </c>
      <c r="F2608" t="s">
        <v>1877</v>
      </c>
      <c r="G2608" t="s">
        <v>4109</v>
      </c>
      <c r="H2608" t="s">
        <v>4664</v>
      </c>
      <c r="I2608" t="s">
        <v>5083</v>
      </c>
      <c r="J2608" t="s">
        <v>5067</v>
      </c>
    </row>
    <row r="2609" spans="1:10" x14ac:dyDescent="0.35">
      <c r="A2609" t="s">
        <v>37</v>
      </c>
      <c r="B2609" t="s">
        <v>187</v>
      </c>
      <c r="C2609" t="s">
        <v>184</v>
      </c>
      <c r="D2609" t="s">
        <v>53</v>
      </c>
      <c r="E2609" t="s">
        <v>52</v>
      </c>
      <c r="F2609" t="s">
        <v>1879</v>
      </c>
      <c r="G2609" t="s">
        <v>4110</v>
      </c>
      <c r="H2609" t="s">
        <v>4652</v>
      </c>
      <c r="I2609" t="s">
        <v>5083</v>
      </c>
      <c r="J2609" t="s">
        <v>5087</v>
      </c>
    </row>
    <row r="2610" spans="1:10" x14ac:dyDescent="0.35">
      <c r="A2610" t="s">
        <v>37</v>
      </c>
      <c r="B2610" t="s">
        <v>187</v>
      </c>
      <c r="C2610" t="s">
        <v>184</v>
      </c>
      <c r="D2610" t="s">
        <v>53</v>
      </c>
      <c r="E2610" t="s">
        <v>167</v>
      </c>
      <c r="F2610" t="s">
        <v>1882</v>
      </c>
      <c r="G2610" t="s">
        <v>4112</v>
      </c>
      <c r="H2610" t="s">
        <v>4667</v>
      </c>
      <c r="I2610" t="s">
        <v>5088</v>
      </c>
      <c r="J2610" t="s">
        <v>5087</v>
      </c>
    </row>
    <row r="2611" spans="1:10" x14ac:dyDescent="0.35">
      <c r="A2611" t="s">
        <v>37</v>
      </c>
      <c r="B2611" t="s">
        <v>187</v>
      </c>
      <c r="C2611" t="s">
        <v>184</v>
      </c>
      <c r="D2611" t="s">
        <v>55</v>
      </c>
      <c r="E2611" t="s">
        <v>57</v>
      </c>
      <c r="F2611" t="s">
        <v>1885</v>
      </c>
      <c r="G2611" t="s">
        <v>4114</v>
      </c>
      <c r="H2611" t="s">
        <v>4668</v>
      </c>
      <c r="I2611" t="s">
        <v>5089</v>
      </c>
      <c r="J2611" t="s">
        <v>5084</v>
      </c>
    </row>
    <row r="2612" spans="1:10" x14ac:dyDescent="0.35">
      <c r="A2612" t="s">
        <v>37</v>
      </c>
      <c r="B2612" t="s">
        <v>187</v>
      </c>
      <c r="C2612" t="s">
        <v>184</v>
      </c>
      <c r="D2612" t="s">
        <v>54</v>
      </c>
      <c r="E2612" t="s">
        <v>57</v>
      </c>
      <c r="F2612" t="s">
        <v>1888</v>
      </c>
      <c r="G2612" t="s">
        <v>4116</v>
      </c>
      <c r="H2612" t="s">
        <v>4670</v>
      </c>
      <c r="I2612" t="s">
        <v>5089</v>
      </c>
      <c r="J2612" t="s">
        <v>5085</v>
      </c>
    </row>
    <row r="2613" spans="1:10" x14ac:dyDescent="0.35">
      <c r="A2613" t="s">
        <v>37</v>
      </c>
      <c r="B2613" t="s">
        <v>187</v>
      </c>
      <c r="C2613" t="s">
        <v>184</v>
      </c>
      <c r="D2613" t="s">
        <v>56</v>
      </c>
      <c r="E2613" t="s">
        <v>57</v>
      </c>
      <c r="F2613" t="s">
        <v>1890</v>
      </c>
      <c r="G2613" t="s">
        <v>4117</v>
      </c>
      <c r="H2613" t="s">
        <v>4671</v>
      </c>
      <c r="I2613" t="s">
        <v>5089</v>
      </c>
      <c r="J2613" t="s">
        <v>5086</v>
      </c>
    </row>
    <row r="2614" spans="1:10" x14ac:dyDescent="0.35">
      <c r="A2614" t="s">
        <v>37</v>
      </c>
      <c r="B2614" t="s">
        <v>187</v>
      </c>
      <c r="C2614" t="s">
        <v>184</v>
      </c>
      <c r="D2614" t="s">
        <v>43</v>
      </c>
      <c r="E2614" t="s">
        <v>57</v>
      </c>
      <c r="F2614" t="s">
        <v>1892</v>
      </c>
      <c r="G2614" t="s">
        <v>4118</v>
      </c>
      <c r="H2614" t="s">
        <v>4672</v>
      </c>
      <c r="I2614" t="s">
        <v>5089</v>
      </c>
      <c r="J2614" t="s">
        <v>5064</v>
      </c>
    </row>
    <row r="2615" spans="1:10" x14ac:dyDescent="0.35">
      <c r="A2615" t="s">
        <v>37</v>
      </c>
      <c r="B2615" t="s">
        <v>187</v>
      </c>
      <c r="C2615" t="s">
        <v>184</v>
      </c>
      <c r="D2615" t="s">
        <v>42</v>
      </c>
      <c r="E2615" t="s">
        <v>57</v>
      </c>
      <c r="F2615" t="s">
        <v>1894</v>
      </c>
      <c r="G2615" t="s">
        <v>4119</v>
      </c>
      <c r="H2615" t="s">
        <v>4673</v>
      </c>
      <c r="I2615" t="s">
        <v>5089</v>
      </c>
      <c r="J2615" t="s">
        <v>5065</v>
      </c>
    </row>
    <row r="2616" spans="1:10" x14ac:dyDescent="0.35">
      <c r="A2616" t="s">
        <v>37</v>
      </c>
      <c r="B2616" t="s">
        <v>187</v>
      </c>
      <c r="C2616" t="s">
        <v>184</v>
      </c>
      <c r="D2616" t="s">
        <v>44</v>
      </c>
      <c r="E2616" t="s">
        <v>57</v>
      </c>
      <c r="F2616" t="s">
        <v>1896</v>
      </c>
      <c r="G2616" t="s">
        <v>4120</v>
      </c>
      <c r="H2616" t="s">
        <v>4674</v>
      </c>
      <c r="I2616" t="s">
        <v>5089</v>
      </c>
      <c r="J2616" t="s">
        <v>5066</v>
      </c>
    </row>
    <row r="2617" spans="1:10" x14ac:dyDescent="0.35">
      <c r="A2617" t="s">
        <v>37</v>
      </c>
      <c r="B2617" t="s">
        <v>187</v>
      </c>
      <c r="C2617" t="s">
        <v>184</v>
      </c>
      <c r="D2617" t="s">
        <v>41</v>
      </c>
      <c r="E2617" t="s">
        <v>57</v>
      </c>
      <c r="F2617" t="s">
        <v>1898</v>
      </c>
      <c r="G2617" t="s">
        <v>4121</v>
      </c>
      <c r="H2617" t="s">
        <v>4675</v>
      </c>
      <c r="I2617" t="s">
        <v>5089</v>
      </c>
      <c r="J2617" t="s">
        <v>5067</v>
      </c>
    </row>
    <row r="2618" spans="1:10" x14ac:dyDescent="0.35">
      <c r="A2618" t="s">
        <v>37</v>
      </c>
      <c r="B2618" t="s">
        <v>187</v>
      </c>
      <c r="C2618" t="s">
        <v>184</v>
      </c>
      <c r="D2618" t="s">
        <v>53</v>
      </c>
      <c r="E2618" t="s">
        <v>57</v>
      </c>
      <c r="F2618" t="s">
        <v>1900</v>
      </c>
      <c r="G2618" t="s">
        <v>4122</v>
      </c>
      <c r="H2618" t="s">
        <v>4669</v>
      </c>
      <c r="I2618" t="s">
        <v>5089</v>
      </c>
      <c r="J2618" t="s">
        <v>5087</v>
      </c>
    </row>
    <row r="2619" spans="1:10" x14ac:dyDescent="0.35">
      <c r="A2619" t="s">
        <v>37</v>
      </c>
      <c r="B2619" t="s">
        <v>187</v>
      </c>
      <c r="C2619" t="s">
        <v>184</v>
      </c>
      <c r="D2619" t="s">
        <v>55</v>
      </c>
      <c r="E2619" t="s">
        <v>58</v>
      </c>
      <c r="F2619" t="s">
        <v>1902</v>
      </c>
      <c r="G2619" t="s">
        <v>4123</v>
      </c>
      <c r="H2619" t="s">
        <v>4676</v>
      </c>
      <c r="I2619" t="s">
        <v>5090</v>
      </c>
      <c r="J2619" t="s">
        <v>5084</v>
      </c>
    </row>
    <row r="2620" spans="1:10" x14ac:dyDescent="0.35">
      <c r="A2620" t="s">
        <v>37</v>
      </c>
      <c r="B2620" t="s">
        <v>187</v>
      </c>
      <c r="C2620" t="s">
        <v>184</v>
      </c>
      <c r="D2620" t="s">
        <v>54</v>
      </c>
      <c r="E2620" t="s">
        <v>58</v>
      </c>
      <c r="F2620" t="s">
        <v>1905</v>
      </c>
      <c r="G2620" t="s">
        <v>4125</v>
      </c>
      <c r="H2620" t="s">
        <v>4678</v>
      </c>
      <c r="I2620" t="s">
        <v>5090</v>
      </c>
      <c r="J2620" t="s">
        <v>5085</v>
      </c>
    </row>
    <row r="2621" spans="1:10" x14ac:dyDescent="0.35">
      <c r="A2621" t="s">
        <v>37</v>
      </c>
      <c r="B2621" t="s">
        <v>187</v>
      </c>
      <c r="C2621" t="s">
        <v>184</v>
      </c>
      <c r="D2621" t="s">
        <v>56</v>
      </c>
      <c r="E2621" t="s">
        <v>58</v>
      </c>
      <c r="F2621" t="s">
        <v>1907</v>
      </c>
      <c r="G2621" t="s">
        <v>4126</v>
      </c>
      <c r="H2621" t="s">
        <v>4679</v>
      </c>
      <c r="I2621" t="s">
        <v>5090</v>
      </c>
      <c r="J2621" t="s">
        <v>5086</v>
      </c>
    </row>
    <row r="2622" spans="1:10" x14ac:dyDescent="0.35">
      <c r="A2622" t="s">
        <v>37</v>
      </c>
      <c r="B2622" t="s">
        <v>187</v>
      </c>
      <c r="C2622" t="s">
        <v>184</v>
      </c>
      <c r="D2622" t="s">
        <v>43</v>
      </c>
      <c r="E2622" t="s">
        <v>58</v>
      </c>
      <c r="F2622" t="s">
        <v>1909</v>
      </c>
      <c r="G2622" t="s">
        <v>4127</v>
      </c>
      <c r="H2622" t="s">
        <v>4680</v>
      </c>
      <c r="I2622" t="s">
        <v>5090</v>
      </c>
      <c r="J2622" t="s">
        <v>5064</v>
      </c>
    </row>
    <row r="2623" spans="1:10" x14ac:dyDescent="0.35">
      <c r="A2623" t="s">
        <v>37</v>
      </c>
      <c r="B2623" t="s">
        <v>187</v>
      </c>
      <c r="C2623" t="s">
        <v>184</v>
      </c>
      <c r="D2623" t="s">
        <v>42</v>
      </c>
      <c r="E2623" t="s">
        <v>58</v>
      </c>
      <c r="F2623" t="s">
        <v>1911</v>
      </c>
      <c r="G2623" t="s">
        <v>4128</v>
      </c>
      <c r="H2623" t="s">
        <v>4681</v>
      </c>
      <c r="I2623" t="s">
        <v>5090</v>
      </c>
      <c r="J2623" t="s">
        <v>5065</v>
      </c>
    </row>
    <row r="2624" spans="1:10" x14ac:dyDescent="0.35">
      <c r="A2624" t="s">
        <v>37</v>
      </c>
      <c r="B2624" t="s">
        <v>187</v>
      </c>
      <c r="C2624" t="s">
        <v>184</v>
      </c>
      <c r="D2624" t="s">
        <v>44</v>
      </c>
      <c r="E2624" t="s">
        <v>58</v>
      </c>
      <c r="F2624" t="s">
        <v>1913</v>
      </c>
      <c r="G2624" t="s">
        <v>4129</v>
      </c>
      <c r="H2624" t="s">
        <v>4682</v>
      </c>
      <c r="I2624" t="s">
        <v>5090</v>
      </c>
      <c r="J2624" t="s">
        <v>5066</v>
      </c>
    </row>
    <row r="2625" spans="1:10" x14ac:dyDescent="0.35">
      <c r="A2625" t="s">
        <v>37</v>
      </c>
      <c r="B2625" t="s">
        <v>187</v>
      </c>
      <c r="C2625" t="s">
        <v>184</v>
      </c>
      <c r="D2625" t="s">
        <v>41</v>
      </c>
      <c r="E2625" t="s">
        <v>58</v>
      </c>
      <c r="F2625" t="s">
        <v>1915</v>
      </c>
      <c r="G2625" t="s">
        <v>4130</v>
      </c>
      <c r="H2625" t="s">
        <v>4683</v>
      </c>
      <c r="I2625" t="s">
        <v>5090</v>
      </c>
      <c r="J2625" t="s">
        <v>5067</v>
      </c>
    </row>
    <row r="2626" spans="1:10" x14ac:dyDescent="0.35">
      <c r="A2626" t="s">
        <v>37</v>
      </c>
      <c r="B2626" t="s">
        <v>187</v>
      </c>
      <c r="C2626" t="s">
        <v>184</v>
      </c>
      <c r="D2626" t="s">
        <v>53</v>
      </c>
      <c r="E2626" t="s">
        <v>58</v>
      </c>
      <c r="F2626" t="s">
        <v>1917</v>
      </c>
      <c r="G2626" t="s">
        <v>4131</v>
      </c>
      <c r="H2626" t="s">
        <v>4677</v>
      </c>
      <c r="I2626" t="s">
        <v>5090</v>
      </c>
      <c r="J2626" t="s">
        <v>5087</v>
      </c>
    </row>
    <row r="2627" spans="1:10" x14ac:dyDescent="0.35">
      <c r="A2627" t="s">
        <v>37</v>
      </c>
      <c r="B2627" t="s">
        <v>187</v>
      </c>
      <c r="C2627" t="s">
        <v>184</v>
      </c>
      <c r="D2627" t="s">
        <v>55</v>
      </c>
      <c r="E2627" t="s">
        <v>59</v>
      </c>
      <c r="F2627" t="s">
        <v>1919</v>
      </c>
      <c r="G2627" t="s">
        <v>4132</v>
      </c>
      <c r="H2627" t="s">
        <v>4684</v>
      </c>
      <c r="I2627" t="s">
        <v>5091</v>
      </c>
      <c r="J2627" t="s">
        <v>5084</v>
      </c>
    </row>
    <row r="2628" spans="1:10" x14ac:dyDescent="0.35">
      <c r="A2628" t="s">
        <v>37</v>
      </c>
      <c r="B2628" t="s">
        <v>187</v>
      </c>
      <c r="C2628" t="s">
        <v>184</v>
      </c>
      <c r="D2628" t="s">
        <v>54</v>
      </c>
      <c r="E2628" t="s">
        <v>59</v>
      </c>
      <c r="F2628" t="s">
        <v>1922</v>
      </c>
      <c r="G2628" t="s">
        <v>4134</v>
      </c>
      <c r="H2628" t="s">
        <v>4686</v>
      </c>
      <c r="I2628" t="s">
        <v>5091</v>
      </c>
      <c r="J2628" t="s">
        <v>5085</v>
      </c>
    </row>
    <row r="2629" spans="1:10" x14ac:dyDescent="0.35">
      <c r="A2629" t="s">
        <v>37</v>
      </c>
      <c r="B2629" t="s">
        <v>187</v>
      </c>
      <c r="C2629" t="s">
        <v>184</v>
      </c>
      <c r="D2629" t="s">
        <v>56</v>
      </c>
      <c r="E2629" t="s">
        <v>59</v>
      </c>
      <c r="F2629" t="s">
        <v>1924</v>
      </c>
      <c r="G2629" t="s">
        <v>4135</v>
      </c>
      <c r="H2629" t="s">
        <v>4687</v>
      </c>
      <c r="I2629" t="s">
        <v>5091</v>
      </c>
      <c r="J2629" t="s">
        <v>5086</v>
      </c>
    </row>
    <row r="2630" spans="1:10" x14ac:dyDescent="0.35">
      <c r="A2630" t="s">
        <v>37</v>
      </c>
      <c r="B2630" t="s">
        <v>187</v>
      </c>
      <c r="C2630" t="s">
        <v>184</v>
      </c>
      <c r="D2630" t="s">
        <v>43</v>
      </c>
      <c r="E2630" t="s">
        <v>59</v>
      </c>
      <c r="F2630" t="s">
        <v>1926</v>
      </c>
      <c r="G2630" t="s">
        <v>4136</v>
      </c>
      <c r="H2630" t="s">
        <v>4688</v>
      </c>
      <c r="I2630" t="s">
        <v>5091</v>
      </c>
      <c r="J2630" t="s">
        <v>5064</v>
      </c>
    </row>
    <row r="2631" spans="1:10" x14ac:dyDescent="0.35">
      <c r="A2631" t="s">
        <v>37</v>
      </c>
      <c r="B2631" t="s">
        <v>187</v>
      </c>
      <c r="C2631" t="s">
        <v>184</v>
      </c>
      <c r="D2631" t="s">
        <v>42</v>
      </c>
      <c r="E2631" t="s">
        <v>59</v>
      </c>
      <c r="F2631" t="s">
        <v>1928</v>
      </c>
      <c r="G2631" t="s">
        <v>4137</v>
      </c>
      <c r="H2631" t="s">
        <v>4689</v>
      </c>
      <c r="I2631" t="s">
        <v>5091</v>
      </c>
      <c r="J2631" t="s">
        <v>5065</v>
      </c>
    </row>
    <row r="2632" spans="1:10" x14ac:dyDescent="0.35">
      <c r="A2632" t="s">
        <v>37</v>
      </c>
      <c r="B2632" t="s">
        <v>187</v>
      </c>
      <c r="C2632" t="s">
        <v>184</v>
      </c>
      <c r="D2632" t="s">
        <v>44</v>
      </c>
      <c r="E2632" t="s">
        <v>59</v>
      </c>
      <c r="F2632" t="s">
        <v>1930</v>
      </c>
      <c r="G2632" t="s">
        <v>4138</v>
      </c>
      <c r="H2632" t="s">
        <v>4690</v>
      </c>
      <c r="I2632" t="s">
        <v>5091</v>
      </c>
      <c r="J2632" t="s">
        <v>5066</v>
      </c>
    </row>
    <row r="2633" spans="1:10" x14ac:dyDescent="0.35">
      <c r="A2633" t="s">
        <v>37</v>
      </c>
      <c r="B2633" t="s">
        <v>187</v>
      </c>
      <c r="C2633" t="s">
        <v>184</v>
      </c>
      <c r="D2633" t="s">
        <v>41</v>
      </c>
      <c r="E2633" t="s">
        <v>59</v>
      </c>
      <c r="F2633" t="s">
        <v>1932</v>
      </c>
      <c r="G2633" t="s">
        <v>4139</v>
      </c>
      <c r="H2633" t="s">
        <v>4691</v>
      </c>
      <c r="I2633" t="s">
        <v>5091</v>
      </c>
      <c r="J2633" t="s">
        <v>5067</v>
      </c>
    </row>
    <row r="2634" spans="1:10" x14ac:dyDescent="0.35">
      <c r="A2634" t="s">
        <v>37</v>
      </c>
      <c r="B2634" t="s">
        <v>187</v>
      </c>
      <c r="C2634" t="s">
        <v>184</v>
      </c>
      <c r="D2634" t="s">
        <v>53</v>
      </c>
      <c r="E2634" t="s">
        <v>59</v>
      </c>
      <c r="F2634" t="s">
        <v>1934</v>
      </c>
      <c r="G2634" t="s">
        <v>4140</v>
      </c>
      <c r="H2634" t="s">
        <v>4685</v>
      </c>
      <c r="I2634" t="s">
        <v>5091</v>
      </c>
      <c r="J2634" t="s">
        <v>5087</v>
      </c>
    </row>
    <row r="2635" spans="1:10" x14ac:dyDescent="0.35">
      <c r="A2635" t="s">
        <v>37</v>
      </c>
      <c r="B2635" t="s">
        <v>187</v>
      </c>
      <c r="C2635" t="s">
        <v>184</v>
      </c>
      <c r="D2635" t="s">
        <v>55</v>
      </c>
      <c r="E2635" t="s">
        <v>60</v>
      </c>
      <c r="F2635" t="s">
        <v>1936</v>
      </c>
      <c r="G2635" t="s">
        <v>4141</v>
      </c>
      <c r="H2635" t="s">
        <v>4692</v>
      </c>
      <c r="I2635" t="s">
        <v>5092</v>
      </c>
      <c r="J2635" t="s">
        <v>5084</v>
      </c>
    </row>
    <row r="2636" spans="1:10" x14ac:dyDescent="0.35">
      <c r="A2636" t="s">
        <v>37</v>
      </c>
      <c r="B2636" t="s">
        <v>187</v>
      </c>
      <c r="C2636" t="s">
        <v>184</v>
      </c>
      <c r="D2636" t="s">
        <v>54</v>
      </c>
      <c r="E2636" t="s">
        <v>60</v>
      </c>
      <c r="F2636" t="s">
        <v>1939</v>
      </c>
      <c r="G2636" t="s">
        <v>4143</v>
      </c>
      <c r="H2636" t="s">
        <v>4694</v>
      </c>
      <c r="I2636" t="s">
        <v>5092</v>
      </c>
      <c r="J2636" t="s">
        <v>5085</v>
      </c>
    </row>
    <row r="2637" spans="1:10" x14ac:dyDescent="0.35">
      <c r="A2637" t="s">
        <v>37</v>
      </c>
      <c r="B2637" t="s">
        <v>187</v>
      </c>
      <c r="C2637" t="s">
        <v>184</v>
      </c>
      <c r="D2637" t="s">
        <v>56</v>
      </c>
      <c r="E2637" t="s">
        <v>60</v>
      </c>
      <c r="F2637" t="s">
        <v>1941</v>
      </c>
      <c r="G2637" t="s">
        <v>4144</v>
      </c>
      <c r="H2637" t="s">
        <v>4695</v>
      </c>
      <c r="I2637" t="s">
        <v>5092</v>
      </c>
      <c r="J2637" t="s">
        <v>5086</v>
      </c>
    </row>
    <row r="2638" spans="1:10" x14ac:dyDescent="0.35">
      <c r="A2638" t="s">
        <v>37</v>
      </c>
      <c r="B2638" t="s">
        <v>187</v>
      </c>
      <c r="C2638" t="s">
        <v>184</v>
      </c>
      <c r="D2638" t="s">
        <v>43</v>
      </c>
      <c r="E2638" t="s">
        <v>60</v>
      </c>
      <c r="F2638" t="s">
        <v>1943</v>
      </c>
      <c r="G2638" t="s">
        <v>4145</v>
      </c>
      <c r="H2638" t="s">
        <v>4696</v>
      </c>
      <c r="I2638" t="s">
        <v>5092</v>
      </c>
      <c r="J2638" t="s">
        <v>5064</v>
      </c>
    </row>
    <row r="2639" spans="1:10" x14ac:dyDescent="0.35">
      <c r="A2639" t="s">
        <v>37</v>
      </c>
      <c r="B2639" t="s">
        <v>187</v>
      </c>
      <c r="C2639" t="s">
        <v>184</v>
      </c>
      <c r="D2639" t="s">
        <v>42</v>
      </c>
      <c r="E2639" t="s">
        <v>60</v>
      </c>
      <c r="F2639" t="s">
        <v>1945</v>
      </c>
      <c r="G2639" t="s">
        <v>4146</v>
      </c>
      <c r="H2639" t="s">
        <v>4697</v>
      </c>
      <c r="I2639" t="s">
        <v>5092</v>
      </c>
      <c r="J2639" t="s">
        <v>5065</v>
      </c>
    </row>
    <row r="2640" spans="1:10" x14ac:dyDescent="0.35">
      <c r="A2640" t="s">
        <v>37</v>
      </c>
      <c r="B2640" t="s">
        <v>187</v>
      </c>
      <c r="C2640" t="s">
        <v>184</v>
      </c>
      <c r="D2640" t="s">
        <v>44</v>
      </c>
      <c r="E2640" t="s">
        <v>60</v>
      </c>
      <c r="F2640" t="s">
        <v>1947</v>
      </c>
      <c r="G2640" t="s">
        <v>4147</v>
      </c>
      <c r="H2640" t="s">
        <v>4698</v>
      </c>
      <c r="I2640" t="s">
        <v>5092</v>
      </c>
      <c r="J2640" t="s">
        <v>5066</v>
      </c>
    </row>
    <row r="2641" spans="1:10" x14ac:dyDescent="0.35">
      <c r="A2641" t="s">
        <v>37</v>
      </c>
      <c r="B2641" t="s">
        <v>187</v>
      </c>
      <c r="C2641" t="s">
        <v>184</v>
      </c>
      <c r="D2641" t="s">
        <v>41</v>
      </c>
      <c r="E2641" t="s">
        <v>60</v>
      </c>
      <c r="F2641" t="s">
        <v>1949</v>
      </c>
      <c r="G2641" t="s">
        <v>4148</v>
      </c>
      <c r="H2641" t="s">
        <v>4699</v>
      </c>
      <c r="I2641" t="s">
        <v>5092</v>
      </c>
      <c r="J2641" t="s">
        <v>5067</v>
      </c>
    </row>
    <row r="2642" spans="1:10" x14ac:dyDescent="0.35">
      <c r="A2642" t="s">
        <v>37</v>
      </c>
      <c r="B2642" t="s">
        <v>187</v>
      </c>
      <c r="C2642" t="s">
        <v>184</v>
      </c>
      <c r="D2642" t="s">
        <v>53</v>
      </c>
      <c r="E2642" t="s">
        <v>60</v>
      </c>
      <c r="F2642" t="s">
        <v>1951</v>
      </c>
      <c r="G2642" t="s">
        <v>4149</v>
      </c>
      <c r="H2642" t="s">
        <v>4693</v>
      </c>
      <c r="I2642" t="s">
        <v>5092</v>
      </c>
      <c r="J2642" t="s">
        <v>5087</v>
      </c>
    </row>
    <row r="2643" spans="1:10" x14ac:dyDescent="0.35">
      <c r="A2643" t="s">
        <v>37</v>
      </c>
      <c r="B2643" t="s">
        <v>187</v>
      </c>
      <c r="C2643" t="s">
        <v>184</v>
      </c>
      <c r="D2643" t="s">
        <v>79</v>
      </c>
      <c r="E2643" t="s">
        <v>77</v>
      </c>
      <c r="F2643" t="s">
        <v>1953</v>
      </c>
      <c r="G2643" t="s">
        <v>4150</v>
      </c>
      <c r="H2643" t="s">
        <v>4700</v>
      </c>
      <c r="I2643" t="s">
        <v>5074</v>
      </c>
      <c r="J2643" t="s">
        <v>5093</v>
      </c>
    </row>
    <row r="2644" spans="1:10" x14ac:dyDescent="0.35">
      <c r="A2644" t="s">
        <v>37</v>
      </c>
      <c r="B2644" t="s">
        <v>187</v>
      </c>
      <c r="C2644" t="s">
        <v>184</v>
      </c>
      <c r="D2644" t="s">
        <v>80</v>
      </c>
      <c r="E2644" t="s">
        <v>77</v>
      </c>
      <c r="F2644" t="s">
        <v>1956</v>
      </c>
      <c r="G2644" t="s">
        <v>4153</v>
      </c>
      <c r="H2644" t="s">
        <v>4703</v>
      </c>
      <c r="I2644" t="s">
        <v>5074</v>
      </c>
      <c r="J2644" t="s">
        <v>5094</v>
      </c>
    </row>
    <row r="2645" spans="1:10" x14ac:dyDescent="0.35">
      <c r="A2645" t="s">
        <v>37</v>
      </c>
      <c r="B2645" t="s">
        <v>187</v>
      </c>
      <c r="C2645" t="s">
        <v>184</v>
      </c>
      <c r="D2645" t="s">
        <v>81</v>
      </c>
      <c r="E2645" t="s">
        <v>77</v>
      </c>
      <c r="F2645" t="s">
        <v>1959</v>
      </c>
      <c r="G2645" t="s">
        <v>4155</v>
      </c>
      <c r="H2645" t="s">
        <v>4705</v>
      </c>
      <c r="I2645" t="s">
        <v>5074</v>
      </c>
      <c r="J2645" t="s">
        <v>5095</v>
      </c>
    </row>
    <row r="2646" spans="1:10" x14ac:dyDescent="0.35">
      <c r="A2646" t="s">
        <v>37</v>
      </c>
      <c r="B2646" t="s">
        <v>187</v>
      </c>
      <c r="C2646" t="s">
        <v>184</v>
      </c>
      <c r="D2646" t="s">
        <v>44</v>
      </c>
      <c r="E2646" t="s">
        <v>77</v>
      </c>
      <c r="F2646" t="s">
        <v>1962</v>
      </c>
      <c r="G2646" t="s">
        <v>4157</v>
      </c>
      <c r="H2646" t="s">
        <v>4707</v>
      </c>
      <c r="I2646" t="s">
        <v>5074</v>
      </c>
      <c r="J2646" t="s">
        <v>5066</v>
      </c>
    </row>
    <row r="2647" spans="1:10" x14ac:dyDescent="0.35">
      <c r="A2647" t="s">
        <v>37</v>
      </c>
      <c r="B2647" t="s">
        <v>187</v>
      </c>
      <c r="C2647" t="s">
        <v>184</v>
      </c>
      <c r="D2647" t="s">
        <v>41</v>
      </c>
      <c r="E2647" t="s">
        <v>77</v>
      </c>
      <c r="F2647" t="s">
        <v>1964</v>
      </c>
      <c r="G2647" t="s">
        <v>4159</v>
      </c>
      <c r="H2647" t="s">
        <v>4709</v>
      </c>
      <c r="I2647" t="s">
        <v>5074</v>
      </c>
      <c r="J2647" t="s">
        <v>5067</v>
      </c>
    </row>
    <row r="2648" spans="1:10" x14ac:dyDescent="0.35">
      <c r="A2648" t="s">
        <v>37</v>
      </c>
      <c r="B2648" t="s">
        <v>187</v>
      </c>
      <c r="C2648" t="s">
        <v>184</v>
      </c>
      <c r="D2648" t="s">
        <v>78</v>
      </c>
      <c r="E2648" t="s">
        <v>77</v>
      </c>
      <c r="F2648" t="s">
        <v>1966</v>
      </c>
      <c r="G2648" t="s">
        <v>4161</v>
      </c>
      <c r="H2648" t="s">
        <v>4701</v>
      </c>
      <c r="I2648" t="s">
        <v>5074</v>
      </c>
      <c r="J2648" t="s">
        <v>5096</v>
      </c>
    </row>
    <row r="2649" spans="1:10" x14ac:dyDescent="0.35">
      <c r="A2649" t="s">
        <v>37</v>
      </c>
      <c r="B2649" t="s">
        <v>187</v>
      </c>
      <c r="C2649" t="s">
        <v>184</v>
      </c>
      <c r="D2649" t="s">
        <v>79</v>
      </c>
      <c r="E2649" t="s">
        <v>82</v>
      </c>
      <c r="F2649" t="s">
        <v>1969</v>
      </c>
      <c r="G2649" t="s">
        <v>4163</v>
      </c>
      <c r="H2649" t="s">
        <v>4712</v>
      </c>
      <c r="I2649" t="s">
        <v>5075</v>
      </c>
      <c r="J2649" t="s">
        <v>5093</v>
      </c>
    </row>
    <row r="2650" spans="1:10" x14ac:dyDescent="0.35">
      <c r="A2650" t="s">
        <v>37</v>
      </c>
      <c r="B2650" t="s">
        <v>187</v>
      </c>
      <c r="C2650" t="s">
        <v>184</v>
      </c>
      <c r="D2650" t="s">
        <v>80</v>
      </c>
      <c r="E2650" t="s">
        <v>82</v>
      </c>
      <c r="F2650" t="s">
        <v>1971</v>
      </c>
      <c r="G2650" t="s">
        <v>4165</v>
      </c>
      <c r="H2650" t="s">
        <v>4714</v>
      </c>
      <c r="I2650" t="s">
        <v>5075</v>
      </c>
      <c r="J2650" t="s">
        <v>5094</v>
      </c>
    </row>
    <row r="2651" spans="1:10" x14ac:dyDescent="0.35">
      <c r="A2651" t="s">
        <v>37</v>
      </c>
      <c r="B2651" t="s">
        <v>187</v>
      </c>
      <c r="C2651" t="s">
        <v>184</v>
      </c>
      <c r="D2651" t="s">
        <v>81</v>
      </c>
      <c r="E2651" t="s">
        <v>82</v>
      </c>
      <c r="F2651" t="s">
        <v>1973</v>
      </c>
      <c r="G2651" t="s">
        <v>4166</v>
      </c>
      <c r="H2651" t="s">
        <v>4715</v>
      </c>
      <c r="I2651" t="s">
        <v>5075</v>
      </c>
      <c r="J2651" t="s">
        <v>5095</v>
      </c>
    </row>
    <row r="2652" spans="1:10" x14ac:dyDescent="0.35">
      <c r="A2652" t="s">
        <v>37</v>
      </c>
      <c r="B2652" t="s">
        <v>187</v>
      </c>
      <c r="C2652" t="s">
        <v>184</v>
      </c>
      <c r="D2652" t="s">
        <v>44</v>
      </c>
      <c r="E2652" t="s">
        <v>82</v>
      </c>
      <c r="F2652" t="s">
        <v>1975</v>
      </c>
      <c r="G2652" t="s">
        <v>4167</v>
      </c>
      <c r="H2652" t="s">
        <v>4716</v>
      </c>
      <c r="I2652" t="s">
        <v>5075</v>
      </c>
      <c r="J2652" t="s">
        <v>5066</v>
      </c>
    </row>
    <row r="2653" spans="1:10" x14ac:dyDescent="0.35">
      <c r="A2653" t="s">
        <v>37</v>
      </c>
      <c r="B2653" t="s">
        <v>187</v>
      </c>
      <c r="C2653" t="s">
        <v>184</v>
      </c>
      <c r="D2653" t="s">
        <v>41</v>
      </c>
      <c r="E2653" t="s">
        <v>82</v>
      </c>
      <c r="F2653" t="s">
        <v>1977</v>
      </c>
      <c r="G2653" t="s">
        <v>4168</v>
      </c>
      <c r="H2653" t="s">
        <v>4717</v>
      </c>
      <c r="I2653" t="s">
        <v>5075</v>
      </c>
      <c r="J2653" t="s">
        <v>5067</v>
      </c>
    </row>
    <row r="2654" spans="1:10" x14ac:dyDescent="0.35">
      <c r="A2654" t="s">
        <v>37</v>
      </c>
      <c r="B2654" t="s">
        <v>187</v>
      </c>
      <c r="C2654" t="s">
        <v>184</v>
      </c>
      <c r="D2654" t="s">
        <v>78</v>
      </c>
      <c r="E2654" t="s">
        <v>82</v>
      </c>
      <c r="F2654" t="s">
        <v>1979</v>
      </c>
      <c r="G2654" t="s">
        <v>4169</v>
      </c>
      <c r="H2654" t="s">
        <v>4713</v>
      </c>
      <c r="I2654" t="s">
        <v>5075</v>
      </c>
      <c r="J2654" t="s">
        <v>5096</v>
      </c>
    </row>
    <row r="2655" spans="1:10" x14ac:dyDescent="0.35">
      <c r="A2655" t="s">
        <v>37</v>
      </c>
      <c r="B2655" t="s">
        <v>187</v>
      </c>
      <c r="C2655" t="s">
        <v>184</v>
      </c>
      <c r="D2655" t="s">
        <v>79</v>
      </c>
      <c r="E2655" t="s">
        <v>83</v>
      </c>
      <c r="F2655" t="s">
        <v>1981</v>
      </c>
      <c r="G2655" t="s">
        <v>4170</v>
      </c>
      <c r="H2655" t="s">
        <v>4718</v>
      </c>
      <c r="I2655" t="s">
        <v>5076</v>
      </c>
      <c r="J2655" t="s">
        <v>5093</v>
      </c>
    </row>
    <row r="2656" spans="1:10" x14ac:dyDescent="0.35">
      <c r="A2656" t="s">
        <v>37</v>
      </c>
      <c r="B2656" t="s">
        <v>187</v>
      </c>
      <c r="C2656" t="s">
        <v>184</v>
      </c>
      <c r="D2656" t="s">
        <v>80</v>
      </c>
      <c r="E2656" t="s">
        <v>83</v>
      </c>
      <c r="F2656" t="s">
        <v>1983</v>
      </c>
      <c r="G2656" t="s">
        <v>4172</v>
      </c>
      <c r="H2656" t="s">
        <v>4720</v>
      </c>
      <c r="I2656" t="s">
        <v>5076</v>
      </c>
      <c r="J2656" t="s">
        <v>5094</v>
      </c>
    </row>
    <row r="2657" spans="1:10" x14ac:dyDescent="0.35">
      <c r="A2657" t="s">
        <v>37</v>
      </c>
      <c r="B2657" t="s">
        <v>187</v>
      </c>
      <c r="C2657" t="s">
        <v>184</v>
      </c>
      <c r="D2657" t="s">
        <v>81</v>
      </c>
      <c r="E2657" t="s">
        <v>83</v>
      </c>
      <c r="F2657" t="s">
        <v>1985</v>
      </c>
      <c r="G2657" t="s">
        <v>4173</v>
      </c>
      <c r="H2657" t="s">
        <v>4721</v>
      </c>
      <c r="I2657" t="s">
        <v>5076</v>
      </c>
      <c r="J2657" t="s">
        <v>5095</v>
      </c>
    </row>
    <row r="2658" spans="1:10" x14ac:dyDescent="0.35">
      <c r="A2658" t="s">
        <v>37</v>
      </c>
      <c r="B2658" t="s">
        <v>187</v>
      </c>
      <c r="C2658" t="s">
        <v>184</v>
      </c>
      <c r="D2658" t="s">
        <v>44</v>
      </c>
      <c r="E2658" t="s">
        <v>83</v>
      </c>
      <c r="F2658" t="s">
        <v>1987</v>
      </c>
      <c r="G2658" t="s">
        <v>4174</v>
      </c>
      <c r="H2658" t="s">
        <v>4722</v>
      </c>
      <c r="I2658" t="s">
        <v>5076</v>
      </c>
      <c r="J2658" t="s">
        <v>5066</v>
      </c>
    </row>
    <row r="2659" spans="1:10" x14ac:dyDescent="0.35">
      <c r="A2659" t="s">
        <v>37</v>
      </c>
      <c r="B2659" t="s">
        <v>187</v>
      </c>
      <c r="C2659" t="s">
        <v>184</v>
      </c>
      <c r="D2659" t="s">
        <v>41</v>
      </c>
      <c r="E2659" t="s">
        <v>83</v>
      </c>
      <c r="F2659" t="s">
        <v>1989</v>
      </c>
      <c r="G2659" t="s">
        <v>4175</v>
      </c>
      <c r="H2659" t="s">
        <v>4723</v>
      </c>
      <c r="I2659" t="s">
        <v>5076</v>
      </c>
      <c r="J2659" t="s">
        <v>5067</v>
      </c>
    </row>
    <row r="2660" spans="1:10" x14ac:dyDescent="0.35">
      <c r="A2660" t="s">
        <v>37</v>
      </c>
      <c r="B2660" t="s">
        <v>187</v>
      </c>
      <c r="C2660" t="s">
        <v>184</v>
      </c>
      <c r="D2660" t="s">
        <v>78</v>
      </c>
      <c r="E2660" t="s">
        <v>83</v>
      </c>
      <c r="F2660" t="s">
        <v>1991</v>
      </c>
      <c r="G2660" t="s">
        <v>4176</v>
      </c>
      <c r="H2660" t="s">
        <v>4719</v>
      </c>
      <c r="I2660" t="s">
        <v>5076</v>
      </c>
      <c r="J2660" t="s">
        <v>5096</v>
      </c>
    </row>
    <row r="2661" spans="1:10" x14ac:dyDescent="0.35">
      <c r="A2661" t="s">
        <v>37</v>
      </c>
      <c r="B2661" t="s">
        <v>187</v>
      </c>
      <c r="C2661" t="s">
        <v>184</v>
      </c>
      <c r="D2661" t="s">
        <v>79</v>
      </c>
      <c r="E2661" t="s">
        <v>84</v>
      </c>
      <c r="F2661" t="s">
        <v>1993</v>
      </c>
      <c r="G2661" t="s">
        <v>4177</v>
      </c>
      <c r="H2661" t="s">
        <v>4724</v>
      </c>
      <c r="I2661" t="s">
        <v>5077</v>
      </c>
      <c r="J2661" t="s">
        <v>5093</v>
      </c>
    </row>
    <row r="2662" spans="1:10" x14ac:dyDescent="0.35">
      <c r="A2662" t="s">
        <v>37</v>
      </c>
      <c r="B2662" t="s">
        <v>187</v>
      </c>
      <c r="C2662" t="s">
        <v>184</v>
      </c>
      <c r="D2662" t="s">
        <v>80</v>
      </c>
      <c r="E2662" t="s">
        <v>84</v>
      </c>
      <c r="F2662" t="s">
        <v>1995</v>
      </c>
      <c r="G2662" t="s">
        <v>4179</v>
      </c>
      <c r="H2662" t="s">
        <v>4726</v>
      </c>
      <c r="I2662" t="s">
        <v>5077</v>
      </c>
      <c r="J2662" t="s">
        <v>5094</v>
      </c>
    </row>
    <row r="2663" spans="1:10" x14ac:dyDescent="0.35">
      <c r="A2663" t="s">
        <v>37</v>
      </c>
      <c r="B2663" t="s">
        <v>187</v>
      </c>
      <c r="C2663" t="s">
        <v>184</v>
      </c>
      <c r="D2663" t="s">
        <v>81</v>
      </c>
      <c r="E2663" t="s">
        <v>84</v>
      </c>
      <c r="F2663" t="s">
        <v>1997</v>
      </c>
      <c r="G2663" t="s">
        <v>4180</v>
      </c>
      <c r="H2663" t="s">
        <v>4727</v>
      </c>
      <c r="I2663" t="s">
        <v>5077</v>
      </c>
      <c r="J2663" t="s">
        <v>5095</v>
      </c>
    </row>
    <row r="2664" spans="1:10" x14ac:dyDescent="0.35">
      <c r="A2664" t="s">
        <v>37</v>
      </c>
      <c r="B2664" t="s">
        <v>187</v>
      </c>
      <c r="C2664" t="s">
        <v>184</v>
      </c>
      <c r="D2664" t="s">
        <v>44</v>
      </c>
      <c r="E2664" t="s">
        <v>84</v>
      </c>
      <c r="F2664" t="s">
        <v>1999</v>
      </c>
      <c r="G2664" t="s">
        <v>4181</v>
      </c>
      <c r="H2664" t="s">
        <v>4728</v>
      </c>
      <c r="I2664" t="s">
        <v>5077</v>
      </c>
      <c r="J2664" t="s">
        <v>5066</v>
      </c>
    </row>
    <row r="2665" spans="1:10" x14ac:dyDescent="0.35">
      <c r="A2665" t="s">
        <v>37</v>
      </c>
      <c r="B2665" t="s">
        <v>187</v>
      </c>
      <c r="C2665" t="s">
        <v>184</v>
      </c>
      <c r="D2665" t="s">
        <v>41</v>
      </c>
      <c r="E2665" t="s">
        <v>84</v>
      </c>
      <c r="F2665" t="s">
        <v>2001</v>
      </c>
      <c r="G2665" t="s">
        <v>4182</v>
      </c>
      <c r="H2665" t="s">
        <v>4729</v>
      </c>
      <c r="I2665" t="s">
        <v>5077</v>
      </c>
      <c r="J2665" t="s">
        <v>5067</v>
      </c>
    </row>
    <row r="2666" spans="1:10" x14ac:dyDescent="0.35">
      <c r="A2666" t="s">
        <v>37</v>
      </c>
      <c r="B2666" t="s">
        <v>187</v>
      </c>
      <c r="C2666" t="s">
        <v>184</v>
      </c>
      <c r="D2666" t="s">
        <v>78</v>
      </c>
      <c r="E2666" t="s">
        <v>84</v>
      </c>
      <c r="F2666" t="s">
        <v>2003</v>
      </c>
      <c r="G2666" t="s">
        <v>4183</v>
      </c>
      <c r="H2666" t="s">
        <v>4725</v>
      </c>
      <c r="I2666" t="s">
        <v>5077</v>
      </c>
      <c r="J2666" t="s">
        <v>5096</v>
      </c>
    </row>
    <row r="2667" spans="1:10" x14ac:dyDescent="0.35">
      <c r="A2667" t="s">
        <v>37</v>
      </c>
      <c r="B2667" t="s">
        <v>187</v>
      </c>
      <c r="C2667" t="s">
        <v>184</v>
      </c>
      <c r="D2667" t="s">
        <v>79</v>
      </c>
      <c r="E2667" t="s">
        <v>85</v>
      </c>
      <c r="F2667" t="s">
        <v>2005</v>
      </c>
      <c r="G2667" t="s">
        <v>4184</v>
      </c>
      <c r="H2667" t="s">
        <v>4730</v>
      </c>
      <c r="I2667" t="s">
        <v>5078</v>
      </c>
      <c r="J2667" t="s">
        <v>5093</v>
      </c>
    </row>
    <row r="2668" spans="1:10" x14ac:dyDescent="0.35">
      <c r="A2668" t="s">
        <v>37</v>
      </c>
      <c r="B2668" t="s">
        <v>187</v>
      </c>
      <c r="C2668" t="s">
        <v>184</v>
      </c>
      <c r="D2668" t="s">
        <v>80</v>
      </c>
      <c r="E2668" t="s">
        <v>85</v>
      </c>
      <c r="F2668" t="s">
        <v>2007</v>
      </c>
      <c r="G2668" t="s">
        <v>4186</v>
      </c>
      <c r="H2668" t="s">
        <v>4732</v>
      </c>
      <c r="I2668" t="s">
        <v>5078</v>
      </c>
      <c r="J2668" t="s">
        <v>5094</v>
      </c>
    </row>
    <row r="2669" spans="1:10" x14ac:dyDescent="0.35">
      <c r="A2669" t="s">
        <v>37</v>
      </c>
      <c r="B2669" t="s">
        <v>187</v>
      </c>
      <c r="C2669" t="s">
        <v>184</v>
      </c>
      <c r="D2669" t="s">
        <v>81</v>
      </c>
      <c r="E2669" t="s">
        <v>85</v>
      </c>
      <c r="F2669" t="s">
        <v>2009</v>
      </c>
      <c r="G2669" t="s">
        <v>4187</v>
      </c>
      <c r="H2669" t="s">
        <v>4733</v>
      </c>
      <c r="I2669" t="s">
        <v>5078</v>
      </c>
      <c r="J2669" t="s">
        <v>5095</v>
      </c>
    </row>
    <row r="2670" spans="1:10" x14ac:dyDescent="0.35">
      <c r="A2670" t="s">
        <v>37</v>
      </c>
      <c r="B2670" t="s">
        <v>187</v>
      </c>
      <c r="C2670" t="s">
        <v>184</v>
      </c>
      <c r="D2670" t="s">
        <v>44</v>
      </c>
      <c r="E2670" t="s">
        <v>85</v>
      </c>
      <c r="F2670" t="s">
        <v>2011</v>
      </c>
      <c r="G2670" t="s">
        <v>4188</v>
      </c>
      <c r="H2670" t="s">
        <v>4734</v>
      </c>
      <c r="I2670" t="s">
        <v>5078</v>
      </c>
      <c r="J2670" t="s">
        <v>5066</v>
      </c>
    </row>
    <row r="2671" spans="1:10" x14ac:dyDescent="0.35">
      <c r="A2671" t="s">
        <v>37</v>
      </c>
      <c r="B2671" t="s">
        <v>187</v>
      </c>
      <c r="C2671" t="s">
        <v>184</v>
      </c>
      <c r="D2671" t="s">
        <v>41</v>
      </c>
      <c r="E2671" t="s">
        <v>85</v>
      </c>
      <c r="F2671" t="s">
        <v>2013</v>
      </c>
      <c r="G2671" t="s">
        <v>4189</v>
      </c>
      <c r="H2671" t="s">
        <v>4735</v>
      </c>
      <c r="I2671" t="s">
        <v>5078</v>
      </c>
      <c r="J2671" t="s">
        <v>5067</v>
      </c>
    </row>
    <row r="2672" spans="1:10" x14ac:dyDescent="0.35">
      <c r="A2672" t="s">
        <v>37</v>
      </c>
      <c r="B2672" t="s">
        <v>187</v>
      </c>
      <c r="C2672" t="s">
        <v>184</v>
      </c>
      <c r="D2672" t="s">
        <v>78</v>
      </c>
      <c r="E2672" t="s">
        <v>85</v>
      </c>
      <c r="F2672" t="s">
        <v>2015</v>
      </c>
      <c r="G2672" t="s">
        <v>4190</v>
      </c>
      <c r="H2672" t="s">
        <v>4731</v>
      </c>
      <c r="I2672" t="s">
        <v>5078</v>
      </c>
      <c r="J2672" t="s">
        <v>5096</v>
      </c>
    </row>
    <row r="2673" spans="1:10" x14ac:dyDescent="0.35">
      <c r="A2673" t="s">
        <v>37</v>
      </c>
      <c r="B2673" t="s">
        <v>187</v>
      </c>
      <c r="C2673" t="s">
        <v>184</v>
      </c>
      <c r="D2673" t="s">
        <v>79</v>
      </c>
      <c r="E2673" t="s">
        <v>86</v>
      </c>
      <c r="F2673" t="s">
        <v>2017</v>
      </c>
      <c r="G2673" t="s">
        <v>4191</v>
      </c>
      <c r="H2673" t="s">
        <v>4736</v>
      </c>
      <c r="I2673" t="s">
        <v>5079</v>
      </c>
      <c r="J2673" t="s">
        <v>5093</v>
      </c>
    </row>
    <row r="2674" spans="1:10" x14ac:dyDescent="0.35">
      <c r="A2674" t="s">
        <v>37</v>
      </c>
      <c r="B2674" t="s">
        <v>187</v>
      </c>
      <c r="C2674" t="s">
        <v>184</v>
      </c>
      <c r="D2674" t="s">
        <v>80</v>
      </c>
      <c r="E2674" t="s">
        <v>86</v>
      </c>
      <c r="F2674" t="s">
        <v>2019</v>
      </c>
      <c r="G2674" t="s">
        <v>4193</v>
      </c>
      <c r="H2674" t="s">
        <v>4738</v>
      </c>
      <c r="I2674" t="s">
        <v>5079</v>
      </c>
      <c r="J2674" t="s">
        <v>5094</v>
      </c>
    </row>
    <row r="2675" spans="1:10" x14ac:dyDescent="0.35">
      <c r="A2675" t="s">
        <v>37</v>
      </c>
      <c r="B2675" t="s">
        <v>187</v>
      </c>
      <c r="C2675" t="s">
        <v>184</v>
      </c>
      <c r="D2675" t="s">
        <v>81</v>
      </c>
      <c r="E2675" t="s">
        <v>86</v>
      </c>
      <c r="F2675" t="s">
        <v>2021</v>
      </c>
      <c r="G2675" t="s">
        <v>4194</v>
      </c>
      <c r="H2675" t="s">
        <v>4739</v>
      </c>
      <c r="I2675" t="s">
        <v>5079</v>
      </c>
      <c r="J2675" t="s">
        <v>5095</v>
      </c>
    </row>
    <row r="2676" spans="1:10" x14ac:dyDescent="0.35">
      <c r="A2676" t="s">
        <v>37</v>
      </c>
      <c r="B2676" t="s">
        <v>187</v>
      </c>
      <c r="C2676" t="s">
        <v>184</v>
      </c>
      <c r="D2676" t="s">
        <v>44</v>
      </c>
      <c r="E2676" t="s">
        <v>86</v>
      </c>
      <c r="F2676" t="s">
        <v>2023</v>
      </c>
      <c r="G2676" t="s">
        <v>4195</v>
      </c>
      <c r="H2676" t="s">
        <v>4740</v>
      </c>
      <c r="I2676" t="s">
        <v>5079</v>
      </c>
      <c r="J2676" t="s">
        <v>5066</v>
      </c>
    </row>
    <row r="2677" spans="1:10" x14ac:dyDescent="0.35">
      <c r="A2677" t="s">
        <v>37</v>
      </c>
      <c r="B2677" t="s">
        <v>187</v>
      </c>
      <c r="C2677" t="s">
        <v>184</v>
      </c>
      <c r="D2677" t="s">
        <v>41</v>
      </c>
      <c r="E2677" t="s">
        <v>86</v>
      </c>
      <c r="F2677" t="s">
        <v>2025</v>
      </c>
      <c r="G2677" t="s">
        <v>4196</v>
      </c>
      <c r="H2677" t="s">
        <v>4741</v>
      </c>
      <c r="I2677" t="s">
        <v>5079</v>
      </c>
      <c r="J2677" t="s">
        <v>5067</v>
      </c>
    </row>
    <row r="2678" spans="1:10" x14ac:dyDescent="0.35">
      <c r="A2678" t="s">
        <v>37</v>
      </c>
      <c r="B2678" t="s">
        <v>187</v>
      </c>
      <c r="C2678" t="s">
        <v>184</v>
      </c>
      <c r="D2678" t="s">
        <v>78</v>
      </c>
      <c r="E2678" t="s">
        <v>86</v>
      </c>
      <c r="F2678" t="s">
        <v>2027</v>
      </c>
      <c r="G2678" t="s">
        <v>4197</v>
      </c>
      <c r="H2678" t="s">
        <v>4737</v>
      </c>
      <c r="I2678" t="s">
        <v>5079</v>
      </c>
      <c r="J2678" t="s">
        <v>5096</v>
      </c>
    </row>
    <row r="2679" spans="1:10" x14ac:dyDescent="0.35">
      <c r="A2679" t="s">
        <v>37</v>
      </c>
      <c r="B2679" t="s">
        <v>187</v>
      </c>
      <c r="C2679" t="s">
        <v>184</v>
      </c>
      <c r="D2679" t="s">
        <v>79</v>
      </c>
      <c r="E2679" t="s">
        <v>87</v>
      </c>
      <c r="F2679" t="s">
        <v>2029</v>
      </c>
      <c r="G2679" t="s">
        <v>4198</v>
      </c>
      <c r="H2679" t="s">
        <v>4742</v>
      </c>
      <c r="I2679" t="s">
        <v>5080</v>
      </c>
      <c r="J2679" t="s">
        <v>5093</v>
      </c>
    </row>
    <row r="2680" spans="1:10" x14ac:dyDescent="0.35">
      <c r="A2680" t="s">
        <v>37</v>
      </c>
      <c r="B2680" t="s">
        <v>187</v>
      </c>
      <c r="C2680" t="s">
        <v>184</v>
      </c>
      <c r="D2680" t="s">
        <v>80</v>
      </c>
      <c r="E2680" t="s">
        <v>87</v>
      </c>
      <c r="F2680" t="s">
        <v>2031</v>
      </c>
      <c r="G2680" t="s">
        <v>4200</v>
      </c>
      <c r="H2680" t="s">
        <v>4744</v>
      </c>
      <c r="I2680" t="s">
        <v>5080</v>
      </c>
      <c r="J2680" t="s">
        <v>5094</v>
      </c>
    </row>
    <row r="2681" spans="1:10" x14ac:dyDescent="0.35">
      <c r="A2681" t="s">
        <v>37</v>
      </c>
      <c r="B2681" t="s">
        <v>187</v>
      </c>
      <c r="C2681" t="s">
        <v>184</v>
      </c>
      <c r="D2681" t="s">
        <v>81</v>
      </c>
      <c r="E2681" t="s">
        <v>87</v>
      </c>
      <c r="F2681" t="s">
        <v>2033</v>
      </c>
      <c r="G2681" t="s">
        <v>4201</v>
      </c>
      <c r="H2681" t="s">
        <v>4745</v>
      </c>
      <c r="I2681" t="s">
        <v>5080</v>
      </c>
      <c r="J2681" t="s">
        <v>5095</v>
      </c>
    </row>
    <row r="2682" spans="1:10" x14ac:dyDescent="0.35">
      <c r="A2682" t="s">
        <v>37</v>
      </c>
      <c r="B2682" t="s">
        <v>187</v>
      </c>
      <c r="C2682" t="s">
        <v>184</v>
      </c>
      <c r="D2682" t="s">
        <v>44</v>
      </c>
      <c r="E2682" t="s">
        <v>87</v>
      </c>
      <c r="F2682" t="s">
        <v>2035</v>
      </c>
      <c r="G2682" t="s">
        <v>4202</v>
      </c>
      <c r="H2682" t="s">
        <v>4746</v>
      </c>
      <c r="I2682" t="s">
        <v>5080</v>
      </c>
      <c r="J2682" t="s">
        <v>5066</v>
      </c>
    </row>
    <row r="2683" spans="1:10" x14ac:dyDescent="0.35">
      <c r="A2683" t="s">
        <v>37</v>
      </c>
      <c r="B2683" t="s">
        <v>187</v>
      </c>
      <c r="C2683" t="s">
        <v>184</v>
      </c>
      <c r="D2683" t="s">
        <v>41</v>
      </c>
      <c r="E2683" t="s">
        <v>87</v>
      </c>
      <c r="F2683" t="s">
        <v>2037</v>
      </c>
      <c r="G2683" t="s">
        <v>4203</v>
      </c>
      <c r="H2683" t="s">
        <v>4747</v>
      </c>
      <c r="I2683" t="s">
        <v>5080</v>
      </c>
      <c r="J2683" t="s">
        <v>5067</v>
      </c>
    </row>
    <row r="2684" spans="1:10" x14ac:dyDescent="0.35">
      <c r="A2684" t="s">
        <v>37</v>
      </c>
      <c r="B2684" t="s">
        <v>187</v>
      </c>
      <c r="C2684" t="s">
        <v>184</v>
      </c>
      <c r="D2684" t="s">
        <v>78</v>
      </c>
      <c r="E2684" t="s">
        <v>87</v>
      </c>
      <c r="F2684" t="s">
        <v>2039</v>
      </c>
      <c r="G2684" t="s">
        <v>4204</v>
      </c>
      <c r="H2684" t="s">
        <v>4743</v>
      </c>
      <c r="I2684" t="s">
        <v>5080</v>
      </c>
      <c r="J2684" t="s">
        <v>5096</v>
      </c>
    </row>
    <row r="2685" spans="1:10" x14ac:dyDescent="0.35">
      <c r="A2685" t="s">
        <v>37</v>
      </c>
      <c r="B2685" t="s">
        <v>187</v>
      </c>
      <c r="C2685" t="s">
        <v>184</v>
      </c>
      <c r="D2685" t="s">
        <v>79</v>
      </c>
      <c r="E2685" t="s">
        <v>88</v>
      </c>
      <c r="F2685" t="s">
        <v>2041</v>
      </c>
      <c r="G2685" t="s">
        <v>4205</v>
      </c>
      <c r="H2685" t="s">
        <v>4748</v>
      </c>
      <c r="I2685" t="s">
        <v>5081</v>
      </c>
      <c r="J2685" t="s">
        <v>5093</v>
      </c>
    </row>
    <row r="2686" spans="1:10" x14ac:dyDescent="0.35">
      <c r="A2686" t="s">
        <v>37</v>
      </c>
      <c r="B2686" t="s">
        <v>187</v>
      </c>
      <c r="C2686" t="s">
        <v>184</v>
      </c>
      <c r="D2686" t="s">
        <v>80</v>
      </c>
      <c r="E2686" t="s">
        <v>88</v>
      </c>
      <c r="F2686" t="s">
        <v>2043</v>
      </c>
      <c r="G2686" t="s">
        <v>4207</v>
      </c>
      <c r="H2686" t="s">
        <v>4750</v>
      </c>
      <c r="I2686" t="s">
        <v>5081</v>
      </c>
      <c r="J2686" t="s">
        <v>5094</v>
      </c>
    </row>
    <row r="2687" spans="1:10" x14ac:dyDescent="0.35">
      <c r="A2687" t="s">
        <v>37</v>
      </c>
      <c r="B2687" t="s">
        <v>187</v>
      </c>
      <c r="C2687" t="s">
        <v>184</v>
      </c>
      <c r="D2687" t="s">
        <v>81</v>
      </c>
      <c r="E2687" t="s">
        <v>88</v>
      </c>
      <c r="F2687" t="s">
        <v>2045</v>
      </c>
      <c r="G2687" t="s">
        <v>4208</v>
      </c>
      <c r="H2687" t="s">
        <v>4751</v>
      </c>
      <c r="I2687" t="s">
        <v>5081</v>
      </c>
      <c r="J2687" t="s">
        <v>5095</v>
      </c>
    </row>
    <row r="2688" spans="1:10" x14ac:dyDescent="0.35">
      <c r="A2688" t="s">
        <v>37</v>
      </c>
      <c r="B2688" t="s">
        <v>187</v>
      </c>
      <c r="C2688" t="s">
        <v>184</v>
      </c>
      <c r="D2688" t="s">
        <v>44</v>
      </c>
      <c r="E2688" t="s">
        <v>88</v>
      </c>
      <c r="F2688" t="s">
        <v>2047</v>
      </c>
      <c r="G2688" t="s">
        <v>4209</v>
      </c>
      <c r="H2688" t="s">
        <v>4752</v>
      </c>
      <c r="I2688" t="s">
        <v>5081</v>
      </c>
      <c r="J2688" t="s">
        <v>5066</v>
      </c>
    </row>
    <row r="2689" spans="1:10" x14ac:dyDescent="0.35">
      <c r="A2689" t="s">
        <v>37</v>
      </c>
      <c r="B2689" t="s">
        <v>187</v>
      </c>
      <c r="C2689" t="s">
        <v>184</v>
      </c>
      <c r="D2689" t="s">
        <v>41</v>
      </c>
      <c r="E2689" t="s">
        <v>88</v>
      </c>
      <c r="F2689" t="s">
        <v>2049</v>
      </c>
      <c r="G2689" t="s">
        <v>4210</v>
      </c>
      <c r="H2689" t="s">
        <v>4753</v>
      </c>
      <c r="I2689" t="s">
        <v>5081</v>
      </c>
      <c r="J2689" t="s">
        <v>5067</v>
      </c>
    </row>
    <row r="2690" spans="1:10" x14ac:dyDescent="0.35">
      <c r="A2690" t="s">
        <v>37</v>
      </c>
      <c r="B2690" t="s">
        <v>187</v>
      </c>
      <c r="C2690" t="s">
        <v>184</v>
      </c>
      <c r="D2690" t="s">
        <v>78</v>
      </c>
      <c r="E2690" t="s">
        <v>88</v>
      </c>
      <c r="F2690" t="s">
        <v>2051</v>
      </c>
      <c r="G2690" t="s">
        <v>4211</v>
      </c>
      <c r="H2690" t="s">
        <v>4749</v>
      </c>
      <c r="I2690" t="s">
        <v>5081</v>
      </c>
      <c r="J2690" t="s">
        <v>5096</v>
      </c>
    </row>
    <row r="2691" spans="1:10" x14ac:dyDescent="0.35">
      <c r="A2691" t="s">
        <v>37</v>
      </c>
      <c r="B2691" t="s">
        <v>187</v>
      </c>
      <c r="C2691" t="s">
        <v>184</v>
      </c>
      <c r="D2691" t="s">
        <v>79</v>
      </c>
      <c r="E2691" t="s">
        <v>89</v>
      </c>
      <c r="F2691" t="s">
        <v>2053</v>
      </c>
      <c r="G2691" t="s">
        <v>4212</v>
      </c>
      <c r="H2691" t="s">
        <v>4754</v>
      </c>
      <c r="I2691" t="s">
        <v>5082</v>
      </c>
      <c r="J2691" t="s">
        <v>5093</v>
      </c>
    </row>
    <row r="2692" spans="1:10" x14ac:dyDescent="0.35">
      <c r="A2692" t="s">
        <v>37</v>
      </c>
      <c r="B2692" t="s">
        <v>187</v>
      </c>
      <c r="C2692" t="s">
        <v>184</v>
      </c>
      <c r="D2692" t="s">
        <v>80</v>
      </c>
      <c r="E2692" t="s">
        <v>89</v>
      </c>
      <c r="F2692" t="s">
        <v>2055</v>
      </c>
      <c r="G2692" t="s">
        <v>4214</v>
      </c>
      <c r="H2692" t="s">
        <v>4756</v>
      </c>
      <c r="I2692" t="s">
        <v>5082</v>
      </c>
      <c r="J2692" t="s">
        <v>5094</v>
      </c>
    </row>
    <row r="2693" spans="1:10" x14ac:dyDescent="0.35">
      <c r="A2693" t="s">
        <v>37</v>
      </c>
      <c r="B2693" t="s">
        <v>187</v>
      </c>
      <c r="C2693" t="s">
        <v>184</v>
      </c>
      <c r="D2693" t="s">
        <v>81</v>
      </c>
      <c r="E2693" t="s">
        <v>89</v>
      </c>
      <c r="F2693" t="s">
        <v>2057</v>
      </c>
      <c r="G2693" t="s">
        <v>4215</v>
      </c>
      <c r="H2693" t="s">
        <v>4757</v>
      </c>
      <c r="I2693" t="s">
        <v>5082</v>
      </c>
      <c r="J2693" t="s">
        <v>5095</v>
      </c>
    </row>
    <row r="2694" spans="1:10" x14ac:dyDescent="0.35">
      <c r="A2694" t="s">
        <v>37</v>
      </c>
      <c r="B2694" t="s">
        <v>187</v>
      </c>
      <c r="C2694" t="s">
        <v>184</v>
      </c>
      <c r="D2694" t="s">
        <v>44</v>
      </c>
      <c r="E2694" t="s">
        <v>89</v>
      </c>
      <c r="F2694" t="s">
        <v>2059</v>
      </c>
      <c r="G2694" t="s">
        <v>4216</v>
      </c>
      <c r="H2694" t="s">
        <v>4758</v>
      </c>
      <c r="I2694" t="s">
        <v>5082</v>
      </c>
      <c r="J2694" t="s">
        <v>5066</v>
      </c>
    </row>
    <row r="2695" spans="1:10" x14ac:dyDescent="0.35">
      <c r="A2695" t="s">
        <v>37</v>
      </c>
      <c r="B2695" t="s">
        <v>187</v>
      </c>
      <c r="C2695" t="s">
        <v>184</v>
      </c>
      <c r="D2695" t="s">
        <v>41</v>
      </c>
      <c r="E2695" t="s">
        <v>89</v>
      </c>
      <c r="F2695" t="s">
        <v>2061</v>
      </c>
      <c r="G2695" t="s">
        <v>4217</v>
      </c>
      <c r="H2695" t="s">
        <v>4759</v>
      </c>
      <c r="I2695" t="s">
        <v>5082</v>
      </c>
      <c r="J2695" t="s">
        <v>5067</v>
      </c>
    </row>
    <row r="2696" spans="1:10" x14ac:dyDescent="0.35">
      <c r="A2696" t="s">
        <v>37</v>
      </c>
      <c r="B2696" t="s">
        <v>187</v>
      </c>
      <c r="C2696" t="s">
        <v>184</v>
      </c>
      <c r="D2696" t="s">
        <v>78</v>
      </c>
      <c r="E2696" t="s">
        <v>89</v>
      </c>
      <c r="F2696" t="s">
        <v>2063</v>
      </c>
      <c r="G2696" t="s">
        <v>4218</v>
      </c>
      <c r="H2696" t="s">
        <v>4755</v>
      </c>
      <c r="I2696" t="s">
        <v>5082</v>
      </c>
      <c r="J2696" t="s">
        <v>5096</v>
      </c>
    </row>
    <row r="2697" spans="1:10" x14ac:dyDescent="0.35">
      <c r="A2697" t="s">
        <v>3</v>
      </c>
      <c r="B2697" t="s">
        <v>187</v>
      </c>
      <c r="C2697" t="s">
        <v>184</v>
      </c>
      <c r="D2697" t="s">
        <v>65</v>
      </c>
      <c r="E2697" t="s">
        <v>61</v>
      </c>
      <c r="F2697" t="s">
        <v>2065</v>
      </c>
      <c r="G2697" t="s">
        <v>4219</v>
      </c>
      <c r="H2697" t="s">
        <v>4760</v>
      </c>
      <c r="I2697" t="s">
        <v>5097</v>
      </c>
      <c r="J2697" t="s">
        <v>5098</v>
      </c>
    </row>
    <row r="2698" spans="1:10" x14ac:dyDescent="0.35">
      <c r="A2698" t="s">
        <v>3</v>
      </c>
      <c r="B2698" t="s">
        <v>187</v>
      </c>
      <c r="C2698" t="s">
        <v>184</v>
      </c>
      <c r="D2698" t="s">
        <v>67</v>
      </c>
      <c r="E2698" t="s">
        <v>61</v>
      </c>
      <c r="F2698" t="s">
        <v>2069</v>
      </c>
      <c r="G2698" t="s">
        <v>4222</v>
      </c>
      <c r="H2698" t="s">
        <v>4763</v>
      </c>
      <c r="I2698" t="s">
        <v>5097</v>
      </c>
      <c r="J2698" t="s">
        <v>5099</v>
      </c>
    </row>
    <row r="2699" spans="1:10" x14ac:dyDescent="0.35">
      <c r="A2699" t="s">
        <v>3</v>
      </c>
      <c r="B2699" t="s">
        <v>187</v>
      </c>
      <c r="C2699" t="s">
        <v>184</v>
      </c>
      <c r="D2699" t="s">
        <v>68</v>
      </c>
      <c r="E2699" t="s">
        <v>61</v>
      </c>
      <c r="F2699" t="s">
        <v>2072</v>
      </c>
      <c r="G2699" t="s">
        <v>4224</v>
      </c>
      <c r="H2699" t="s">
        <v>4765</v>
      </c>
      <c r="I2699" t="s">
        <v>5097</v>
      </c>
      <c r="J2699" t="s">
        <v>5100</v>
      </c>
    </row>
    <row r="2700" spans="1:10" x14ac:dyDescent="0.35">
      <c r="A2700" t="s">
        <v>3</v>
      </c>
      <c r="B2700" t="s">
        <v>187</v>
      </c>
      <c r="C2700" t="s">
        <v>184</v>
      </c>
      <c r="D2700" t="s">
        <v>13</v>
      </c>
      <c r="E2700" t="s">
        <v>61</v>
      </c>
      <c r="F2700" t="s">
        <v>2075</v>
      </c>
      <c r="G2700" t="s">
        <v>4226</v>
      </c>
      <c r="H2700" t="s">
        <v>4767</v>
      </c>
      <c r="I2700" t="s">
        <v>5097</v>
      </c>
      <c r="J2700" t="s">
        <v>5101</v>
      </c>
    </row>
    <row r="2701" spans="1:10" x14ac:dyDescent="0.35">
      <c r="A2701" t="s">
        <v>3</v>
      </c>
      <c r="B2701" t="s">
        <v>187</v>
      </c>
      <c r="C2701" t="s">
        <v>184</v>
      </c>
      <c r="D2701" t="s">
        <v>7</v>
      </c>
      <c r="E2701" t="s">
        <v>61</v>
      </c>
      <c r="F2701" t="s">
        <v>2078</v>
      </c>
      <c r="G2701" t="s">
        <v>4228</v>
      </c>
      <c r="H2701" t="s">
        <v>4769</v>
      </c>
      <c r="I2701" t="s">
        <v>5097</v>
      </c>
      <c r="J2701" t="s">
        <v>5102</v>
      </c>
    </row>
    <row r="2702" spans="1:10" x14ac:dyDescent="0.35">
      <c r="A2702" t="s">
        <v>3</v>
      </c>
      <c r="B2702" t="s">
        <v>187</v>
      </c>
      <c r="C2702" t="s">
        <v>184</v>
      </c>
      <c r="D2702" t="s">
        <v>66</v>
      </c>
      <c r="E2702" t="s">
        <v>61</v>
      </c>
      <c r="F2702" t="s">
        <v>2081</v>
      </c>
      <c r="G2702" t="s">
        <v>4230</v>
      </c>
      <c r="H2702" t="s">
        <v>4771</v>
      </c>
      <c r="I2702" t="s">
        <v>5097</v>
      </c>
      <c r="J2702" t="s">
        <v>5103</v>
      </c>
    </row>
    <row r="2703" spans="1:10" x14ac:dyDescent="0.35">
      <c r="A2703" t="s">
        <v>3</v>
      </c>
      <c r="B2703" t="s">
        <v>187</v>
      </c>
      <c r="C2703" t="s">
        <v>184</v>
      </c>
      <c r="D2703" t="s">
        <v>64</v>
      </c>
      <c r="E2703" t="s">
        <v>61</v>
      </c>
      <c r="F2703" t="s">
        <v>2084</v>
      </c>
      <c r="G2703" t="s">
        <v>4232</v>
      </c>
      <c r="H2703" t="s">
        <v>4773</v>
      </c>
      <c r="I2703" t="s">
        <v>5097</v>
      </c>
      <c r="J2703" t="s">
        <v>5104</v>
      </c>
    </row>
    <row r="2704" spans="1:10" x14ac:dyDescent="0.35">
      <c r="A2704" t="s">
        <v>3</v>
      </c>
      <c r="B2704" t="s">
        <v>187</v>
      </c>
      <c r="C2704" t="s">
        <v>184</v>
      </c>
      <c r="D2704" t="s">
        <v>63</v>
      </c>
      <c r="E2704" t="s">
        <v>61</v>
      </c>
      <c r="F2704" t="s">
        <v>2087</v>
      </c>
      <c r="G2704" t="s">
        <v>4234</v>
      </c>
      <c r="H2704" t="s">
        <v>4761</v>
      </c>
      <c r="I2704" t="s">
        <v>5097</v>
      </c>
      <c r="J2704" t="s">
        <v>5105</v>
      </c>
    </row>
    <row r="2705" spans="1:10" x14ac:dyDescent="0.35">
      <c r="A2705" t="s">
        <v>3</v>
      </c>
      <c r="B2705" t="s">
        <v>187</v>
      </c>
      <c r="C2705" t="s">
        <v>184</v>
      </c>
      <c r="D2705" t="s">
        <v>65</v>
      </c>
      <c r="E2705" t="s">
        <v>70</v>
      </c>
      <c r="F2705" t="s">
        <v>2090</v>
      </c>
      <c r="G2705" t="s">
        <v>4236</v>
      </c>
      <c r="H2705" t="s">
        <v>4776</v>
      </c>
      <c r="I2705" t="s">
        <v>5106</v>
      </c>
      <c r="J2705" t="s">
        <v>5098</v>
      </c>
    </row>
    <row r="2706" spans="1:10" x14ac:dyDescent="0.35">
      <c r="A2706" t="s">
        <v>3</v>
      </c>
      <c r="B2706" t="s">
        <v>187</v>
      </c>
      <c r="C2706" t="s">
        <v>184</v>
      </c>
      <c r="D2706" t="s">
        <v>67</v>
      </c>
      <c r="E2706" t="s">
        <v>70</v>
      </c>
      <c r="F2706" t="s">
        <v>2093</v>
      </c>
      <c r="G2706" t="s">
        <v>4238</v>
      </c>
      <c r="H2706" t="s">
        <v>4778</v>
      </c>
      <c r="I2706" t="s">
        <v>5106</v>
      </c>
      <c r="J2706" t="s">
        <v>5099</v>
      </c>
    </row>
    <row r="2707" spans="1:10" x14ac:dyDescent="0.35">
      <c r="A2707" t="s">
        <v>3</v>
      </c>
      <c r="B2707" t="s">
        <v>187</v>
      </c>
      <c r="C2707" t="s">
        <v>184</v>
      </c>
      <c r="D2707" t="s">
        <v>68</v>
      </c>
      <c r="E2707" t="s">
        <v>70</v>
      </c>
      <c r="F2707" t="s">
        <v>2095</v>
      </c>
      <c r="G2707" t="s">
        <v>4239</v>
      </c>
      <c r="H2707" t="s">
        <v>4779</v>
      </c>
      <c r="I2707" t="s">
        <v>5106</v>
      </c>
      <c r="J2707" t="s">
        <v>5100</v>
      </c>
    </row>
    <row r="2708" spans="1:10" x14ac:dyDescent="0.35">
      <c r="A2708" t="s">
        <v>3</v>
      </c>
      <c r="B2708" t="s">
        <v>187</v>
      </c>
      <c r="C2708" t="s">
        <v>184</v>
      </c>
      <c r="D2708" t="s">
        <v>13</v>
      </c>
      <c r="E2708" t="s">
        <v>70</v>
      </c>
      <c r="F2708" t="s">
        <v>2097</v>
      </c>
      <c r="G2708" t="s">
        <v>4240</v>
      </c>
      <c r="H2708" t="s">
        <v>4780</v>
      </c>
      <c r="I2708" t="s">
        <v>5106</v>
      </c>
      <c r="J2708" t="s">
        <v>5101</v>
      </c>
    </row>
    <row r="2709" spans="1:10" x14ac:dyDescent="0.35">
      <c r="A2709" t="s">
        <v>3</v>
      </c>
      <c r="B2709" t="s">
        <v>187</v>
      </c>
      <c r="C2709" t="s">
        <v>184</v>
      </c>
      <c r="D2709" t="s">
        <v>7</v>
      </c>
      <c r="E2709" t="s">
        <v>70</v>
      </c>
      <c r="F2709" t="s">
        <v>2099</v>
      </c>
      <c r="G2709" t="s">
        <v>4241</v>
      </c>
      <c r="H2709" t="s">
        <v>4781</v>
      </c>
      <c r="I2709" t="s">
        <v>5106</v>
      </c>
      <c r="J2709" t="s">
        <v>5102</v>
      </c>
    </row>
    <row r="2710" spans="1:10" x14ac:dyDescent="0.35">
      <c r="A2710" t="s">
        <v>3</v>
      </c>
      <c r="B2710" t="s">
        <v>187</v>
      </c>
      <c r="C2710" t="s">
        <v>184</v>
      </c>
      <c r="D2710" t="s">
        <v>66</v>
      </c>
      <c r="E2710" t="s">
        <v>70</v>
      </c>
      <c r="F2710" t="s">
        <v>2101</v>
      </c>
      <c r="G2710" t="s">
        <v>4242</v>
      </c>
      <c r="H2710" t="s">
        <v>4782</v>
      </c>
      <c r="I2710" t="s">
        <v>5106</v>
      </c>
      <c r="J2710" t="s">
        <v>5103</v>
      </c>
    </row>
    <row r="2711" spans="1:10" x14ac:dyDescent="0.35">
      <c r="A2711" t="s">
        <v>3</v>
      </c>
      <c r="B2711" t="s">
        <v>187</v>
      </c>
      <c r="C2711" t="s">
        <v>184</v>
      </c>
      <c r="D2711" t="s">
        <v>64</v>
      </c>
      <c r="E2711" t="s">
        <v>70</v>
      </c>
      <c r="F2711" t="s">
        <v>2103</v>
      </c>
      <c r="G2711" t="s">
        <v>4243</v>
      </c>
      <c r="H2711" t="s">
        <v>4783</v>
      </c>
      <c r="I2711" t="s">
        <v>5106</v>
      </c>
      <c r="J2711" t="s">
        <v>5104</v>
      </c>
    </row>
    <row r="2712" spans="1:10" x14ac:dyDescent="0.35">
      <c r="A2712" t="s">
        <v>3</v>
      </c>
      <c r="B2712" t="s">
        <v>187</v>
      </c>
      <c r="C2712" t="s">
        <v>184</v>
      </c>
      <c r="D2712" t="s">
        <v>63</v>
      </c>
      <c r="E2712" t="s">
        <v>70</v>
      </c>
      <c r="F2712" t="s">
        <v>2105</v>
      </c>
      <c r="G2712" t="s">
        <v>4244</v>
      </c>
      <c r="H2712" t="s">
        <v>4777</v>
      </c>
      <c r="I2712" t="s">
        <v>5106</v>
      </c>
      <c r="J2712" t="s">
        <v>5105</v>
      </c>
    </row>
    <row r="2713" spans="1:10" x14ac:dyDescent="0.35">
      <c r="A2713" t="s">
        <v>3</v>
      </c>
      <c r="B2713" t="s">
        <v>187</v>
      </c>
      <c r="C2713" t="s">
        <v>184</v>
      </c>
      <c r="D2713" t="s">
        <v>65</v>
      </c>
      <c r="E2713" t="s">
        <v>71</v>
      </c>
      <c r="F2713" t="s">
        <v>2107</v>
      </c>
      <c r="G2713" t="s">
        <v>4245</v>
      </c>
      <c r="H2713" t="s">
        <v>4784</v>
      </c>
      <c r="I2713" t="s">
        <v>5107</v>
      </c>
      <c r="J2713" t="s">
        <v>5098</v>
      </c>
    </row>
    <row r="2714" spans="1:10" x14ac:dyDescent="0.35">
      <c r="A2714" t="s">
        <v>3</v>
      </c>
      <c r="B2714" t="s">
        <v>187</v>
      </c>
      <c r="C2714" t="s">
        <v>184</v>
      </c>
      <c r="D2714" t="s">
        <v>67</v>
      </c>
      <c r="E2714" t="s">
        <v>71</v>
      </c>
      <c r="F2714" t="s">
        <v>2110</v>
      </c>
      <c r="G2714" t="s">
        <v>4247</v>
      </c>
      <c r="H2714" t="s">
        <v>4786</v>
      </c>
      <c r="I2714" t="s">
        <v>5107</v>
      </c>
      <c r="J2714" t="s">
        <v>5099</v>
      </c>
    </row>
    <row r="2715" spans="1:10" x14ac:dyDescent="0.35">
      <c r="A2715" t="s">
        <v>3</v>
      </c>
      <c r="B2715" t="s">
        <v>187</v>
      </c>
      <c r="C2715" t="s">
        <v>184</v>
      </c>
      <c r="D2715" t="s">
        <v>68</v>
      </c>
      <c r="E2715" t="s">
        <v>71</v>
      </c>
      <c r="F2715" t="s">
        <v>2112</v>
      </c>
      <c r="G2715" t="s">
        <v>4248</v>
      </c>
      <c r="H2715" t="s">
        <v>4787</v>
      </c>
      <c r="I2715" t="s">
        <v>5107</v>
      </c>
      <c r="J2715" t="s">
        <v>5100</v>
      </c>
    </row>
    <row r="2716" spans="1:10" x14ac:dyDescent="0.35">
      <c r="A2716" t="s">
        <v>3</v>
      </c>
      <c r="B2716" t="s">
        <v>187</v>
      </c>
      <c r="C2716" t="s">
        <v>184</v>
      </c>
      <c r="D2716" t="s">
        <v>13</v>
      </c>
      <c r="E2716" t="s">
        <v>71</v>
      </c>
      <c r="F2716" t="s">
        <v>2114</v>
      </c>
      <c r="G2716" t="s">
        <v>4249</v>
      </c>
      <c r="H2716" t="s">
        <v>4788</v>
      </c>
      <c r="I2716" t="s">
        <v>5107</v>
      </c>
      <c r="J2716" t="s">
        <v>5101</v>
      </c>
    </row>
    <row r="2717" spans="1:10" x14ac:dyDescent="0.35">
      <c r="A2717" t="s">
        <v>3</v>
      </c>
      <c r="B2717" t="s">
        <v>187</v>
      </c>
      <c r="C2717" t="s">
        <v>184</v>
      </c>
      <c r="D2717" t="s">
        <v>7</v>
      </c>
      <c r="E2717" t="s">
        <v>71</v>
      </c>
      <c r="F2717" t="s">
        <v>2116</v>
      </c>
      <c r="G2717" t="s">
        <v>4250</v>
      </c>
      <c r="H2717" t="s">
        <v>4789</v>
      </c>
      <c r="I2717" t="s">
        <v>5107</v>
      </c>
      <c r="J2717" t="s">
        <v>5102</v>
      </c>
    </row>
    <row r="2718" spans="1:10" x14ac:dyDescent="0.35">
      <c r="A2718" t="s">
        <v>3</v>
      </c>
      <c r="B2718" t="s">
        <v>187</v>
      </c>
      <c r="C2718" t="s">
        <v>184</v>
      </c>
      <c r="D2718" t="s">
        <v>66</v>
      </c>
      <c r="E2718" t="s">
        <v>71</v>
      </c>
      <c r="F2718" t="s">
        <v>2118</v>
      </c>
      <c r="G2718" t="s">
        <v>4251</v>
      </c>
      <c r="H2718" t="s">
        <v>4790</v>
      </c>
      <c r="I2718" t="s">
        <v>5107</v>
      </c>
      <c r="J2718" t="s">
        <v>5103</v>
      </c>
    </row>
    <row r="2719" spans="1:10" x14ac:dyDescent="0.35">
      <c r="A2719" t="s">
        <v>3</v>
      </c>
      <c r="B2719" t="s">
        <v>187</v>
      </c>
      <c r="C2719" t="s">
        <v>184</v>
      </c>
      <c r="D2719" t="s">
        <v>64</v>
      </c>
      <c r="E2719" t="s">
        <v>71</v>
      </c>
      <c r="F2719" t="s">
        <v>2120</v>
      </c>
      <c r="G2719" t="s">
        <v>4252</v>
      </c>
      <c r="H2719" t="s">
        <v>4791</v>
      </c>
      <c r="I2719" t="s">
        <v>5107</v>
      </c>
      <c r="J2719" t="s">
        <v>5104</v>
      </c>
    </row>
    <row r="2720" spans="1:10" x14ac:dyDescent="0.35">
      <c r="A2720" t="s">
        <v>3</v>
      </c>
      <c r="B2720" t="s">
        <v>187</v>
      </c>
      <c r="C2720" t="s">
        <v>184</v>
      </c>
      <c r="D2720" t="s">
        <v>63</v>
      </c>
      <c r="E2720" t="s">
        <v>71</v>
      </c>
      <c r="F2720" t="s">
        <v>2122</v>
      </c>
      <c r="G2720" t="s">
        <v>4253</v>
      </c>
      <c r="H2720" t="s">
        <v>4785</v>
      </c>
      <c r="I2720" t="s">
        <v>5107</v>
      </c>
      <c r="J2720" t="s">
        <v>5105</v>
      </c>
    </row>
    <row r="2721" spans="1:10" x14ac:dyDescent="0.35">
      <c r="A2721" t="s">
        <v>3</v>
      </c>
      <c r="B2721" t="s">
        <v>187</v>
      </c>
      <c r="C2721" t="s">
        <v>184</v>
      </c>
      <c r="D2721" t="s">
        <v>65</v>
      </c>
      <c r="E2721" t="s">
        <v>72</v>
      </c>
      <c r="F2721" t="s">
        <v>2124</v>
      </c>
      <c r="G2721" t="s">
        <v>4254</v>
      </c>
      <c r="H2721" t="s">
        <v>4792</v>
      </c>
      <c r="I2721" t="s">
        <v>5108</v>
      </c>
      <c r="J2721" t="s">
        <v>5098</v>
      </c>
    </row>
    <row r="2722" spans="1:10" x14ac:dyDescent="0.35">
      <c r="A2722" t="s">
        <v>3</v>
      </c>
      <c r="B2722" t="s">
        <v>187</v>
      </c>
      <c r="C2722" t="s">
        <v>184</v>
      </c>
      <c r="D2722" t="s">
        <v>67</v>
      </c>
      <c r="E2722" t="s">
        <v>72</v>
      </c>
      <c r="F2722" t="s">
        <v>2127</v>
      </c>
      <c r="G2722" t="s">
        <v>4256</v>
      </c>
      <c r="H2722" t="s">
        <v>4794</v>
      </c>
      <c r="I2722" t="s">
        <v>5108</v>
      </c>
      <c r="J2722" t="s">
        <v>5099</v>
      </c>
    </row>
    <row r="2723" spans="1:10" x14ac:dyDescent="0.35">
      <c r="A2723" t="s">
        <v>3</v>
      </c>
      <c r="B2723" t="s">
        <v>187</v>
      </c>
      <c r="C2723" t="s">
        <v>184</v>
      </c>
      <c r="D2723" t="s">
        <v>68</v>
      </c>
      <c r="E2723" t="s">
        <v>72</v>
      </c>
      <c r="F2723" t="s">
        <v>2129</v>
      </c>
      <c r="G2723" t="s">
        <v>4257</v>
      </c>
      <c r="H2723" t="s">
        <v>4795</v>
      </c>
      <c r="I2723" t="s">
        <v>5108</v>
      </c>
      <c r="J2723" t="s">
        <v>5100</v>
      </c>
    </row>
    <row r="2724" spans="1:10" x14ac:dyDescent="0.35">
      <c r="A2724" t="s">
        <v>3</v>
      </c>
      <c r="B2724" t="s">
        <v>187</v>
      </c>
      <c r="C2724" t="s">
        <v>184</v>
      </c>
      <c r="D2724" t="s">
        <v>13</v>
      </c>
      <c r="E2724" t="s">
        <v>72</v>
      </c>
      <c r="F2724" t="s">
        <v>2131</v>
      </c>
      <c r="G2724" t="s">
        <v>4258</v>
      </c>
      <c r="H2724" t="s">
        <v>4796</v>
      </c>
      <c r="I2724" t="s">
        <v>5108</v>
      </c>
      <c r="J2724" t="s">
        <v>5101</v>
      </c>
    </row>
    <row r="2725" spans="1:10" x14ac:dyDescent="0.35">
      <c r="A2725" t="s">
        <v>3</v>
      </c>
      <c r="B2725" t="s">
        <v>187</v>
      </c>
      <c r="C2725" t="s">
        <v>184</v>
      </c>
      <c r="D2725" t="s">
        <v>7</v>
      </c>
      <c r="E2725" t="s">
        <v>72</v>
      </c>
      <c r="F2725" t="s">
        <v>2133</v>
      </c>
      <c r="G2725" t="s">
        <v>4259</v>
      </c>
      <c r="H2725" t="s">
        <v>4797</v>
      </c>
      <c r="I2725" t="s">
        <v>5108</v>
      </c>
      <c r="J2725" t="s">
        <v>5102</v>
      </c>
    </row>
    <row r="2726" spans="1:10" x14ac:dyDescent="0.35">
      <c r="A2726" t="s">
        <v>3</v>
      </c>
      <c r="B2726" t="s">
        <v>187</v>
      </c>
      <c r="C2726" t="s">
        <v>184</v>
      </c>
      <c r="D2726" t="s">
        <v>66</v>
      </c>
      <c r="E2726" t="s">
        <v>72</v>
      </c>
      <c r="F2726" t="s">
        <v>2135</v>
      </c>
      <c r="G2726" t="s">
        <v>4260</v>
      </c>
      <c r="H2726" t="s">
        <v>4798</v>
      </c>
      <c r="I2726" t="s">
        <v>5108</v>
      </c>
      <c r="J2726" t="s">
        <v>5103</v>
      </c>
    </row>
    <row r="2727" spans="1:10" x14ac:dyDescent="0.35">
      <c r="A2727" t="s">
        <v>3</v>
      </c>
      <c r="B2727" t="s">
        <v>187</v>
      </c>
      <c r="C2727" t="s">
        <v>184</v>
      </c>
      <c r="D2727" t="s">
        <v>64</v>
      </c>
      <c r="E2727" t="s">
        <v>72</v>
      </c>
      <c r="F2727" t="s">
        <v>2137</v>
      </c>
      <c r="G2727" t="s">
        <v>4261</v>
      </c>
      <c r="H2727" t="s">
        <v>4799</v>
      </c>
      <c r="I2727" t="s">
        <v>5108</v>
      </c>
      <c r="J2727" t="s">
        <v>5104</v>
      </c>
    </row>
    <row r="2728" spans="1:10" x14ac:dyDescent="0.35">
      <c r="A2728" t="s">
        <v>3</v>
      </c>
      <c r="B2728" t="s">
        <v>187</v>
      </c>
      <c r="C2728" t="s">
        <v>184</v>
      </c>
      <c r="D2728" t="s">
        <v>63</v>
      </c>
      <c r="E2728" t="s">
        <v>72</v>
      </c>
      <c r="F2728" t="s">
        <v>2139</v>
      </c>
      <c r="G2728" t="s">
        <v>4262</v>
      </c>
      <c r="H2728" t="s">
        <v>4793</v>
      </c>
      <c r="I2728" t="s">
        <v>5108</v>
      </c>
      <c r="J2728" t="s">
        <v>5105</v>
      </c>
    </row>
    <row r="2729" spans="1:10" x14ac:dyDescent="0.35">
      <c r="A2729" t="s">
        <v>3</v>
      </c>
      <c r="B2729" t="s">
        <v>187</v>
      </c>
      <c r="C2729" t="s">
        <v>184</v>
      </c>
      <c r="D2729" t="s">
        <v>65</v>
      </c>
      <c r="E2729" t="s">
        <v>73</v>
      </c>
      <c r="F2729" t="s">
        <v>2141</v>
      </c>
      <c r="G2729" t="s">
        <v>4263</v>
      </c>
      <c r="H2729" t="s">
        <v>4800</v>
      </c>
      <c r="I2729" t="s">
        <v>5109</v>
      </c>
      <c r="J2729" t="s">
        <v>5098</v>
      </c>
    </row>
    <row r="2730" spans="1:10" x14ac:dyDescent="0.35">
      <c r="A2730" t="s">
        <v>3</v>
      </c>
      <c r="B2730" t="s">
        <v>187</v>
      </c>
      <c r="C2730" t="s">
        <v>184</v>
      </c>
      <c r="D2730" t="s">
        <v>67</v>
      </c>
      <c r="E2730" t="s">
        <v>73</v>
      </c>
      <c r="F2730" t="s">
        <v>2144</v>
      </c>
      <c r="G2730" t="s">
        <v>4265</v>
      </c>
      <c r="H2730" t="s">
        <v>4802</v>
      </c>
      <c r="I2730" t="s">
        <v>5109</v>
      </c>
      <c r="J2730" t="s">
        <v>5099</v>
      </c>
    </row>
    <row r="2731" spans="1:10" x14ac:dyDescent="0.35">
      <c r="A2731" t="s">
        <v>3</v>
      </c>
      <c r="B2731" t="s">
        <v>187</v>
      </c>
      <c r="C2731" t="s">
        <v>184</v>
      </c>
      <c r="D2731" t="s">
        <v>68</v>
      </c>
      <c r="E2731" t="s">
        <v>73</v>
      </c>
      <c r="F2731" t="s">
        <v>2146</v>
      </c>
      <c r="G2731" t="s">
        <v>4266</v>
      </c>
      <c r="H2731" t="s">
        <v>4803</v>
      </c>
      <c r="I2731" t="s">
        <v>5109</v>
      </c>
      <c r="J2731" t="s">
        <v>5100</v>
      </c>
    </row>
    <row r="2732" spans="1:10" x14ac:dyDescent="0.35">
      <c r="A2732" t="s">
        <v>3</v>
      </c>
      <c r="B2732" t="s">
        <v>187</v>
      </c>
      <c r="C2732" t="s">
        <v>184</v>
      </c>
      <c r="D2732" t="s">
        <v>13</v>
      </c>
      <c r="E2732" t="s">
        <v>73</v>
      </c>
      <c r="F2732" t="s">
        <v>2148</v>
      </c>
      <c r="G2732" t="s">
        <v>4267</v>
      </c>
      <c r="H2732" t="s">
        <v>4804</v>
      </c>
      <c r="I2732" t="s">
        <v>5109</v>
      </c>
      <c r="J2732" t="s">
        <v>5101</v>
      </c>
    </row>
    <row r="2733" spans="1:10" x14ac:dyDescent="0.35">
      <c r="A2733" t="s">
        <v>3</v>
      </c>
      <c r="B2733" t="s">
        <v>187</v>
      </c>
      <c r="C2733" t="s">
        <v>184</v>
      </c>
      <c r="D2733" t="s">
        <v>7</v>
      </c>
      <c r="E2733" t="s">
        <v>73</v>
      </c>
      <c r="F2733" t="s">
        <v>2150</v>
      </c>
      <c r="G2733" t="s">
        <v>4268</v>
      </c>
      <c r="H2733" t="s">
        <v>4805</v>
      </c>
      <c r="I2733" t="s">
        <v>5109</v>
      </c>
      <c r="J2733" t="s">
        <v>5102</v>
      </c>
    </row>
    <row r="2734" spans="1:10" x14ac:dyDescent="0.35">
      <c r="A2734" t="s">
        <v>3</v>
      </c>
      <c r="B2734" t="s">
        <v>187</v>
      </c>
      <c r="C2734" t="s">
        <v>184</v>
      </c>
      <c r="D2734" t="s">
        <v>66</v>
      </c>
      <c r="E2734" t="s">
        <v>73</v>
      </c>
      <c r="F2734" t="s">
        <v>2152</v>
      </c>
      <c r="G2734" t="s">
        <v>4269</v>
      </c>
      <c r="H2734" t="s">
        <v>4806</v>
      </c>
      <c r="I2734" t="s">
        <v>5109</v>
      </c>
      <c r="J2734" t="s">
        <v>5103</v>
      </c>
    </row>
    <row r="2735" spans="1:10" x14ac:dyDescent="0.35">
      <c r="A2735" t="s">
        <v>3</v>
      </c>
      <c r="B2735" t="s">
        <v>187</v>
      </c>
      <c r="C2735" t="s">
        <v>184</v>
      </c>
      <c r="D2735" t="s">
        <v>64</v>
      </c>
      <c r="E2735" t="s">
        <v>73</v>
      </c>
      <c r="F2735" t="s">
        <v>2154</v>
      </c>
      <c r="G2735" t="s">
        <v>4270</v>
      </c>
      <c r="H2735" t="s">
        <v>4807</v>
      </c>
      <c r="I2735" t="s">
        <v>5109</v>
      </c>
      <c r="J2735" t="s">
        <v>5104</v>
      </c>
    </row>
    <row r="2736" spans="1:10" x14ac:dyDescent="0.35">
      <c r="A2736" t="s">
        <v>3</v>
      </c>
      <c r="B2736" t="s">
        <v>187</v>
      </c>
      <c r="C2736" t="s">
        <v>184</v>
      </c>
      <c r="D2736" t="s">
        <v>63</v>
      </c>
      <c r="E2736" t="s">
        <v>73</v>
      </c>
      <c r="F2736" t="s">
        <v>2156</v>
      </c>
      <c r="G2736" t="s">
        <v>4271</v>
      </c>
      <c r="H2736" t="s">
        <v>4801</v>
      </c>
      <c r="I2736" t="s">
        <v>5109</v>
      </c>
      <c r="J2736" t="s">
        <v>5105</v>
      </c>
    </row>
    <row r="2737" spans="1:10" x14ac:dyDescent="0.35">
      <c r="A2737" t="s">
        <v>3</v>
      </c>
      <c r="B2737" t="s">
        <v>187</v>
      </c>
      <c r="C2737" t="s">
        <v>184</v>
      </c>
      <c r="D2737" t="s">
        <v>65</v>
      </c>
      <c r="E2737" t="s">
        <v>74</v>
      </c>
      <c r="F2737" t="s">
        <v>2158</v>
      </c>
      <c r="G2737" t="s">
        <v>4272</v>
      </c>
      <c r="H2737" t="s">
        <v>4808</v>
      </c>
      <c r="I2737" t="s">
        <v>5110</v>
      </c>
      <c r="J2737" t="s">
        <v>5098</v>
      </c>
    </row>
    <row r="2738" spans="1:10" x14ac:dyDescent="0.35">
      <c r="A2738" t="s">
        <v>3</v>
      </c>
      <c r="B2738" t="s">
        <v>187</v>
      </c>
      <c r="C2738" t="s">
        <v>184</v>
      </c>
      <c r="D2738" t="s">
        <v>67</v>
      </c>
      <c r="E2738" t="s">
        <v>74</v>
      </c>
      <c r="F2738" t="s">
        <v>2161</v>
      </c>
      <c r="G2738" t="s">
        <v>4274</v>
      </c>
      <c r="H2738" t="s">
        <v>4810</v>
      </c>
      <c r="I2738" t="s">
        <v>5110</v>
      </c>
      <c r="J2738" t="s">
        <v>5099</v>
      </c>
    </row>
    <row r="2739" spans="1:10" x14ac:dyDescent="0.35">
      <c r="A2739" t="s">
        <v>3</v>
      </c>
      <c r="B2739" t="s">
        <v>187</v>
      </c>
      <c r="C2739" t="s">
        <v>184</v>
      </c>
      <c r="D2739" t="s">
        <v>68</v>
      </c>
      <c r="E2739" t="s">
        <v>74</v>
      </c>
      <c r="F2739" t="s">
        <v>2163</v>
      </c>
      <c r="G2739" t="s">
        <v>4275</v>
      </c>
      <c r="H2739" t="s">
        <v>4811</v>
      </c>
      <c r="I2739" t="s">
        <v>5110</v>
      </c>
      <c r="J2739" t="s">
        <v>5100</v>
      </c>
    </row>
    <row r="2740" spans="1:10" x14ac:dyDescent="0.35">
      <c r="A2740" t="s">
        <v>3</v>
      </c>
      <c r="B2740" t="s">
        <v>187</v>
      </c>
      <c r="C2740" t="s">
        <v>184</v>
      </c>
      <c r="D2740" t="s">
        <v>13</v>
      </c>
      <c r="E2740" t="s">
        <v>74</v>
      </c>
      <c r="F2740" t="s">
        <v>2165</v>
      </c>
      <c r="G2740" t="s">
        <v>4276</v>
      </c>
      <c r="H2740" t="s">
        <v>4812</v>
      </c>
      <c r="I2740" t="s">
        <v>5110</v>
      </c>
      <c r="J2740" t="s">
        <v>5101</v>
      </c>
    </row>
    <row r="2741" spans="1:10" x14ac:dyDescent="0.35">
      <c r="A2741" t="s">
        <v>3</v>
      </c>
      <c r="B2741" t="s">
        <v>187</v>
      </c>
      <c r="C2741" t="s">
        <v>184</v>
      </c>
      <c r="D2741" t="s">
        <v>7</v>
      </c>
      <c r="E2741" t="s">
        <v>74</v>
      </c>
      <c r="F2741" t="s">
        <v>2167</v>
      </c>
      <c r="G2741" t="s">
        <v>4277</v>
      </c>
      <c r="H2741" t="s">
        <v>4813</v>
      </c>
      <c r="I2741" t="s">
        <v>5110</v>
      </c>
      <c r="J2741" t="s">
        <v>5102</v>
      </c>
    </row>
    <row r="2742" spans="1:10" x14ac:dyDescent="0.35">
      <c r="A2742" t="s">
        <v>3</v>
      </c>
      <c r="B2742" t="s">
        <v>187</v>
      </c>
      <c r="C2742" t="s">
        <v>184</v>
      </c>
      <c r="D2742" t="s">
        <v>66</v>
      </c>
      <c r="E2742" t="s">
        <v>74</v>
      </c>
      <c r="F2742" t="s">
        <v>2169</v>
      </c>
      <c r="G2742" t="s">
        <v>4278</v>
      </c>
      <c r="H2742" t="s">
        <v>4814</v>
      </c>
      <c r="I2742" t="s">
        <v>5110</v>
      </c>
      <c r="J2742" t="s">
        <v>5103</v>
      </c>
    </row>
    <row r="2743" spans="1:10" x14ac:dyDescent="0.35">
      <c r="A2743" t="s">
        <v>3</v>
      </c>
      <c r="B2743" t="s">
        <v>187</v>
      </c>
      <c r="C2743" t="s">
        <v>184</v>
      </c>
      <c r="D2743" t="s">
        <v>64</v>
      </c>
      <c r="E2743" t="s">
        <v>74</v>
      </c>
      <c r="F2743" t="s">
        <v>2171</v>
      </c>
      <c r="G2743" t="s">
        <v>4279</v>
      </c>
      <c r="H2743" t="s">
        <v>4815</v>
      </c>
      <c r="I2743" t="s">
        <v>5110</v>
      </c>
      <c r="J2743" t="s">
        <v>5104</v>
      </c>
    </row>
    <row r="2744" spans="1:10" x14ac:dyDescent="0.35">
      <c r="A2744" t="s">
        <v>3</v>
      </c>
      <c r="B2744" t="s">
        <v>187</v>
      </c>
      <c r="C2744" t="s">
        <v>184</v>
      </c>
      <c r="D2744" t="s">
        <v>63</v>
      </c>
      <c r="E2744" t="s">
        <v>74</v>
      </c>
      <c r="F2744" t="s">
        <v>2173</v>
      </c>
      <c r="G2744" t="s">
        <v>4280</v>
      </c>
      <c r="H2744" t="s">
        <v>4809</v>
      </c>
      <c r="I2744" t="s">
        <v>5110</v>
      </c>
      <c r="J2744" t="s">
        <v>5105</v>
      </c>
    </row>
    <row r="2745" spans="1:10" x14ac:dyDescent="0.35">
      <c r="A2745" t="s">
        <v>3</v>
      </c>
      <c r="B2745" t="s">
        <v>187</v>
      </c>
      <c r="C2745" t="s">
        <v>184</v>
      </c>
      <c r="D2745" t="s">
        <v>65</v>
      </c>
      <c r="E2745" t="s">
        <v>75</v>
      </c>
      <c r="F2745" t="s">
        <v>2175</v>
      </c>
      <c r="G2745" t="s">
        <v>4281</v>
      </c>
      <c r="H2745" t="s">
        <v>4816</v>
      </c>
      <c r="I2745" t="s">
        <v>5111</v>
      </c>
      <c r="J2745" t="s">
        <v>5098</v>
      </c>
    </row>
    <row r="2746" spans="1:10" x14ac:dyDescent="0.35">
      <c r="A2746" t="s">
        <v>3</v>
      </c>
      <c r="B2746" t="s">
        <v>187</v>
      </c>
      <c r="C2746" t="s">
        <v>184</v>
      </c>
      <c r="D2746" t="s">
        <v>67</v>
      </c>
      <c r="E2746" t="s">
        <v>75</v>
      </c>
      <c r="F2746" t="s">
        <v>2178</v>
      </c>
      <c r="G2746" t="s">
        <v>4283</v>
      </c>
      <c r="H2746" t="s">
        <v>4818</v>
      </c>
      <c r="I2746" t="s">
        <v>5111</v>
      </c>
      <c r="J2746" t="s">
        <v>5099</v>
      </c>
    </row>
    <row r="2747" spans="1:10" x14ac:dyDescent="0.35">
      <c r="A2747" t="s">
        <v>3</v>
      </c>
      <c r="B2747" t="s">
        <v>187</v>
      </c>
      <c r="C2747" t="s">
        <v>184</v>
      </c>
      <c r="D2747" t="s">
        <v>68</v>
      </c>
      <c r="E2747" t="s">
        <v>75</v>
      </c>
      <c r="F2747" t="s">
        <v>2180</v>
      </c>
      <c r="G2747" t="s">
        <v>4284</v>
      </c>
      <c r="H2747" t="s">
        <v>4819</v>
      </c>
      <c r="I2747" t="s">
        <v>5111</v>
      </c>
      <c r="J2747" t="s">
        <v>5100</v>
      </c>
    </row>
    <row r="2748" spans="1:10" x14ac:dyDescent="0.35">
      <c r="A2748" t="s">
        <v>3</v>
      </c>
      <c r="B2748" t="s">
        <v>187</v>
      </c>
      <c r="C2748" t="s">
        <v>184</v>
      </c>
      <c r="D2748" t="s">
        <v>13</v>
      </c>
      <c r="E2748" t="s">
        <v>75</v>
      </c>
      <c r="F2748" t="s">
        <v>2182</v>
      </c>
      <c r="G2748" t="s">
        <v>4285</v>
      </c>
      <c r="H2748" t="s">
        <v>4820</v>
      </c>
      <c r="I2748" t="s">
        <v>5111</v>
      </c>
      <c r="J2748" t="s">
        <v>5101</v>
      </c>
    </row>
    <row r="2749" spans="1:10" x14ac:dyDescent="0.35">
      <c r="A2749" t="s">
        <v>3</v>
      </c>
      <c r="B2749" t="s">
        <v>187</v>
      </c>
      <c r="C2749" t="s">
        <v>184</v>
      </c>
      <c r="D2749" t="s">
        <v>7</v>
      </c>
      <c r="E2749" t="s">
        <v>75</v>
      </c>
      <c r="F2749" t="s">
        <v>2184</v>
      </c>
      <c r="G2749" t="s">
        <v>4286</v>
      </c>
      <c r="H2749" t="s">
        <v>4821</v>
      </c>
      <c r="I2749" t="s">
        <v>5111</v>
      </c>
      <c r="J2749" t="s">
        <v>5102</v>
      </c>
    </row>
    <row r="2750" spans="1:10" x14ac:dyDescent="0.35">
      <c r="A2750" t="s">
        <v>3</v>
      </c>
      <c r="B2750" t="s">
        <v>187</v>
      </c>
      <c r="C2750" t="s">
        <v>184</v>
      </c>
      <c r="D2750" t="s">
        <v>66</v>
      </c>
      <c r="E2750" t="s">
        <v>75</v>
      </c>
      <c r="F2750" t="s">
        <v>2186</v>
      </c>
      <c r="G2750" t="s">
        <v>4287</v>
      </c>
      <c r="H2750" t="s">
        <v>4822</v>
      </c>
      <c r="I2750" t="s">
        <v>5111</v>
      </c>
      <c r="J2750" t="s">
        <v>5103</v>
      </c>
    </row>
    <row r="2751" spans="1:10" x14ac:dyDescent="0.35">
      <c r="A2751" t="s">
        <v>3</v>
      </c>
      <c r="B2751" t="s">
        <v>187</v>
      </c>
      <c r="C2751" t="s">
        <v>184</v>
      </c>
      <c r="D2751" t="s">
        <v>64</v>
      </c>
      <c r="E2751" t="s">
        <v>75</v>
      </c>
      <c r="F2751" t="s">
        <v>2188</v>
      </c>
      <c r="G2751" t="s">
        <v>4288</v>
      </c>
      <c r="H2751" t="s">
        <v>4823</v>
      </c>
      <c r="I2751" t="s">
        <v>5111</v>
      </c>
      <c r="J2751" t="s">
        <v>5104</v>
      </c>
    </row>
    <row r="2752" spans="1:10" x14ac:dyDescent="0.35">
      <c r="A2752" t="s">
        <v>3</v>
      </c>
      <c r="B2752" t="s">
        <v>187</v>
      </c>
      <c r="C2752" t="s">
        <v>184</v>
      </c>
      <c r="D2752" t="s">
        <v>63</v>
      </c>
      <c r="E2752" t="s">
        <v>75</v>
      </c>
      <c r="F2752" t="s">
        <v>2190</v>
      </c>
      <c r="G2752" t="s">
        <v>4289</v>
      </c>
      <c r="H2752" t="s">
        <v>4817</v>
      </c>
      <c r="I2752" t="s">
        <v>5111</v>
      </c>
      <c r="J2752" t="s">
        <v>5105</v>
      </c>
    </row>
    <row r="2753" spans="1:10" x14ac:dyDescent="0.35">
      <c r="A2753" t="s">
        <v>3</v>
      </c>
      <c r="B2753" t="s">
        <v>187</v>
      </c>
      <c r="C2753" t="s">
        <v>184</v>
      </c>
      <c r="D2753" t="s">
        <v>65</v>
      </c>
      <c r="E2753" t="s">
        <v>76</v>
      </c>
      <c r="F2753" t="s">
        <v>2192</v>
      </c>
      <c r="G2753" t="s">
        <v>4290</v>
      </c>
      <c r="H2753" t="s">
        <v>4824</v>
      </c>
      <c r="I2753" t="s">
        <v>5112</v>
      </c>
      <c r="J2753" t="s">
        <v>5098</v>
      </c>
    </row>
    <row r="2754" spans="1:10" x14ac:dyDescent="0.35">
      <c r="A2754" t="s">
        <v>3</v>
      </c>
      <c r="B2754" t="s">
        <v>187</v>
      </c>
      <c r="C2754" t="s">
        <v>184</v>
      </c>
      <c r="D2754" t="s">
        <v>67</v>
      </c>
      <c r="E2754" t="s">
        <v>76</v>
      </c>
      <c r="F2754" t="s">
        <v>2195</v>
      </c>
      <c r="G2754" t="s">
        <v>4292</v>
      </c>
      <c r="H2754" t="s">
        <v>4826</v>
      </c>
      <c r="I2754" t="s">
        <v>5112</v>
      </c>
      <c r="J2754" t="s">
        <v>5099</v>
      </c>
    </row>
    <row r="2755" spans="1:10" x14ac:dyDescent="0.35">
      <c r="A2755" t="s">
        <v>3</v>
      </c>
      <c r="B2755" t="s">
        <v>187</v>
      </c>
      <c r="C2755" t="s">
        <v>184</v>
      </c>
      <c r="D2755" t="s">
        <v>68</v>
      </c>
      <c r="E2755" t="s">
        <v>76</v>
      </c>
      <c r="F2755" t="s">
        <v>2197</v>
      </c>
      <c r="G2755" t="s">
        <v>4293</v>
      </c>
      <c r="H2755" t="s">
        <v>4827</v>
      </c>
      <c r="I2755" t="s">
        <v>5112</v>
      </c>
      <c r="J2755" t="s">
        <v>5100</v>
      </c>
    </row>
    <row r="2756" spans="1:10" x14ac:dyDescent="0.35">
      <c r="A2756" t="s">
        <v>3</v>
      </c>
      <c r="B2756" t="s">
        <v>187</v>
      </c>
      <c r="C2756" t="s">
        <v>184</v>
      </c>
      <c r="D2756" t="s">
        <v>13</v>
      </c>
      <c r="E2756" t="s">
        <v>76</v>
      </c>
      <c r="F2756" t="s">
        <v>2199</v>
      </c>
      <c r="G2756" t="s">
        <v>4294</v>
      </c>
      <c r="H2756" t="s">
        <v>4828</v>
      </c>
      <c r="I2756" t="s">
        <v>5112</v>
      </c>
      <c r="J2756" t="s">
        <v>5101</v>
      </c>
    </row>
    <row r="2757" spans="1:10" x14ac:dyDescent="0.35">
      <c r="A2757" t="s">
        <v>3</v>
      </c>
      <c r="B2757" t="s">
        <v>187</v>
      </c>
      <c r="C2757" t="s">
        <v>184</v>
      </c>
      <c r="D2757" t="s">
        <v>7</v>
      </c>
      <c r="E2757" t="s">
        <v>76</v>
      </c>
      <c r="F2757" t="s">
        <v>2201</v>
      </c>
      <c r="G2757" t="s">
        <v>4295</v>
      </c>
      <c r="H2757" t="s">
        <v>4829</v>
      </c>
      <c r="I2757" t="s">
        <v>5112</v>
      </c>
      <c r="J2757" t="s">
        <v>5102</v>
      </c>
    </row>
    <row r="2758" spans="1:10" x14ac:dyDescent="0.35">
      <c r="A2758" t="s">
        <v>3</v>
      </c>
      <c r="B2758" t="s">
        <v>187</v>
      </c>
      <c r="C2758" t="s">
        <v>184</v>
      </c>
      <c r="D2758" t="s">
        <v>66</v>
      </c>
      <c r="E2758" t="s">
        <v>76</v>
      </c>
      <c r="F2758" t="s">
        <v>2203</v>
      </c>
      <c r="G2758" t="s">
        <v>4296</v>
      </c>
      <c r="H2758" t="s">
        <v>4830</v>
      </c>
      <c r="I2758" t="s">
        <v>5112</v>
      </c>
      <c r="J2758" t="s">
        <v>5103</v>
      </c>
    </row>
    <row r="2759" spans="1:10" x14ac:dyDescent="0.35">
      <c r="A2759" t="s">
        <v>3</v>
      </c>
      <c r="B2759" t="s">
        <v>187</v>
      </c>
      <c r="C2759" t="s">
        <v>184</v>
      </c>
      <c r="D2759" t="s">
        <v>64</v>
      </c>
      <c r="E2759" t="s">
        <v>76</v>
      </c>
      <c r="F2759" t="s">
        <v>2205</v>
      </c>
      <c r="G2759" t="s">
        <v>4297</v>
      </c>
      <c r="H2759" t="s">
        <v>4831</v>
      </c>
      <c r="I2759" t="s">
        <v>5112</v>
      </c>
      <c r="J2759" t="s">
        <v>5104</v>
      </c>
    </row>
    <row r="2760" spans="1:10" x14ac:dyDescent="0.35">
      <c r="A2760" t="s">
        <v>3</v>
      </c>
      <c r="B2760" t="s">
        <v>187</v>
      </c>
      <c r="C2760" t="s">
        <v>184</v>
      </c>
      <c r="D2760" t="s">
        <v>63</v>
      </c>
      <c r="E2760" t="s">
        <v>76</v>
      </c>
      <c r="F2760" t="s">
        <v>2207</v>
      </c>
      <c r="G2760" t="s">
        <v>4298</v>
      </c>
      <c r="H2760" t="s">
        <v>4825</v>
      </c>
      <c r="I2760" t="s">
        <v>5112</v>
      </c>
      <c r="J2760" t="s">
        <v>5105</v>
      </c>
    </row>
    <row r="2761" spans="1:10" x14ac:dyDescent="0.35">
      <c r="A2761" t="s">
        <v>3</v>
      </c>
      <c r="B2761" t="s">
        <v>187</v>
      </c>
      <c r="C2761" t="s">
        <v>184</v>
      </c>
      <c r="D2761" t="s">
        <v>91</v>
      </c>
      <c r="E2761" t="s">
        <v>90</v>
      </c>
      <c r="F2761" t="s">
        <v>2209</v>
      </c>
      <c r="G2761" t="s">
        <v>4299</v>
      </c>
      <c r="H2761" t="s">
        <v>4832</v>
      </c>
      <c r="I2761" t="s">
        <v>5113</v>
      </c>
      <c r="J2761" t="s">
        <v>5114</v>
      </c>
    </row>
    <row r="2762" spans="1:10" x14ac:dyDescent="0.35">
      <c r="A2762" t="s">
        <v>3</v>
      </c>
      <c r="B2762" t="s">
        <v>187</v>
      </c>
      <c r="C2762" t="s">
        <v>184</v>
      </c>
      <c r="D2762" t="s">
        <v>91</v>
      </c>
      <c r="E2762" t="s">
        <v>92</v>
      </c>
      <c r="F2762" t="s">
        <v>2213</v>
      </c>
      <c r="G2762" t="s">
        <v>4302</v>
      </c>
      <c r="H2762" t="s">
        <v>4834</v>
      </c>
      <c r="I2762" t="s">
        <v>5115</v>
      </c>
      <c r="J2762" t="s">
        <v>5114</v>
      </c>
    </row>
    <row r="2763" spans="1:10" x14ac:dyDescent="0.35">
      <c r="A2763" t="s">
        <v>3</v>
      </c>
      <c r="B2763" t="s">
        <v>187</v>
      </c>
      <c r="C2763" t="s">
        <v>184</v>
      </c>
      <c r="D2763" t="s">
        <v>96</v>
      </c>
      <c r="E2763" t="s">
        <v>93</v>
      </c>
      <c r="F2763" t="s">
        <v>2216</v>
      </c>
      <c r="G2763" t="s">
        <v>4304</v>
      </c>
      <c r="H2763" t="s">
        <v>4835</v>
      </c>
      <c r="I2763" t="s">
        <v>5116</v>
      </c>
      <c r="J2763" t="s">
        <v>5117</v>
      </c>
    </row>
    <row r="2764" spans="1:10" x14ac:dyDescent="0.35">
      <c r="A2764" t="s">
        <v>3</v>
      </c>
      <c r="B2764" t="s">
        <v>187</v>
      </c>
      <c r="C2764" t="s">
        <v>184</v>
      </c>
      <c r="D2764" t="s">
        <v>94</v>
      </c>
      <c r="E2764" t="s">
        <v>93</v>
      </c>
      <c r="F2764" t="s">
        <v>2220</v>
      </c>
      <c r="G2764" t="s">
        <v>4307</v>
      </c>
      <c r="H2764" t="s">
        <v>4838</v>
      </c>
      <c r="I2764" t="s">
        <v>5116</v>
      </c>
      <c r="J2764" t="s">
        <v>5118</v>
      </c>
    </row>
    <row r="2765" spans="1:10" x14ac:dyDescent="0.35">
      <c r="A2765" t="s">
        <v>3</v>
      </c>
      <c r="B2765" t="s">
        <v>187</v>
      </c>
      <c r="C2765" t="s">
        <v>184</v>
      </c>
      <c r="D2765" t="s">
        <v>66</v>
      </c>
      <c r="E2765" t="s">
        <v>93</v>
      </c>
      <c r="F2765" t="s">
        <v>2223</v>
      </c>
      <c r="G2765" t="s">
        <v>4309</v>
      </c>
      <c r="H2765" t="s">
        <v>4840</v>
      </c>
      <c r="I2765" t="s">
        <v>5116</v>
      </c>
      <c r="J2765" t="s">
        <v>5103</v>
      </c>
    </row>
    <row r="2766" spans="1:10" x14ac:dyDescent="0.35">
      <c r="A2766" t="s">
        <v>3</v>
      </c>
      <c r="B2766" t="s">
        <v>187</v>
      </c>
      <c r="C2766" t="s">
        <v>184</v>
      </c>
      <c r="D2766" t="s">
        <v>64</v>
      </c>
      <c r="E2766" t="s">
        <v>93</v>
      </c>
      <c r="F2766" t="s">
        <v>2225</v>
      </c>
      <c r="G2766" t="s">
        <v>4310</v>
      </c>
      <c r="H2766" t="s">
        <v>4842</v>
      </c>
      <c r="I2766" t="s">
        <v>5116</v>
      </c>
      <c r="J2766" t="s">
        <v>5104</v>
      </c>
    </row>
    <row r="2767" spans="1:10" x14ac:dyDescent="0.35">
      <c r="A2767" t="s">
        <v>3</v>
      </c>
      <c r="B2767" t="s">
        <v>187</v>
      </c>
      <c r="C2767" t="s">
        <v>184</v>
      </c>
      <c r="D2767" t="s">
        <v>95</v>
      </c>
      <c r="E2767" t="s">
        <v>93</v>
      </c>
      <c r="F2767" t="s">
        <v>2227</v>
      </c>
      <c r="G2767" t="s">
        <v>4311</v>
      </c>
      <c r="H2767" t="s">
        <v>4844</v>
      </c>
      <c r="I2767" t="s">
        <v>5116</v>
      </c>
      <c r="J2767" t="s">
        <v>5119</v>
      </c>
    </row>
    <row r="2768" spans="1:10" x14ac:dyDescent="0.35">
      <c r="A2768" t="s">
        <v>3</v>
      </c>
      <c r="B2768" t="s">
        <v>187</v>
      </c>
      <c r="C2768" t="s">
        <v>184</v>
      </c>
      <c r="D2768" t="s">
        <v>91</v>
      </c>
      <c r="E2768" t="s">
        <v>93</v>
      </c>
      <c r="F2768" t="s">
        <v>2230</v>
      </c>
      <c r="G2768" t="s">
        <v>4313</v>
      </c>
      <c r="H2768" t="s">
        <v>4836</v>
      </c>
      <c r="I2768" t="s">
        <v>5116</v>
      </c>
      <c r="J2768" t="s">
        <v>5114</v>
      </c>
    </row>
    <row r="2769" spans="1:10" x14ac:dyDescent="0.35">
      <c r="A2769" t="s">
        <v>3</v>
      </c>
      <c r="B2769" t="s">
        <v>187</v>
      </c>
      <c r="C2769" t="s">
        <v>184</v>
      </c>
      <c r="D2769" t="s">
        <v>96</v>
      </c>
      <c r="E2769" t="s">
        <v>98</v>
      </c>
      <c r="F2769" t="s">
        <v>2232</v>
      </c>
      <c r="G2769" t="s">
        <v>4314</v>
      </c>
      <c r="H2769" t="s">
        <v>4846</v>
      </c>
      <c r="I2769" t="s">
        <v>5120</v>
      </c>
      <c r="J2769" t="s">
        <v>5117</v>
      </c>
    </row>
    <row r="2770" spans="1:10" x14ac:dyDescent="0.35">
      <c r="A2770" t="s">
        <v>3</v>
      </c>
      <c r="B2770" t="s">
        <v>187</v>
      </c>
      <c r="C2770" t="s">
        <v>184</v>
      </c>
      <c r="D2770" t="s">
        <v>94</v>
      </c>
      <c r="E2770" t="s">
        <v>98</v>
      </c>
      <c r="F2770" t="s">
        <v>2235</v>
      </c>
      <c r="G2770" t="s">
        <v>4316</v>
      </c>
      <c r="H2770" t="s">
        <v>4848</v>
      </c>
      <c r="I2770" t="s">
        <v>5120</v>
      </c>
      <c r="J2770" t="s">
        <v>5118</v>
      </c>
    </row>
    <row r="2771" spans="1:10" x14ac:dyDescent="0.35">
      <c r="A2771" t="s">
        <v>3</v>
      </c>
      <c r="B2771" t="s">
        <v>187</v>
      </c>
      <c r="C2771" t="s">
        <v>184</v>
      </c>
      <c r="D2771" t="s">
        <v>66</v>
      </c>
      <c r="E2771" t="s">
        <v>98</v>
      </c>
      <c r="F2771" t="s">
        <v>2237</v>
      </c>
      <c r="G2771" t="s">
        <v>4317</v>
      </c>
      <c r="H2771" t="s">
        <v>4849</v>
      </c>
      <c r="I2771" t="s">
        <v>5120</v>
      </c>
      <c r="J2771" t="s">
        <v>5103</v>
      </c>
    </row>
    <row r="2772" spans="1:10" x14ac:dyDescent="0.35">
      <c r="A2772" t="s">
        <v>3</v>
      </c>
      <c r="B2772" t="s">
        <v>187</v>
      </c>
      <c r="C2772" t="s">
        <v>184</v>
      </c>
      <c r="D2772" t="s">
        <v>64</v>
      </c>
      <c r="E2772" t="s">
        <v>98</v>
      </c>
      <c r="F2772" t="s">
        <v>2239</v>
      </c>
      <c r="G2772" t="s">
        <v>4318</v>
      </c>
      <c r="H2772" t="s">
        <v>4850</v>
      </c>
      <c r="I2772" t="s">
        <v>5120</v>
      </c>
      <c r="J2772" t="s">
        <v>5104</v>
      </c>
    </row>
    <row r="2773" spans="1:10" x14ac:dyDescent="0.35">
      <c r="A2773" t="s">
        <v>3</v>
      </c>
      <c r="B2773" t="s">
        <v>187</v>
      </c>
      <c r="C2773" t="s">
        <v>184</v>
      </c>
      <c r="D2773" t="s">
        <v>95</v>
      </c>
      <c r="E2773" t="s">
        <v>98</v>
      </c>
      <c r="F2773" t="s">
        <v>2241</v>
      </c>
      <c r="G2773" t="s">
        <v>4319</v>
      </c>
      <c r="H2773" t="s">
        <v>4851</v>
      </c>
      <c r="I2773" t="s">
        <v>5120</v>
      </c>
      <c r="J2773" t="s">
        <v>5119</v>
      </c>
    </row>
    <row r="2774" spans="1:10" x14ac:dyDescent="0.35">
      <c r="A2774" t="s">
        <v>3</v>
      </c>
      <c r="B2774" t="s">
        <v>187</v>
      </c>
      <c r="C2774" t="s">
        <v>184</v>
      </c>
      <c r="D2774" t="s">
        <v>91</v>
      </c>
      <c r="E2774" t="s">
        <v>98</v>
      </c>
      <c r="F2774" t="s">
        <v>2243</v>
      </c>
      <c r="G2774" t="s">
        <v>4320</v>
      </c>
      <c r="H2774" t="s">
        <v>4847</v>
      </c>
      <c r="I2774" t="s">
        <v>5120</v>
      </c>
      <c r="J2774" t="s">
        <v>5114</v>
      </c>
    </row>
    <row r="2775" spans="1:10" x14ac:dyDescent="0.35">
      <c r="A2775" t="s">
        <v>3</v>
      </c>
      <c r="B2775" t="s">
        <v>187</v>
      </c>
      <c r="C2775" t="s">
        <v>184</v>
      </c>
      <c r="D2775" t="s">
        <v>96</v>
      </c>
      <c r="E2775" t="s">
        <v>99</v>
      </c>
      <c r="F2775" t="s">
        <v>2245</v>
      </c>
      <c r="G2775" t="s">
        <v>4321</v>
      </c>
      <c r="H2775" t="s">
        <v>4852</v>
      </c>
      <c r="I2775" t="s">
        <v>5121</v>
      </c>
      <c r="J2775" t="s">
        <v>5117</v>
      </c>
    </row>
    <row r="2776" spans="1:10" x14ac:dyDescent="0.35">
      <c r="A2776" t="s">
        <v>3</v>
      </c>
      <c r="B2776" t="s">
        <v>187</v>
      </c>
      <c r="C2776" t="s">
        <v>184</v>
      </c>
      <c r="D2776" t="s">
        <v>94</v>
      </c>
      <c r="E2776" t="s">
        <v>99</v>
      </c>
      <c r="F2776" t="s">
        <v>2248</v>
      </c>
      <c r="G2776" t="s">
        <v>4323</v>
      </c>
      <c r="H2776" t="s">
        <v>4854</v>
      </c>
      <c r="I2776" t="s">
        <v>5121</v>
      </c>
      <c r="J2776" t="s">
        <v>5118</v>
      </c>
    </row>
    <row r="2777" spans="1:10" x14ac:dyDescent="0.35">
      <c r="A2777" t="s">
        <v>3</v>
      </c>
      <c r="B2777" t="s">
        <v>187</v>
      </c>
      <c r="C2777" t="s">
        <v>184</v>
      </c>
      <c r="D2777" t="s">
        <v>66</v>
      </c>
      <c r="E2777" t="s">
        <v>99</v>
      </c>
      <c r="F2777" t="s">
        <v>2250</v>
      </c>
      <c r="G2777" t="s">
        <v>4324</v>
      </c>
      <c r="H2777" t="s">
        <v>4855</v>
      </c>
      <c r="I2777" t="s">
        <v>5121</v>
      </c>
      <c r="J2777" t="s">
        <v>5103</v>
      </c>
    </row>
    <row r="2778" spans="1:10" x14ac:dyDescent="0.35">
      <c r="A2778" t="s">
        <v>3</v>
      </c>
      <c r="B2778" t="s">
        <v>187</v>
      </c>
      <c r="C2778" t="s">
        <v>184</v>
      </c>
      <c r="D2778" t="s">
        <v>64</v>
      </c>
      <c r="E2778" t="s">
        <v>99</v>
      </c>
      <c r="F2778" t="s">
        <v>2252</v>
      </c>
      <c r="G2778" t="s">
        <v>4325</v>
      </c>
      <c r="H2778" t="s">
        <v>4856</v>
      </c>
      <c r="I2778" t="s">
        <v>5121</v>
      </c>
      <c r="J2778" t="s">
        <v>5104</v>
      </c>
    </row>
    <row r="2779" spans="1:10" x14ac:dyDescent="0.35">
      <c r="A2779" t="s">
        <v>3</v>
      </c>
      <c r="B2779" t="s">
        <v>187</v>
      </c>
      <c r="C2779" t="s">
        <v>184</v>
      </c>
      <c r="D2779" t="s">
        <v>95</v>
      </c>
      <c r="E2779" t="s">
        <v>99</v>
      </c>
      <c r="F2779" t="s">
        <v>2254</v>
      </c>
      <c r="G2779" t="s">
        <v>4326</v>
      </c>
      <c r="H2779" t="s">
        <v>4857</v>
      </c>
      <c r="I2779" t="s">
        <v>5121</v>
      </c>
      <c r="J2779" t="s">
        <v>5119</v>
      </c>
    </row>
    <row r="2780" spans="1:10" x14ac:dyDescent="0.35">
      <c r="A2780" t="s">
        <v>3</v>
      </c>
      <c r="B2780" t="s">
        <v>187</v>
      </c>
      <c r="C2780" t="s">
        <v>184</v>
      </c>
      <c r="D2780" t="s">
        <v>91</v>
      </c>
      <c r="E2780" t="s">
        <v>99</v>
      </c>
      <c r="F2780" t="s">
        <v>2256</v>
      </c>
      <c r="G2780" t="s">
        <v>4327</v>
      </c>
      <c r="H2780" t="s">
        <v>4853</v>
      </c>
      <c r="I2780" t="s">
        <v>5121</v>
      </c>
      <c r="J2780" t="s">
        <v>5114</v>
      </c>
    </row>
    <row r="2781" spans="1:10" x14ac:dyDescent="0.35">
      <c r="A2781" t="s">
        <v>3</v>
      </c>
      <c r="B2781" t="s">
        <v>187</v>
      </c>
      <c r="C2781" t="s">
        <v>184</v>
      </c>
      <c r="D2781" t="s">
        <v>96</v>
      </c>
      <c r="E2781" t="s">
        <v>100</v>
      </c>
      <c r="F2781" t="s">
        <v>2258</v>
      </c>
      <c r="G2781" t="s">
        <v>4328</v>
      </c>
      <c r="H2781" t="s">
        <v>4858</v>
      </c>
      <c r="I2781" t="s">
        <v>5122</v>
      </c>
      <c r="J2781" t="s">
        <v>5117</v>
      </c>
    </row>
    <row r="2782" spans="1:10" x14ac:dyDescent="0.35">
      <c r="A2782" t="s">
        <v>3</v>
      </c>
      <c r="B2782" t="s">
        <v>187</v>
      </c>
      <c r="C2782" t="s">
        <v>184</v>
      </c>
      <c r="D2782" t="s">
        <v>94</v>
      </c>
      <c r="E2782" t="s">
        <v>100</v>
      </c>
      <c r="F2782" t="s">
        <v>2261</v>
      </c>
      <c r="G2782" t="s">
        <v>4330</v>
      </c>
      <c r="H2782" t="s">
        <v>4860</v>
      </c>
      <c r="I2782" t="s">
        <v>5122</v>
      </c>
      <c r="J2782" t="s">
        <v>5118</v>
      </c>
    </row>
    <row r="2783" spans="1:10" x14ac:dyDescent="0.35">
      <c r="A2783" t="s">
        <v>3</v>
      </c>
      <c r="B2783" t="s">
        <v>187</v>
      </c>
      <c r="C2783" t="s">
        <v>184</v>
      </c>
      <c r="D2783" t="s">
        <v>66</v>
      </c>
      <c r="E2783" t="s">
        <v>100</v>
      </c>
      <c r="F2783" t="s">
        <v>2263</v>
      </c>
      <c r="G2783" t="s">
        <v>4331</v>
      </c>
      <c r="H2783" t="s">
        <v>4861</v>
      </c>
      <c r="I2783" t="s">
        <v>5122</v>
      </c>
      <c r="J2783" t="s">
        <v>5103</v>
      </c>
    </row>
    <row r="2784" spans="1:10" x14ac:dyDescent="0.35">
      <c r="A2784" t="s">
        <v>3</v>
      </c>
      <c r="B2784" t="s">
        <v>187</v>
      </c>
      <c r="C2784" t="s">
        <v>184</v>
      </c>
      <c r="D2784" t="s">
        <v>64</v>
      </c>
      <c r="E2784" t="s">
        <v>100</v>
      </c>
      <c r="F2784" t="s">
        <v>2265</v>
      </c>
      <c r="G2784" t="s">
        <v>4332</v>
      </c>
      <c r="H2784" t="s">
        <v>4862</v>
      </c>
      <c r="I2784" t="s">
        <v>5122</v>
      </c>
      <c r="J2784" t="s">
        <v>5104</v>
      </c>
    </row>
    <row r="2785" spans="1:10" x14ac:dyDescent="0.35">
      <c r="A2785" t="s">
        <v>3</v>
      </c>
      <c r="B2785" t="s">
        <v>187</v>
      </c>
      <c r="C2785" t="s">
        <v>184</v>
      </c>
      <c r="D2785" t="s">
        <v>95</v>
      </c>
      <c r="E2785" t="s">
        <v>100</v>
      </c>
      <c r="F2785" t="s">
        <v>2267</v>
      </c>
      <c r="G2785" t="s">
        <v>4333</v>
      </c>
      <c r="H2785" t="s">
        <v>4863</v>
      </c>
      <c r="I2785" t="s">
        <v>5122</v>
      </c>
      <c r="J2785" t="s">
        <v>5119</v>
      </c>
    </row>
    <row r="2786" spans="1:10" x14ac:dyDescent="0.35">
      <c r="A2786" t="s">
        <v>3</v>
      </c>
      <c r="B2786" t="s">
        <v>187</v>
      </c>
      <c r="C2786" t="s">
        <v>184</v>
      </c>
      <c r="D2786" t="s">
        <v>91</v>
      </c>
      <c r="E2786" t="s">
        <v>100</v>
      </c>
      <c r="F2786" t="s">
        <v>2269</v>
      </c>
      <c r="G2786" t="s">
        <v>4334</v>
      </c>
      <c r="H2786" t="s">
        <v>4859</v>
      </c>
      <c r="I2786" t="s">
        <v>5122</v>
      </c>
      <c r="J2786" t="s">
        <v>5114</v>
      </c>
    </row>
    <row r="2787" spans="1:10" x14ac:dyDescent="0.35">
      <c r="A2787" t="s">
        <v>3</v>
      </c>
      <c r="B2787" t="s">
        <v>187</v>
      </c>
      <c r="C2787" t="s">
        <v>184</v>
      </c>
      <c r="D2787" t="s">
        <v>96</v>
      </c>
      <c r="E2787" t="s">
        <v>101</v>
      </c>
      <c r="F2787" t="s">
        <v>2271</v>
      </c>
      <c r="G2787" t="s">
        <v>4335</v>
      </c>
      <c r="H2787" t="s">
        <v>4864</v>
      </c>
      <c r="I2787" t="s">
        <v>5123</v>
      </c>
      <c r="J2787" t="s">
        <v>5117</v>
      </c>
    </row>
    <row r="2788" spans="1:10" x14ac:dyDescent="0.35">
      <c r="A2788" t="s">
        <v>3</v>
      </c>
      <c r="B2788" t="s">
        <v>187</v>
      </c>
      <c r="C2788" t="s">
        <v>184</v>
      </c>
      <c r="D2788" t="s">
        <v>94</v>
      </c>
      <c r="E2788" t="s">
        <v>101</v>
      </c>
      <c r="F2788" t="s">
        <v>2274</v>
      </c>
      <c r="G2788" t="s">
        <v>4337</v>
      </c>
      <c r="H2788" t="s">
        <v>4866</v>
      </c>
      <c r="I2788" t="s">
        <v>5123</v>
      </c>
      <c r="J2788" t="s">
        <v>5118</v>
      </c>
    </row>
    <row r="2789" spans="1:10" x14ac:dyDescent="0.35">
      <c r="A2789" t="s">
        <v>3</v>
      </c>
      <c r="B2789" t="s">
        <v>187</v>
      </c>
      <c r="C2789" t="s">
        <v>184</v>
      </c>
      <c r="D2789" t="s">
        <v>66</v>
      </c>
      <c r="E2789" t="s">
        <v>101</v>
      </c>
      <c r="F2789" t="s">
        <v>2276</v>
      </c>
      <c r="G2789" t="s">
        <v>4338</v>
      </c>
      <c r="H2789" t="s">
        <v>4867</v>
      </c>
      <c r="I2789" t="s">
        <v>5123</v>
      </c>
      <c r="J2789" t="s">
        <v>5103</v>
      </c>
    </row>
    <row r="2790" spans="1:10" x14ac:dyDescent="0.35">
      <c r="A2790" t="s">
        <v>3</v>
      </c>
      <c r="B2790" t="s">
        <v>187</v>
      </c>
      <c r="C2790" t="s">
        <v>184</v>
      </c>
      <c r="D2790" t="s">
        <v>64</v>
      </c>
      <c r="E2790" t="s">
        <v>101</v>
      </c>
      <c r="F2790" t="s">
        <v>2278</v>
      </c>
      <c r="G2790" t="s">
        <v>4339</v>
      </c>
      <c r="H2790" t="s">
        <v>4868</v>
      </c>
      <c r="I2790" t="s">
        <v>5123</v>
      </c>
      <c r="J2790" t="s">
        <v>5104</v>
      </c>
    </row>
    <row r="2791" spans="1:10" x14ac:dyDescent="0.35">
      <c r="A2791" t="s">
        <v>3</v>
      </c>
      <c r="B2791" t="s">
        <v>187</v>
      </c>
      <c r="C2791" t="s">
        <v>184</v>
      </c>
      <c r="D2791" t="s">
        <v>95</v>
      </c>
      <c r="E2791" t="s">
        <v>101</v>
      </c>
      <c r="F2791" t="s">
        <v>2280</v>
      </c>
      <c r="G2791" t="s">
        <v>4340</v>
      </c>
      <c r="H2791" t="s">
        <v>4869</v>
      </c>
      <c r="I2791" t="s">
        <v>5123</v>
      </c>
      <c r="J2791" t="s">
        <v>5119</v>
      </c>
    </row>
    <row r="2792" spans="1:10" x14ac:dyDescent="0.35">
      <c r="A2792" t="s">
        <v>3</v>
      </c>
      <c r="B2792" t="s">
        <v>187</v>
      </c>
      <c r="C2792" t="s">
        <v>184</v>
      </c>
      <c r="D2792" t="s">
        <v>91</v>
      </c>
      <c r="E2792" t="s">
        <v>101</v>
      </c>
      <c r="F2792" t="s">
        <v>2282</v>
      </c>
      <c r="G2792" t="s">
        <v>4341</v>
      </c>
      <c r="H2792" t="s">
        <v>4865</v>
      </c>
      <c r="I2792" t="s">
        <v>5123</v>
      </c>
      <c r="J2792" t="s">
        <v>5114</v>
      </c>
    </row>
    <row r="2793" spans="1:10" x14ac:dyDescent="0.35">
      <c r="A2793" t="s">
        <v>3</v>
      </c>
      <c r="B2793" t="s">
        <v>187</v>
      </c>
      <c r="C2793" t="s">
        <v>184</v>
      </c>
      <c r="D2793" t="s">
        <v>96</v>
      </c>
      <c r="E2793" t="s">
        <v>102</v>
      </c>
      <c r="F2793" t="s">
        <v>2284</v>
      </c>
      <c r="G2793" t="s">
        <v>4342</v>
      </c>
      <c r="H2793" t="s">
        <v>4870</v>
      </c>
      <c r="I2793" t="s">
        <v>5124</v>
      </c>
      <c r="J2793" t="s">
        <v>5117</v>
      </c>
    </row>
    <row r="2794" spans="1:10" x14ac:dyDescent="0.35">
      <c r="A2794" t="s">
        <v>3</v>
      </c>
      <c r="B2794" t="s">
        <v>187</v>
      </c>
      <c r="C2794" t="s">
        <v>184</v>
      </c>
      <c r="D2794" t="s">
        <v>94</v>
      </c>
      <c r="E2794" t="s">
        <v>102</v>
      </c>
      <c r="F2794" t="s">
        <v>2287</v>
      </c>
      <c r="G2794" t="s">
        <v>4344</v>
      </c>
      <c r="H2794" t="s">
        <v>4872</v>
      </c>
      <c r="I2794" t="s">
        <v>5124</v>
      </c>
      <c r="J2794" t="s">
        <v>5118</v>
      </c>
    </row>
    <row r="2795" spans="1:10" x14ac:dyDescent="0.35">
      <c r="A2795" t="s">
        <v>3</v>
      </c>
      <c r="B2795" t="s">
        <v>187</v>
      </c>
      <c r="C2795" t="s">
        <v>184</v>
      </c>
      <c r="D2795" t="s">
        <v>66</v>
      </c>
      <c r="E2795" t="s">
        <v>102</v>
      </c>
      <c r="F2795" t="s">
        <v>2289</v>
      </c>
      <c r="G2795" t="s">
        <v>4345</v>
      </c>
      <c r="H2795" t="s">
        <v>4873</v>
      </c>
      <c r="I2795" t="s">
        <v>5124</v>
      </c>
      <c r="J2795" t="s">
        <v>5103</v>
      </c>
    </row>
    <row r="2796" spans="1:10" x14ac:dyDescent="0.35">
      <c r="A2796" t="s">
        <v>3</v>
      </c>
      <c r="B2796" t="s">
        <v>187</v>
      </c>
      <c r="C2796" t="s">
        <v>184</v>
      </c>
      <c r="D2796" t="s">
        <v>64</v>
      </c>
      <c r="E2796" t="s">
        <v>102</v>
      </c>
      <c r="F2796" t="s">
        <v>2291</v>
      </c>
      <c r="G2796" t="s">
        <v>4346</v>
      </c>
      <c r="H2796" t="s">
        <v>4874</v>
      </c>
      <c r="I2796" t="s">
        <v>5124</v>
      </c>
      <c r="J2796" t="s">
        <v>5104</v>
      </c>
    </row>
    <row r="2797" spans="1:10" x14ac:dyDescent="0.35">
      <c r="A2797" t="s">
        <v>3</v>
      </c>
      <c r="B2797" t="s">
        <v>187</v>
      </c>
      <c r="C2797" t="s">
        <v>184</v>
      </c>
      <c r="D2797" t="s">
        <v>95</v>
      </c>
      <c r="E2797" t="s">
        <v>102</v>
      </c>
      <c r="F2797" t="s">
        <v>2293</v>
      </c>
      <c r="G2797" t="s">
        <v>4347</v>
      </c>
      <c r="H2797" t="s">
        <v>4875</v>
      </c>
      <c r="I2797" t="s">
        <v>5124</v>
      </c>
      <c r="J2797" t="s">
        <v>5119</v>
      </c>
    </row>
    <row r="2798" spans="1:10" x14ac:dyDescent="0.35">
      <c r="A2798" t="s">
        <v>3</v>
      </c>
      <c r="B2798" t="s">
        <v>187</v>
      </c>
      <c r="C2798" t="s">
        <v>184</v>
      </c>
      <c r="D2798" t="s">
        <v>91</v>
      </c>
      <c r="E2798" t="s">
        <v>102</v>
      </c>
      <c r="F2798" t="s">
        <v>2295</v>
      </c>
      <c r="G2798" t="s">
        <v>4348</v>
      </c>
      <c r="H2798" t="s">
        <v>4871</v>
      </c>
      <c r="I2798" t="s">
        <v>5124</v>
      </c>
      <c r="J2798" t="s">
        <v>5114</v>
      </c>
    </row>
    <row r="2799" spans="1:10" x14ac:dyDescent="0.35">
      <c r="A2799" t="s">
        <v>3</v>
      </c>
      <c r="B2799" t="s">
        <v>187</v>
      </c>
      <c r="C2799" t="s">
        <v>184</v>
      </c>
      <c r="D2799" t="s">
        <v>96</v>
      </c>
      <c r="E2799" t="s">
        <v>103</v>
      </c>
      <c r="F2799" t="s">
        <v>2297</v>
      </c>
      <c r="G2799" t="s">
        <v>4349</v>
      </c>
      <c r="H2799" t="s">
        <v>4876</v>
      </c>
      <c r="I2799" t="s">
        <v>5125</v>
      </c>
      <c r="J2799" t="s">
        <v>5117</v>
      </c>
    </row>
    <row r="2800" spans="1:10" x14ac:dyDescent="0.35">
      <c r="A2800" t="s">
        <v>3</v>
      </c>
      <c r="B2800" t="s">
        <v>187</v>
      </c>
      <c r="C2800" t="s">
        <v>184</v>
      </c>
      <c r="D2800" t="s">
        <v>94</v>
      </c>
      <c r="E2800" t="s">
        <v>103</v>
      </c>
      <c r="F2800" t="s">
        <v>2300</v>
      </c>
      <c r="G2800" t="s">
        <v>4351</v>
      </c>
      <c r="H2800" t="s">
        <v>4878</v>
      </c>
      <c r="I2800" t="s">
        <v>5125</v>
      </c>
      <c r="J2800" t="s">
        <v>5118</v>
      </c>
    </row>
    <row r="2801" spans="1:10" x14ac:dyDescent="0.35">
      <c r="A2801" t="s">
        <v>3</v>
      </c>
      <c r="B2801" t="s">
        <v>187</v>
      </c>
      <c r="C2801" t="s">
        <v>184</v>
      </c>
      <c r="D2801" t="s">
        <v>66</v>
      </c>
      <c r="E2801" t="s">
        <v>103</v>
      </c>
      <c r="F2801" t="s">
        <v>2302</v>
      </c>
      <c r="G2801" t="s">
        <v>4352</v>
      </c>
      <c r="H2801" t="s">
        <v>4879</v>
      </c>
      <c r="I2801" t="s">
        <v>5125</v>
      </c>
      <c r="J2801" t="s">
        <v>5103</v>
      </c>
    </row>
    <row r="2802" spans="1:10" x14ac:dyDescent="0.35">
      <c r="A2802" t="s">
        <v>3</v>
      </c>
      <c r="B2802" t="s">
        <v>187</v>
      </c>
      <c r="C2802" t="s">
        <v>184</v>
      </c>
      <c r="D2802" t="s">
        <v>64</v>
      </c>
      <c r="E2802" t="s">
        <v>103</v>
      </c>
      <c r="F2802" t="s">
        <v>2304</v>
      </c>
      <c r="G2802" t="s">
        <v>4353</v>
      </c>
      <c r="H2802" t="s">
        <v>4880</v>
      </c>
      <c r="I2802" t="s">
        <v>5125</v>
      </c>
      <c r="J2802" t="s">
        <v>5104</v>
      </c>
    </row>
    <row r="2803" spans="1:10" x14ac:dyDescent="0.35">
      <c r="A2803" t="s">
        <v>3</v>
      </c>
      <c r="B2803" t="s">
        <v>187</v>
      </c>
      <c r="C2803" t="s">
        <v>184</v>
      </c>
      <c r="D2803" t="s">
        <v>95</v>
      </c>
      <c r="E2803" t="s">
        <v>103</v>
      </c>
      <c r="F2803" t="s">
        <v>2306</v>
      </c>
      <c r="G2803" t="s">
        <v>4354</v>
      </c>
      <c r="H2803" t="s">
        <v>4881</v>
      </c>
      <c r="I2803" t="s">
        <v>5125</v>
      </c>
      <c r="J2803" t="s">
        <v>5119</v>
      </c>
    </row>
    <row r="2804" spans="1:10" x14ac:dyDescent="0.35">
      <c r="A2804" t="s">
        <v>3</v>
      </c>
      <c r="B2804" t="s">
        <v>187</v>
      </c>
      <c r="C2804" t="s">
        <v>184</v>
      </c>
      <c r="D2804" t="s">
        <v>91</v>
      </c>
      <c r="E2804" t="s">
        <v>103</v>
      </c>
      <c r="F2804" t="s">
        <v>2308</v>
      </c>
      <c r="G2804" t="s">
        <v>4355</v>
      </c>
      <c r="H2804" t="s">
        <v>4877</v>
      </c>
      <c r="I2804" t="s">
        <v>5125</v>
      </c>
      <c r="J2804" t="s">
        <v>5114</v>
      </c>
    </row>
    <row r="2805" spans="1:10" x14ac:dyDescent="0.35">
      <c r="A2805" t="s">
        <v>3</v>
      </c>
      <c r="B2805" t="s">
        <v>187</v>
      </c>
      <c r="C2805" t="s">
        <v>184</v>
      </c>
      <c r="D2805" t="s">
        <v>96</v>
      </c>
      <c r="E2805" t="s">
        <v>104</v>
      </c>
      <c r="F2805" t="s">
        <v>2310</v>
      </c>
      <c r="G2805" t="s">
        <v>4356</v>
      </c>
      <c r="H2805" t="s">
        <v>4882</v>
      </c>
      <c r="I2805" t="s">
        <v>5126</v>
      </c>
      <c r="J2805" t="s">
        <v>5117</v>
      </c>
    </row>
    <row r="2806" spans="1:10" x14ac:dyDescent="0.35">
      <c r="A2806" t="s">
        <v>3</v>
      </c>
      <c r="B2806" t="s">
        <v>187</v>
      </c>
      <c r="C2806" t="s">
        <v>184</v>
      </c>
      <c r="D2806" t="s">
        <v>94</v>
      </c>
      <c r="E2806" t="s">
        <v>104</v>
      </c>
      <c r="F2806" t="s">
        <v>2313</v>
      </c>
      <c r="G2806" t="s">
        <v>4358</v>
      </c>
      <c r="H2806" t="s">
        <v>4884</v>
      </c>
      <c r="I2806" t="s">
        <v>5126</v>
      </c>
      <c r="J2806" t="s">
        <v>5118</v>
      </c>
    </row>
    <row r="2807" spans="1:10" x14ac:dyDescent="0.35">
      <c r="A2807" t="s">
        <v>3</v>
      </c>
      <c r="B2807" t="s">
        <v>187</v>
      </c>
      <c r="C2807" t="s">
        <v>184</v>
      </c>
      <c r="D2807" t="s">
        <v>66</v>
      </c>
      <c r="E2807" t="s">
        <v>104</v>
      </c>
      <c r="F2807" t="s">
        <v>2315</v>
      </c>
      <c r="G2807" t="s">
        <v>4359</v>
      </c>
      <c r="H2807" t="s">
        <v>4885</v>
      </c>
      <c r="I2807" t="s">
        <v>5126</v>
      </c>
      <c r="J2807" t="s">
        <v>5103</v>
      </c>
    </row>
    <row r="2808" spans="1:10" x14ac:dyDescent="0.35">
      <c r="A2808" t="s">
        <v>3</v>
      </c>
      <c r="B2808" t="s">
        <v>187</v>
      </c>
      <c r="C2808" t="s">
        <v>184</v>
      </c>
      <c r="D2808" t="s">
        <v>64</v>
      </c>
      <c r="E2808" t="s">
        <v>104</v>
      </c>
      <c r="F2808" t="s">
        <v>2317</v>
      </c>
      <c r="G2808" t="s">
        <v>4360</v>
      </c>
      <c r="H2808" t="s">
        <v>4886</v>
      </c>
      <c r="I2808" t="s">
        <v>5126</v>
      </c>
      <c r="J2808" t="s">
        <v>5104</v>
      </c>
    </row>
    <row r="2809" spans="1:10" x14ac:dyDescent="0.35">
      <c r="A2809" t="s">
        <v>3</v>
      </c>
      <c r="B2809" t="s">
        <v>187</v>
      </c>
      <c r="C2809" t="s">
        <v>184</v>
      </c>
      <c r="D2809" t="s">
        <v>95</v>
      </c>
      <c r="E2809" t="s">
        <v>104</v>
      </c>
      <c r="F2809" t="s">
        <v>2319</v>
      </c>
      <c r="G2809" t="s">
        <v>4361</v>
      </c>
      <c r="H2809" t="s">
        <v>4887</v>
      </c>
      <c r="I2809" t="s">
        <v>5126</v>
      </c>
      <c r="J2809" t="s">
        <v>5119</v>
      </c>
    </row>
    <row r="2810" spans="1:10" x14ac:dyDescent="0.35">
      <c r="A2810" t="s">
        <v>3</v>
      </c>
      <c r="B2810" t="s">
        <v>187</v>
      </c>
      <c r="C2810" t="s">
        <v>184</v>
      </c>
      <c r="D2810" t="s">
        <v>91</v>
      </c>
      <c r="E2810" t="s">
        <v>104</v>
      </c>
      <c r="F2810" t="s">
        <v>2321</v>
      </c>
      <c r="G2810" t="s">
        <v>4362</v>
      </c>
      <c r="H2810" t="s">
        <v>4883</v>
      </c>
      <c r="I2810" t="s">
        <v>5126</v>
      </c>
      <c r="J2810" t="s">
        <v>5114</v>
      </c>
    </row>
    <row r="2811" spans="1:10" x14ac:dyDescent="0.35">
      <c r="A2811" t="s">
        <v>3</v>
      </c>
      <c r="B2811" t="s">
        <v>187</v>
      </c>
      <c r="C2811" t="s">
        <v>184</v>
      </c>
      <c r="D2811" t="s">
        <v>5</v>
      </c>
      <c r="E2811" t="s">
        <v>148</v>
      </c>
      <c r="F2811" t="s">
        <v>2323</v>
      </c>
      <c r="G2811" t="s">
        <v>4363</v>
      </c>
      <c r="H2811" t="s">
        <v>4888</v>
      </c>
      <c r="I2811" t="s">
        <v>5127</v>
      </c>
      <c r="J2811" t="s">
        <v>5128</v>
      </c>
    </row>
    <row r="2812" spans="1:10" x14ac:dyDescent="0.35">
      <c r="A2812" t="s">
        <v>3</v>
      </c>
      <c r="B2812" t="s">
        <v>187</v>
      </c>
      <c r="C2812" t="s">
        <v>184</v>
      </c>
      <c r="D2812" t="s">
        <v>5</v>
      </c>
      <c r="E2812" t="s">
        <v>151</v>
      </c>
      <c r="F2812" t="s">
        <v>2327</v>
      </c>
      <c r="G2812" t="s">
        <v>4366</v>
      </c>
      <c r="H2812" t="s">
        <v>4890</v>
      </c>
      <c r="I2812" t="s">
        <v>5129</v>
      </c>
      <c r="J2812" t="s">
        <v>5128</v>
      </c>
    </row>
    <row r="2813" spans="1:10" x14ac:dyDescent="0.35">
      <c r="A2813" t="s">
        <v>3</v>
      </c>
      <c r="B2813" t="s">
        <v>187</v>
      </c>
      <c r="C2813" t="s">
        <v>184</v>
      </c>
      <c r="D2813" t="s">
        <v>15</v>
      </c>
      <c r="E2813" t="s">
        <v>2</v>
      </c>
      <c r="F2813" t="s">
        <v>2330</v>
      </c>
      <c r="G2813" t="s">
        <v>4368</v>
      </c>
      <c r="H2813" t="s">
        <v>4891</v>
      </c>
      <c r="I2813" t="s">
        <v>5130</v>
      </c>
      <c r="J2813" t="s">
        <v>5131</v>
      </c>
    </row>
    <row r="2814" spans="1:10" x14ac:dyDescent="0.35">
      <c r="A2814" t="s">
        <v>3</v>
      </c>
      <c r="B2814" t="s">
        <v>187</v>
      </c>
      <c r="C2814" t="s">
        <v>184</v>
      </c>
      <c r="D2814" t="s">
        <v>10</v>
      </c>
      <c r="E2814" t="s">
        <v>2</v>
      </c>
      <c r="F2814" t="s">
        <v>2334</v>
      </c>
      <c r="G2814" t="s">
        <v>4371</v>
      </c>
      <c r="H2814" t="s">
        <v>4894</v>
      </c>
      <c r="I2814" t="s">
        <v>5130</v>
      </c>
      <c r="J2814" t="s">
        <v>5132</v>
      </c>
    </row>
    <row r="2815" spans="1:10" x14ac:dyDescent="0.35">
      <c r="A2815" t="s">
        <v>3</v>
      </c>
      <c r="B2815" t="s">
        <v>187</v>
      </c>
      <c r="C2815" t="s">
        <v>184</v>
      </c>
      <c r="D2815" t="s">
        <v>14</v>
      </c>
      <c r="E2815" t="s">
        <v>2</v>
      </c>
      <c r="F2815" t="s">
        <v>2337</v>
      </c>
      <c r="G2815" t="s">
        <v>4373</v>
      </c>
      <c r="H2815" t="s">
        <v>4896</v>
      </c>
      <c r="I2815" t="s">
        <v>5130</v>
      </c>
      <c r="J2815" t="s">
        <v>5133</v>
      </c>
    </row>
    <row r="2816" spans="1:10" x14ac:dyDescent="0.35">
      <c r="A2816" t="s">
        <v>3</v>
      </c>
      <c r="B2816" t="s">
        <v>187</v>
      </c>
      <c r="C2816" t="s">
        <v>184</v>
      </c>
      <c r="D2816" t="s">
        <v>13</v>
      </c>
      <c r="E2816" t="s">
        <v>2</v>
      </c>
      <c r="F2816" t="s">
        <v>2340</v>
      </c>
      <c r="G2816" t="s">
        <v>4375</v>
      </c>
      <c r="H2816" t="s">
        <v>4898</v>
      </c>
      <c r="I2816" t="s">
        <v>5130</v>
      </c>
      <c r="J2816" t="s">
        <v>5101</v>
      </c>
    </row>
    <row r="2817" spans="1:10" x14ac:dyDescent="0.35">
      <c r="A2817" t="s">
        <v>3</v>
      </c>
      <c r="B2817" t="s">
        <v>187</v>
      </c>
      <c r="C2817" t="s">
        <v>184</v>
      </c>
      <c r="D2817" t="s">
        <v>7</v>
      </c>
      <c r="E2817" t="s">
        <v>2</v>
      </c>
      <c r="F2817" t="s">
        <v>2342</v>
      </c>
      <c r="G2817" t="s">
        <v>4377</v>
      </c>
      <c r="H2817" t="s">
        <v>4900</v>
      </c>
      <c r="I2817" t="s">
        <v>5130</v>
      </c>
      <c r="J2817" t="s">
        <v>5102</v>
      </c>
    </row>
    <row r="2818" spans="1:10" x14ac:dyDescent="0.35">
      <c r="A2818" t="s">
        <v>3</v>
      </c>
      <c r="B2818" t="s">
        <v>187</v>
      </c>
      <c r="C2818" t="s">
        <v>184</v>
      </c>
      <c r="D2818" t="s">
        <v>5</v>
      </c>
      <c r="E2818" t="s">
        <v>2</v>
      </c>
      <c r="F2818" t="s">
        <v>2344</v>
      </c>
      <c r="G2818" t="s">
        <v>4379</v>
      </c>
      <c r="H2818" t="s">
        <v>4892</v>
      </c>
      <c r="I2818" t="s">
        <v>5130</v>
      </c>
      <c r="J2818" t="s">
        <v>5128</v>
      </c>
    </row>
    <row r="2819" spans="1:10" x14ac:dyDescent="0.35">
      <c r="A2819" t="s">
        <v>3</v>
      </c>
      <c r="B2819" t="s">
        <v>187</v>
      </c>
      <c r="C2819" t="s">
        <v>184</v>
      </c>
      <c r="D2819" t="s">
        <v>15</v>
      </c>
      <c r="E2819" t="s">
        <v>32</v>
      </c>
      <c r="F2819" t="s">
        <v>2346</v>
      </c>
      <c r="G2819" t="s">
        <v>4380</v>
      </c>
      <c r="H2819" t="s">
        <v>4902</v>
      </c>
      <c r="I2819" t="s">
        <v>5134</v>
      </c>
      <c r="J2819" t="s">
        <v>5131</v>
      </c>
    </row>
    <row r="2820" spans="1:10" x14ac:dyDescent="0.35">
      <c r="A2820" t="s">
        <v>3</v>
      </c>
      <c r="B2820" t="s">
        <v>187</v>
      </c>
      <c r="C2820" t="s">
        <v>184</v>
      </c>
      <c r="D2820" t="s">
        <v>10</v>
      </c>
      <c r="E2820" t="s">
        <v>32</v>
      </c>
      <c r="F2820" t="s">
        <v>2349</v>
      </c>
      <c r="G2820" t="s">
        <v>4382</v>
      </c>
      <c r="H2820" t="s">
        <v>4904</v>
      </c>
      <c r="I2820" t="s">
        <v>5134</v>
      </c>
      <c r="J2820" t="s">
        <v>5132</v>
      </c>
    </row>
    <row r="2821" spans="1:10" x14ac:dyDescent="0.35">
      <c r="A2821" t="s">
        <v>3</v>
      </c>
      <c r="B2821" t="s">
        <v>187</v>
      </c>
      <c r="C2821" t="s">
        <v>184</v>
      </c>
      <c r="D2821" t="s">
        <v>14</v>
      </c>
      <c r="E2821" t="s">
        <v>32</v>
      </c>
      <c r="F2821" t="s">
        <v>2351</v>
      </c>
      <c r="G2821" t="s">
        <v>4383</v>
      </c>
      <c r="H2821" t="s">
        <v>4905</v>
      </c>
      <c r="I2821" t="s">
        <v>5134</v>
      </c>
      <c r="J2821" t="s">
        <v>5133</v>
      </c>
    </row>
    <row r="2822" spans="1:10" x14ac:dyDescent="0.35">
      <c r="A2822" t="s">
        <v>3</v>
      </c>
      <c r="B2822" t="s">
        <v>187</v>
      </c>
      <c r="C2822" t="s">
        <v>184</v>
      </c>
      <c r="D2822" t="s">
        <v>13</v>
      </c>
      <c r="E2822" t="s">
        <v>32</v>
      </c>
      <c r="F2822" t="s">
        <v>2353</v>
      </c>
      <c r="G2822" t="s">
        <v>4384</v>
      </c>
      <c r="H2822" t="s">
        <v>4906</v>
      </c>
      <c r="I2822" t="s">
        <v>5134</v>
      </c>
      <c r="J2822" t="s">
        <v>5101</v>
      </c>
    </row>
    <row r="2823" spans="1:10" x14ac:dyDescent="0.35">
      <c r="A2823" t="s">
        <v>3</v>
      </c>
      <c r="B2823" t="s">
        <v>187</v>
      </c>
      <c r="C2823" t="s">
        <v>184</v>
      </c>
      <c r="D2823" t="s">
        <v>7</v>
      </c>
      <c r="E2823" t="s">
        <v>32</v>
      </c>
      <c r="F2823" t="s">
        <v>2355</v>
      </c>
      <c r="G2823" t="s">
        <v>4385</v>
      </c>
      <c r="H2823" t="s">
        <v>4907</v>
      </c>
      <c r="I2823" t="s">
        <v>5134</v>
      </c>
      <c r="J2823" t="s">
        <v>5102</v>
      </c>
    </row>
    <row r="2824" spans="1:10" x14ac:dyDescent="0.35">
      <c r="A2824" t="s">
        <v>3</v>
      </c>
      <c r="B2824" t="s">
        <v>187</v>
      </c>
      <c r="C2824" t="s">
        <v>184</v>
      </c>
      <c r="D2824" t="s">
        <v>5</v>
      </c>
      <c r="E2824" t="s">
        <v>32</v>
      </c>
      <c r="F2824" t="s">
        <v>2357</v>
      </c>
      <c r="G2824" t="s">
        <v>4386</v>
      </c>
      <c r="H2824" t="s">
        <v>4903</v>
      </c>
      <c r="I2824" t="s">
        <v>5134</v>
      </c>
      <c r="J2824" t="s">
        <v>5128</v>
      </c>
    </row>
    <row r="2825" spans="1:10" x14ac:dyDescent="0.35">
      <c r="A2825" t="s">
        <v>3</v>
      </c>
      <c r="B2825" t="s">
        <v>187</v>
      </c>
      <c r="C2825" t="s">
        <v>184</v>
      </c>
      <c r="D2825" t="s">
        <v>15</v>
      </c>
      <c r="E2825" t="s">
        <v>33</v>
      </c>
      <c r="F2825" t="s">
        <v>2359</v>
      </c>
      <c r="G2825" t="s">
        <v>4387</v>
      </c>
      <c r="H2825" t="s">
        <v>4908</v>
      </c>
      <c r="I2825" t="s">
        <v>5135</v>
      </c>
      <c r="J2825" t="s">
        <v>5131</v>
      </c>
    </row>
    <row r="2826" spans="1:10" x14ac:dyDescent="0.35">
      <c r="A2826" t="s">
        <v>3</v>
      </c>
      <c r="B2826" t="s">
        <v>187</v>
      </c>
      <c r="C2826" t="s">
        <v>184</v>
      </c>
      <c r="D2826" t="s">
        <v>10</v>
      </c>
      <c r="E2826" t="s">
        <v>33</v>
      </c>
      <c r="F2826" t="s">
        <v>2362</v>
      </c>
      <c r="G2826" t="s">
        <v>4389</v>
      </c>
      <c r="H2826" t="s">
        <v>4910</v>
      </c>
      <c r="I2826" t="s">
        <v>5135</v>
      </c>
      <c r="J2826" t="s">
        <v>5132</v>
      </c>
    </row>
    <row r="2827" spans="1:10" x14ac:dyDescent="0.35">
      <c r="A2827" t="s">
        <v>3</v>
      </c>
      <c r="B2827" t="s">
        <v>187</v>
      </c>
      <c r="C2827" t="s">
        <v>184</v>
      </c>
      <c r="D2827" t="s">
        <v>14</v>
      </c>
      <c r="E2827" t="s">
        <v>33</v>
      </c>
      <c r="F2827" t="s">
        <v>2364</v>
      </c>
      <c r="G2827" t="s">
        <v>4390</v>
      </c>
      <c r="H2827" t="s">
        <v>4911</v>
      </c>
      <c r="I2827" t="s">
        <v>5135</v>
      </c>
      <c r="J2827" t="s">
        <v>5133</v>
      </c>
    </row>
    <row r="2828" spans="1:10" x14ac:dyDescent="0.35">
      <c r="A2828" t="s">
        <v>3</v>
      </c>
      <c r="B2828" t="s">
        <v>187</v>
      </c>
      <c r="C2828" t="s">
        <v>184</v>
      </c>
      <c r="D2828" t="s">
        <v>13</v>
      </c>
      <c r="E2828" t="s">
        <v>33</v>
      </c>
      <c r="F2828" t="s">
        <v>2366</v>
      </c>
      <c r="G2828" t="s">
        <v>4391</v>
      </c>
      <c r="H2828" t="s">
        <v>4912</v>
      </c>
      <c r="I2828" t="s">
        <v>5135</v>
      </c>
      <c r="J2828" t="s">
        <v>5101</v>
      </c>
    </row>
    <row r="2829" spans="1:10" x14ac:dyDescent="0.35">
      <c r="A2829" t="s">
        <v>3</v>
      </c>
      <c r="B2829" t="s">
        <v>187</v>
      </c>
      <c r="C2829" t="s">
        <v>184</v>
      </c>
      <c r="D2829" t="s">
        <v>7</v>
      </c>
      <c r="E2829" t="s">
        <v>33</v>
      </c>
      <c r="F2829" t="s">
        <v>2368</v>
      </c>
      <c r="G2829" t="s">
        <v>4392</v>
      </c>
      <c r="H2829" t="s">
        <v>4913</v>
      </c>
      <c r="I2829" t="s">
        <v>5135</v>
      </c>
      <c r="J2829" t="s">
        <v>5102</v>
      </c>
    </row>
    <row r="2830" spans="1:10" x14ac:dyDescent="0.35">
      <c r="A2830" t="s">
        <v>3</v>
      </c>
      <c r="B2830" t="s">
        <v>187</v>
      </c>
      <c r="C2830" t="s">
        <v>184</v>
      </c>
      <c r="D2830" t="s">
        <v>5</v>
      </c>
      <c r="E2830" t="s">
        <v>33</v>
      </c>
      <c r="F2830" t="s">
        <v>2370</v>
      </c>
      <c r="G2830" t="s">
        <v>4393</v>
      </c>
      <c r="H2830" t="s">
        <v>4909</v>
      </c>
      <c r="I2830" t="s">
        <v>5135</v>
      </c>
      <c r="J2830" t="s">
        <v>5128</v>
      </c>
    </row>
    <row r="2831" spans="1:10" x14ac:dyDescent="0.35">
      <c r="A2831" t="s">
        <v>3</v>
      </c>
      <c r="B2831" t="s">
        <v>187</v>
      </c>
      <c r="C2831" t="s">
        <v>184</v>
      </c>
      <c r="D2831" t="s">
        <v>15</v>
      </c>
      <c r="E2831" t="s">
        <v>34</v>
      </c>
      <c r="F2831" t="s">
        <v>2372</v>
      </c>
      <c r="G2831" t="s">
        <v>4394</v>
      </c>
      <c r="H2831" t="s">
        <v>4914</v>
      </c>
      <c r="I2831" t="s">
        <v>5136</v>
      </c>
      <c r="J2831" t="s">
        <v>5131</v>
      </c>
    </row>
    <row r="2832" spans="1:10" x14ac:dyDescent="0.35">
      <c r="A2832" t="s">
        <v>3</v>
      </c>
      <c r="B2832" t="s">
        <v>187</v>
      </c>
      <c r="C2832" t="s">
        <v>184</v>
      </c>
      <c r="D2832" t="s">
        <v>10</v>
      </c>
      <c r="E2832" t="s">
        <v>34</v>
      </c>
      <c r="F2832" t="s">
        <v>2375</v>
      </c>
      <c r="G2832" t="s">
        <v>4396</v>
      </c>
      <c r="H2832" t="s">
        <v>4916</v>
      </c>
      <c r="I2832" t="s">
        <v>5136</v>
      </c>
      <c r="J2832" t="s">
        <v>5132</v>
      </c>
    </row>
    <row r="2833" spans="1:10" x14ac:dyDescent="0.35">
      <c r="A2833" t="s">
        <v>3</v>
      </c>
      <c r="B2833" t="s">
        <v>187</v>
      </c>
      <c r="C2833" t="s">
        <v>184</v>
      </c>
      <c r="D2833" t="s">
        <v>14</v>
      </c>
      <c r="E2833" t="s">
        <v>34</v>
      </c>
      <c r="F2833" t="s">
        <v>2377</v>
      </c>
      <c r="G2833" t="s">
        <v>4397</v>
      </c>
      <c r="H2833" t="s">
        <v>4917</v>
      </c>
      <c r="I2833" t="s">
        <v>5136</v>
      </c>
      <c r="J2833" t="s">
        <v>5133</v>
      </c>
    </row>
    <row r="2834" spans="1:10" x14ac:dyDescent="0.35">
      <c r="A2834" t="s">
        <v>3</v>
      </c>
      <c r="B2834" t="s">
        <v>187</v>
      </c>
      <c r="C2834" t="s">
        <v>184</v>
      </c>
      <c r="D2834" t="s">
        <v>13</v>
      </c>
      <c r="E2834" t="s">
        <v>34</v>
      </c>
      <c r="F2834" t="s">
        <v>2379</v>
      </c>
      <c r="G2834" t="s">
        <v>4398</v>
      </c>
      <c r="H2834" t="s">
        <v>4918</v>
      </c>
      <c r="I2834" t="s">
        <v>5136</v>
      </c>
      <c r="J2834" t="s">
        <v>5101</v>
      </c>
    </row>
    <row r="2835" spans="1:10" x14ac:dyDescent="0.35">
      <c r="A2835" t="s">
        <v>3</v>
      </c>
      <c r="B2835" t="s">
        <v>187</v>
      </c>
      <c r="C2835" t="s">
        <v>184</v>
      </c>
      <c r="D2835" t="s">
        <v>7</v>
      </c>
      <c r="E2835" t="s">
        <v>34</v>
      </c>
      <c r="F2835" t="s">
        <v>2381</v>
      </c>
      <c r="G2835" t="s">
        <v>4399</v>
      </c>
      <c r="H2835" t="s">
        <v>4919</v>
      </c>
      <c r="I2835" t="s">
        <v>5136</v>
      </c>
      <c r="J2835" t="s">
        <v>5102</v>
      </c>
    </row>
    <row r="2836" spans="1:10" x14ac:dyDescent="0.35">
      <c r="A2836" t="s">
        <v>3</v>
      </c>
      <c r="B2836" t="s">
        <v>187</v>
      </c>
      <c r="C2836" t="s">
        <v>184</v>
      </c>
      <c r="D2836" t="s">
        <v>5</v>
      </c>
      <c r="E2836" t="s">
        <v>34</v>
      </c>
      <c r="F2836" t="s">
        <v>2383</v>
      </c>
      <c r="G2836" t="s">
        <v>4400</v>
      </c>
      <c r="H2836" t="s">
        <v>4915</v>
      </c>
      <c r="I2836" t="s">
        <v>5136</v>
      </c>
      <c r="J2836" t="s">
        <v>5128</v>
      </c>
    </row>
    <row r="2837" spans="1:10" x14ac:dyDescent="0.35">
      <c r="A2837" t="s">
        <v>3</v>
      </c>
      <c r="B2837" t="s">
        <v>187</v>
      </c>
      <c r="C2837" t="s">
        <v>184</v>
      </c>
      <c r="D2837" t="s">
        <v>15</v>
      </c>
      <c r="E2837" t="s">
        <v>35</v>
      </c>
      <c r="F2837" t="s">
        <v>2385</v>
      </c>
      <c r="G2837" t="s">
        <v>4401</v>
      </c>
      <c r="H2837" t="s">
        <v>4920</v>
      </c>
      <c r="I2837" t="s">
        <v>5137</v>
      </c>
      <c r="J2837" t="s">
        <v>5131</v>
      </c>
    </row>
    <row r="2838" spans="1:10" x14ac:dyDescent="0.35">
      <c r="A2838" t="s">
        <v>3</v>
      </c>
      <c r="B2838" t="s">
        <v>187</v>
      </c>
      <c r="C2838" t="s">
        <v>184</v>
      </c>
      <c r="D2838" t="s">
        <v>10</v>
      </c>
      <c r="E2838" t="s">
        <v>35</v>
      </c>
      <c r="F2838" t="s">
        <v>2388</v>
      </c>
      <c r="G2838" t="s">
        <v>4403</v>
      </c>
      <c r="H2838" t="s">
        <v>4922</v>
      </c>
      <c r="I2838" t="s">
        <v>5137</v>
      </c>
      <c r="J2838" t="s">
        <v>5132</v>
      </c>
    </row>
    <row r="2839" spans="1:10" x14ac:dyDescent="0.35">
      <c r="A2839" t="s">
        <v>3</v>
      </c>
      <c r="B2839" t="s">
        <v>187</v>
      </c>
      <c r="C2839" t="s">
        <v>184</v>
      </c>
      <c r="D2839" t="s">
        <v>14</v>
      </c>
      <c r="E2839" t="s">
        <v>35</v>
      </c>
      <c r="F2839" t="s">
        <v>2390</v>
      </c>
      <c r="G2839" t="s">
        <v>4404</v>
      </c>
      <c r="H2839" t="s">
        <v>4923</v>
      </c>
      <c r="I2839" t="s">
        <v>5137</v>
      </c>
      <c r="J2839" t="s">
        <v>5133</v>
      </c>
    </row>
    <row r="2840" spans="1:10" x14ac:dyDescent="0.35">
      <c r="A2840" t="s">
        <v>3</v>
      </c>
      <c r="B2840" t="s">
        <v>187</v>
      </c>
      <c r="C2840" t="s">
        <v>184</v>
      </c>
      <c r="D2840" t="s">
        <v>13</v>
      </c>
      <c r="E2840" t="s">
        <v>35</v>
      </c>
      <c r="F2840" t="s">
        <v>2392</v>
      </c>
      <c r="G2840" t="s">
        <v>4405</v>
      </c>
      <c r="H2840" t="s">
        <v>4924</v>
      </c>
      <c r="I2840" t="s">
        <v>5137</v>
      </c>
      <c r="J2840" t="s">
        <v>5101</v>
      </c>
    </row>
    <row r="2841" spans="1:10" x14ac:dyDescent="0.35">
      <c r="A2841" t="s">
        <v>3</v>
      </c>
      <c r="B2841" t="s">
        <v>187</v>
      </c>
      <c r="C2841" t="s">
        <v>184</v>
      </c>
      <c r="D2841" t="s">
        <v>7</v>
      </c>
      <c r="E2841" t="s">
        <v>35</v>
      </c>
      <c r="F2841" t="s">
        <v>2394</v>
      </c>
      <c r="G2841" t="s">
        <v>4406</v>
      </c>
      <c r="H2841" t="s">
        <v>4925</v>
      </c>
      <c r="I2841" t="s">
        <v>5137</v>
      </c>
      <c r="J2841" t="s">
        <v>5102</v>
      </c>
    </row>
    <row r="2842" spans="1:10" x14ac:dyDescent="0.35">
      <c r="A2842" t="s">
        <v>3</v>
      </c>
      <c r="B2842" t="s">
        <v>187</v>
      </c>
      <c r="C2842" t="s">
        <v>184</v>
      </c>
      <c r="D2842" t="s">
        <v>5</v>
      </c>
      <c r="E2842" t="s">
        <v>35</v>
      </c>
      <c r="F2842" t="s">
        <v>2396</v>
      </c>
      <c r="G2842" t="s">
        <v>4407</v>
      </c>
      <c r="H2842" t="s">
        <v>4921</v>
      </c>
      <c r="I2842" t="s">
        <v>5137</v>
      </c>
      <c r="J2842" t="s">
        <v>5128</v>
      </c>
    </row>
    <row r="2843" spans="1:10" x14ac:dyDescent="0.35">
      <c r="A2843" t="s">
        <v>37</v>
      </c>
      <c r="B2843" t="s">
        <v>187</v>
      </c>
      <c r="C2843" t="s">
        <v>184</v>
      </c>
      <c r="D2843" t="s">
        <v>46</v>
      </c>
      <c r="E2843" t="s">
        <v>185</v>
      </c>
      <c r="F2843" t="s">
        <v>5138</v>
      </c>
      <c r="G2843" t="s">
        <v>4409</v>
      </c>
      <c r="H2843" t="s">
        <v>4927</v>
      </c>
      <c r="I2843" t="s">
        <v>5139</v>
      </c>
      <c r="J2843" t="s">
        <v>5061</v>
      </c>
    </row>
    <row r="2844" spans="1:10" x14ac:dyDescent="0.35">
      <c r="A2844" t="s">
        <v>37</v>
      </c>
      <c r="B2844" t="s">
        <v>187</v>
      </c>
      <c r="C2844" t="s">
        <v>184</v>
      </c>
      <c r="D2844" t="s">
        <v>40</v>
      </c>
      <c r="E2844" t="s">
        <v>185</v>
      </c>
      <c r="F2844" t="s">
        <v>5140</v>
      </c>
      <c r="G2844" t="s">
        <v>4412</v>
      </c>
      <c r="H2844" t="s">
        <v>4930</v>
      </c>
      <c r="I2844" t="s">
        <v>5139</v>
      </c>
      <c r="J2844" t="s">
        <v>5062</v>
      </c>
    </row>
    <row r="2845" spans="1:10" x14ac:dyDescent="0.35">
      <c r="A2845" t="s">
        <v>37</v>
      </c>
      <c r="B2845" t="s">
        <v>187</v>
      </c>
      <c r="C2845" t="s">
        <v>184</v>
      </c>
      <c r="D2845" t="s">
        <v>45</v>
      </c>
      <c r="E2845" t="s">
        <v>185</v>
      </c>
      <c r="F2845" t="s">
        <v>5141</v>
      </c>
      <c r="G2845" t="s">
        <v>4414</v>
      </c>
      <c r="H2845" t="s">
        <v>4932</v>
      </c>
      <c r="I2845" t="s">
        <v>5139</v>
      </c>
      <c r="J2845" t="s">
        <v>5063</v>
      </c>
    </row>
    <row r="2846" spans="1:10" x14ac:dyDescent="0.35">
      <c r="A2846" t="s">
        <v>37</v>
      </c>
      <c r="B2846" t="s">
        <v>187</v>
      </c>
      <c r="C2846" t="s">
        <v>184</v>
      </c>
      <c r="D2846" t="s">
        <v>43</v>
      </c>
      <c r="E2846" t="s">
        <v>185</v>
      </c>
      <c r="F2846" t="s">
        <v>5142</v>
      </c>
      <c r="G2846" t="s">
        <v>4416</v>
      </c>
      <c r="H2846" t="s">
        <v>4934</v>
      </c>
      <c r="I2846" t="s">
        <v>5139</v>
      </c>
      <c r="J2846" t="s">
        <v>5064</v>
      </c>
    </row>
    <row r="2847" spans="1:10" x14ac:dyDescent="0.35">
      <c r="A2847" t="s">
        <v>37</v>
      </c>
      <c r="B2847" t="s">
        <v>187</v>
      </c>
      <c r="C2847" t="s">
        <v>184</v>
      </c>
      <c r="D2847" t="s">
        <v>42</v>
      </c>
      <c r="E2847" t="s">
        <v>185</v>
      </c>
      <c r="F2847" t="s">
        <v>5143</v>
      </c>
      <c r="G2847" t="s">
        <v>4418</v>
      </c>
      <c r="H2847" t="s">
        <v>4936</v>
      </c>
      <c r="I2847" t="s">
        <v>5139</v>
      </c>
      <c r="J2847" t="s">
        <v>5065</v>
      </c>
    </row>
    <row r="2848" spans="1:10" x14ac:dyDescent="0.35">
      <c r="A2848" t="s">
        <v>37</v>
      </c>
      <c r="B2848" t="s">
        <v>187</v>
      </c>
      <c r="C2848" t="s">
        <v>184</v>
      </c>
      <c r="D2848" t="s">
        <v>44</v>
      </c>
      <c r="E2848" t="s">
        <v>185</v>
      </c>
      <c r="F2848" t="s">
        <v>5144</v>
      </c>
      <c r="G2848" t="s">
        <v>4420</v>
      </c>
      <c r="H2848" t="s">
        <v>4938</v>
      </c>
      <c r="I2848" t="s">
        <v>5139</v>
      </c>
      <c r="J2848" t="s">
        <v>5066</v>
      </c>
    </row>
    <row r="2849" spans="1:10" x14ac:dyDescent="0.35">
      <c r="A2849" t="s">
        <v>37</v>
      </c>
      <c r="B2849" t="s">
        <v>187</v>
      </c>
      <c r="C2849" t="s">
        <v>184</v>
      </c>
      <c r="D2849" t="s">
        <v>41</v>
      </c>
      <c r="E2849" t="s">
        <v>185</v>
      </c>
      <c r="F2849" t="s">
        <v>5145</v>
      </c>
      <c r="G2849" t="s">
        <v>4422</v>
      </c>
      <c r="H2849" t="s">
        <v>4940</v>
      </c>
      <c r="I2849" t="s">
        <v>5139</v>
      </c>
      <c r="J2849" t="s">
        <v>5067</v>
      </c>
    </row>
    <row r="2850" spans="1:10" x14ac:dyDescent="0.35">
      <c r="A2850" t="s">
        <v>37</v>
      </c>
      <c r="B2850" t="s">
        <v>187</v>
      </c>
      <c r="C2850" t="s">
        <v>184</v>
      </c>
      <c r="D2850" t="s">
        <v>39</v>
      </c>
      <c r="E2850" t="s">
        <v>185</v>
      </c>
      <c r="F2850" t="s">
        <v>5146</v>
      </c>
      <c r="G2850" t="s">
        <v>4424</v>
      </c>
      <c r="H2850" t="s">
        <v>4928</v>
      </c>
      <c r="I2850" t="s">
        <v>5139</v>
      </c>
      <c r="J2850" t="s">
        <v>5068</v>
      </c>
    </row>
    <row r="2851" spans="1:10" x14ac:dyDescent="0.35">
      <c r="A2851" t="s">
        <v>37</v>
      </c>
      <c r="B2851" t="s">
        <v>187</v>
      </c>
      <c r="C2851" t="s">
        <v>184</v>
      </c>
      <c r="D2851" t="s">
        <v>55</v>
      </c>
      <c r="E2851" t="s">
        <v>185</v>
      </c>
      <c r="F2851" t="s">
        <v>5147</v>
      </c>
      <c r="G2851" t="s">
        <v>4426</v>
      </c>
      <c r="H2851" t="s">
        <v>4943</v>
      </c>
      <c r="I2851" t="s">
        <v>5139</v>
      </c>
      <c r="J2851" t="s">
        <v>5084</v>
      </c>
    </row>
    <row r="2852" spans="1:10" x14ac:dyDescent="0.35">
      <c r="A2852" t="s">
        <v>37</v>
      </c>
      <c r="B2852" t="s">
        <v>187</v>
      </c>
      <c r="C2852" t="s">
        <v>184</v>
      </c>
      <c r="D2852" t="s">
        <v>54</v>
      </c>
      <c r="E2852" t="s">
        <v>185</v>
      </c>
      <c r="F2852" t="s">
        <v>5148</v>
      </c>
      <c r="G2852" t="s">
        <v>4428</v>
      </c>
      <c r="H2852" t="s">
        <v>4946</v>
      </c>
      <c r="I2852" t="s">
        <v>5139</v>
      </c>
      <c r="J2852" t="s">
        <v>5085</v>
      </c>
    </row>
    <row r="2853" spans="1:10" x14ac:dyDescent="0.35">
      <c r="A2853" t="s">
        <v>37</v>
      </c>
      <c r="B2853" t="s">
        <v>187</v>
      </c>
      <c r="C2853" t="s">
        <v>184</v>
      </c>
      <c r="D2853" t="s">
        <v>56</v>
      </c>
      <c r="E2853" t="s">
        <v>185</v>
      </c>
      <c r="F2853" t="s">
        <v>5149</v>
      </c>
      <c r="G2853" t="s">
        <v>4430</v>
      </c>
      <c r="H2853" t="s">
        <v>4948</v>
      </c>
      <c r="I2853" t="s">
        <v>5139</v>
      </c>
      <c r="J2853" t="s">
        <v>5086</v>
      </c>
    </row>
    <row r="2854" spans="1:10" x14ac:dyDescent="0.35">
      <c r="A2854" t="s">
        <v>37</v>
      </c>
      <c r="B2854" t="s">
        <v>187</v>
      </c>
      <c r="C2854" t="s">
        <v>184</v>
      </c>
      <c r="D2854" t="s">
        <v>53</v>
      </c>
      <c r="E2854" t="s">
        <v>185</v>
      </c>
      <c r="F2854" t="s">
        <v>5150</v>
      </c>
      <c r="G2854" t="s">
        <v>4432</v>
      </c>
      <c r="H2854" t="s">
        <v>4944</v>
      </c>
      <c r="I2854" t="s">
        <v>5139</v>
      </c>
      <c r="J2854" t="s">
        <v>5087</v>
      </c>
    </row>
    <row r="2855" spans="1:10" x14ac:dyDescent="0.35">
      <c r="A2855" t="s">
        <v>37</v>
      </c>
      <c r="B2855" t="s">
        <v>187</v>
      </c>
      <c r="C2855" t="s">
        <v>184</v>
      </c>
      <c r="D2855" t="s">
        <v>79</v>
      </c>
      <c r="E2855" t="s">
        <v>185</v>
      </c>
      <c r="F2855" t="s">
        <v>5151</v>
      </c>
      <c r="G2855" t="s">
        <v>4434</v>
      </c>
      <c r="H2855" t="s">
        <v>4955</v>
      </c>
      <c r="I2855" t="s">
        <v>5139</v>
      </c>
      <c r="J2855" t="s">
        <v>5093</v>
      </c>
    </row>
    <row r="2856" spans="1:10" x14ac:dyDescent="0.35">
      <c r="A2856" t="s">
        <v>37</v>
      </c>
      <c r="B2856" t="s">
        <v>187</v>
      </c>
      <c r="C2856" t="s">
        <v>184</v>
      </c>
      <c r="D2856" t="s">
        <v>80</v>
      </c>
      <c r="E2856" t="s">
        <v>185</v>
      </c>
      <c r="F2856" t="s">
        <v>5152</v>
      </c>
      <c r="G2856" t="s">
        <v>4437</v>
      </c>
      <c r="H2856" t="s">
        <v>4958</v>
      </c>
      <c r="I2856" t="s">
        <v>5139</v>
      </c>
      <c r="J2856" t="s">
        <v>5094</v>
      </c>
    </row>
    <row r="2857" spans="1:10" x14ac:dyDescent="0.35">
      <c r="A2857" t="s">
        <v>37</v>
      </c>
      <c r="B2857" t="s">
        <v>187</v>
      </c>
      <c r="C2857" t="s">
        <v>184</v>
      </c>
      <c r="D2857" t="s">
        <v>81</v>
      </c>
      <c r="E2857" t="s">
        <v>185</v>
      </c>
      <c r="F2857" t="s">
        <v>5153</v>
      </c>
      <c r="G2857" t="s">
        <v>4439</v>
      </c>
      <c r="H2857" t="s">
        <v>4960</v>
      </c>
      <c r="I2857" t="s">
        <v>5139</v>
      </c>
      <c r="J2857" t="s">
        <v>5095</v>
      </c>
    </row>
    <row r="2858" spans="1:10" x14ac:dyDescent="0.35">
      <c r="A2858" t="s">
        <v>37</v>
      </c>
      <c r="B2858" t="s">
        <v>187</v>
      </c>
      <c r="C2858" t="s">
        <v>184</v>
      </c>
      <c r="D2858" t="s">
        <v>78</v>
      </c>
      <c r="E2858" t="s">
        <v>185</v>
      </c>
      <c r="F2858" t="s">
        <v>5154</v>
      </c>
      <c r="G2858" t="s">
        <v>4443</v>
      </c>
      <c r="H2858" t="s">
        <v>4956</v>
      </c>
      <c r="I2858" t="s">
        <v>5139</v>
      </c>
      <c r="J2858" t="s">
        <v>5096</v>
      </c>
    </row>
    <row r="2859" spans="1:10" x14ac:dyDescent="0.35">
      <c r="A2859" t="s">
        <v>3</v>
      </c>
      <c r="B2859" t="s">
        <v>187</v>
      </c>
      <c r="C2859" t="s">
        <v>184</v>
      </c>
      <c r="D2859" t="s">
        <v>65</v>
      </c>
      <c r="E2859" t="s">
        <v>185</v>
      </c>
      <c r="F2859" t="s">
        <v>5155</v>
      </c>
      <c r="G2859" t="s">
        <v>4445</v>
      </c>
      <c r="H2859" t="s">
        <v>4965</v>
      </c>
      <c r="I2859" t="s">
        <v>5156</v>
      </c>
      <c r="J2859" t="s">
        <v>5098</v>
      </c>
    </row>
    <row r="2860" spans="1:10" x14ac:dyDescent="0.35">
      <c r="A2860" t="s">
        <v>3</v>
      </c>
      <c r="B2860" t="s">
        <v>187</v>
      </c>
      <c r="C2860" t="s">
        <v>184</v>
      </c>
      <c r="D2860" t="s">
        <v>67</v>
      </c>
      <c r="E2860" t="s">
        <v>185</v>
      </c>
      <c r="F2860" t="s">
        <v>5157</v>
      </c>
      <c r="G2860" t="s">
        <v>4448</v>
      </c>
      <c r="H2860" t="s">
        <v>4968</v>
      </c>
      <c r="I2860" t="s">
        <v>5156</v>
      </c>
      <c r="J2860" t="s">
        <v>5099</v>
      </c>
    </row>
    <row r="2861" spans="1:10" x14ac:dyDescent="0.35">
      <c r="A2861" t="s">
        <v>3</v>
      </c>
      <c r="B2861" t="s">
        <v>187</v>
      </c>
      <c r="C2861" t="s">
        <v>184</v>
      </c>
      <c r="D2861" t="s">
        <v>68</v>
      </c>
      <c r="E2861" t="s">
        <v>185</v>
      </c>
      <c r="F2861" t="s">
        <v>5158</v>
      </c>
      <c r="G2861" t="s">
        <v>4450</v>
      </c>
      <c r="H2861" t="s">
        <v>4970</v>
      </c>
      <c r="I2861" t="s">
        <v>5156</v>
      </c>
      <c r="J2861" t="s">
        <v>5100</v>
      </c>
    </row>
    <row r="2862" spans="1:10" x14ac:dyDescent="0.35">
      <c r="A2862" t="s">
        <v>3</v>
      </c>
      <c r="B2862" t="s">
        <v>187</v>
      </c>
      <c r="C2862" t="s">
        <v>184</v>
      </c>
      <c r="D2862" t="s">
        <v>13</v>
      </c>
      <c r="E2862" t="s">
        <v>185</v>
      </c>
      <c r="F2862" t="s">
        <v>5159</v>
      </c>
      <c r="G2862" t="s">
        <v>4452</v>
      </c>
      <c r="H2862" t="s">
        <v>4972</v>
      </c>
      <c r="I2862" t="s">
        <v>5156</v>
      </c>
      <c r="J2862" t="s">
        <v>5101</v>
      </c>
    </row>
    <row r="2863" spans="1:10" x14ac:dyDescent="0.35">
      <c r="A2863" t="s">
        <v>3</v>
      </c>
      <c r="B2863" t="s">
        <v>187</v>
      </c>
      <c r="C2863" t="s">
        <v>184</v>
      </c>
      <c r="D2863" t="s">
        <v>7</v>
      </c>
      <c r="E2863" t="s">
        <v>185</v>
      </c>
      <c r="F2863" t="s">
        <v>5160</v>
      </c>
      <c r="G2863" t="s">
        <v>4454</v>
      </c>
      <c r="H2863" t="s">
        <v>4974</v>
      </c>
      <c r="I2863" t="s">
        <v>5156</v>
      </c>
      <c r="J2863" t="s">
        <v>5102</v>
      </c>
    </row>
    <row r="2864" spans="1:10" x14ac:dyDescent="0.35">
      <c r="A2864" t="s">
        <v>3</v>
      </c>
      <c r="B2864" t="s">
        <v>187</v>
      </c>
      <c r="C2864" t="s">
        <v>184</v>
      </c>
      <c r="D2864" t="s">
        <v>66</v>
      </c>
      <c r="E2864" t="s">
        <v>185</v>
      </c>
      <c r="F2864" t="s">
        <v>5161</v>
      </c>
      <c r="G2864" t="s">
        <v>4456</v>
      </c>
      <c r="H2864" t="s">
        <v>4976</v>
      </c>
      <c r="I2864" t="s">
        <v>5156</v>
      </c>
      <c r="J2864" t="s">
        <v>5103</v>
      </c>
    </row>
    <row r="2865" spans="1:10" x14ac:dyDescent="0.35">
      <c r="A2865" t="s">
        <v>3</v>
      </c>
      <c r="B2865" t="s">
        <v>187</v>
      </c>
      <c r="C2865" t="s">
        <v>184</v>
      </c>
      <c r="D2865" t="s">
        <v>64</v>
      </c>
      <c r="E2865" t="s">
        <v>185</v>
      </c>
      <c r="F2865" t="s">
        <v>5162</v>
      </c>
      <c r="G2865" t="s">
        <v>4458</v>
      </c>
      <c r="H2865" t="s">
        <v>4978</v>
      </c>
      <c r="I2865" t="s">
        <v>5156</v>
      </c>
      <c r="J2865" t="s">
        <v>5104</v>
      </c>
    </row>
    <row r="2866" spans="1:10" x14ac:dyDescent="0.35">
      <c r="A2866" t="s">
        <v>3</v>
      </c>
      <c r="B2866" t="s">
        <v>187</v>
      </c>
      <c r="C2866" t="s">
        <v>184</v>
      </c>
      <c r="D2866" t="s">
        <v>63</v>
      </c>
      <c r="E2866" t="s">
        <v>185</v>
      </c>
      <c r="F2866" t="s">
        <v>5163</v>
      </c>
      <c r="G2866" t="s">
        <v>4460</v>
      </c>
      <c r="H2866" t="s">
        <v>4966</v>
      </c>
      <c r="I2866" t="s">
        <v>5156</v>
      </c>
      <c r="J2866" t="s">
        <v>5105</v>
      </c>
    </row>
    <row r="2867" spans="1:10" x14ac:dyDescent="0.35">
      <c r="A2867" t="s">
        <v>3</v>
      </c>
      <c r="B2867" t="s">
        <v>187</v>
      </c>
      <c r="C2867" t="s">
        <v>184</v>
      </c>
      <c r="D2867" t="s">
        <v>91</v>
      </c>
      <c r="E2867" t="s">
        <v>185</v>
      </c>
      <c r="F2867" t="s">
        <v>5164</v>
      </c>
      <c r="G2867" t="s">
        <v>4462</v>
      </c>
      <c r="H2867" t="s">
        <v>4981</v>
      </c>
      <c r="I2867" t="s">
        <v>5156</v>
      </c>
      <c r="J2867" t="s">
        <v>5114</v>
      </c>
    </row>
    <row r="2868" spans="1:10" x14ac:dyDescent="0.35">
      <c r="A2868" t="s">
        <v>3</v>
      </c>
      <c r="B2868" t="s">
        <v>187</v>
      </c>
      <c r="C2868" t="s">
        <v>184</v>
      </c>
      <c r="D2868" t="s">
        <v>96</v>
      </c>
      <c r="E2868" t="s">
        <v>185</v>
      </c>
      <c r="F2868" t="s">
        <v>5165</v>
      </c>
      <c r="G2868" t="s">
        <v>4464</v>
      </c>
      <c r="H2868" t="s">
        <v>4983</v>
      </c>
      <c r="I2868" t="s">
        <v>5156</v>
      </c>
      <c r="J2868" t="s">
        <v>5117</v>
      </c>
    </row>
    <row r="2869" spans="1:10" x14ac:dyDescent="0.35">
      <c r="A2869" t="s">
        <v>3</v>
      </c>
      <c r="B2869" t="s">
        <v>187</v>
      </c>
      <c r="C2869" t="s">
        <v>184</v>
      </c>
      <c r="D2869" t="s">
        <v>94</v>
      </c>
      <c r="E2869" t="s">
        <v>185</v>
      </c>
      <c r="F2869" t="s">
        <v>5166</v>
      </c>
      <c r="G2869" t="s">
        <v>4466</v>
      </c>
      <c r="H2869" t="s">
        <v>4985</v>
      </c>
      <c r="I2869" t="s">
        <v>5156</v>
      </c>
      <c r="J2869" t="s">
        <v>5118</v>
      </c>
    </row>
    <row r="2870" spans="1:10" x14ac:dyDescent="0.35">
      <c r="A2870" t="s">
        <v>3</v>
      </c>
      <c r="B2870" t="s">
        <v>187</v>
      </c>
      <c r="C2870" t="s">
        <v>184</v>
      </c>
      <c r="D2870" t="s">
        <v>95</v>
      </c>
      <c r="E2870" t="s">
        <v>185</v>
      </c>
      <c r="F2870" t="s">
        <v>5167</v>
      </c>
      <c r="G2870" t="s">
        <v>4468</v>
      </c>
      <c r="H2870" t="s">
        <v>4989</v>
      </c>
      <c r="I2870" t="s">
        <v>5156</v>
      </c>
      <c r="J2870" t="s">
        <v>5119</v>
      </c>
    </row>
    <row r="2871" spans="1:10" x14ac:dyDescent="0.35">
      <c r="A2871" t="s">
        <v>3</v>
      </c>
      <c r="B2871" t="s">
        <v>187</v>
      </c>
      <c r="C2871" t="s">
        <v>184</v>
      </c>
      <c r="D2871" t="s">
        <v>5</v>
      </c>
      <c r="E2871" t="s">
        <v>185</v>
      </c>
      <c r="F2871" t="s">
        <v>5168</v>
      </c>
      <c r="G2871" t="s">
        <v>4470</v>
      </c>
      <c r="H2871" t="s">
        <v>4991</v>
      </c>
      <c r="I2871" t="s">
        <v>5156</v>
      </c>
      <c r="J2871" t="s">
        <v>5128</v>
      </c>
    </row>
    <row r="2872" spans="1:10" x14ac:dyDescent="0.35">
      <c r="A2872" t="s">
        <v>3</v>
      </c>
      <c r="B2872" t="s">
        <v>187</v>
      </c>
      <c r="C2872" t="s">
        <v>184</v>
      </c>
      <c r="D2872" t="s">
        <v>15</v>
      </c>
      <c r="E2872" t="s">
        <v>185</v>
      </c>
      <c r="F2872" t="s">
        <v>5169</v>
      </c>
      <c r="G2872" t="s">
        <v>4473</v>
      </c>
      <c r="H2872" t="s">
        <v>4993</v>
      </c>
      <c r="I2872" t="s">
        <v>5156</v>
      </c>
      <c r="J2872" t="s">
        <v>5131</v>
      </c>
    </row>
    <row r="2873" spans="1:10" x14ac:dyDescent="0.35">
      <c r="A2873" t="s">
        <v>3</v>
      </c>
      <c r="B2873" t="s">
        <v>187</v>
      </c>
      <c r="C2873" t="s">
        <v>184</v>
      </c>
      <c r="D2873" t="s">
        <v>10</v>
      </c>
      <c r="E2873" t="s">
        <v>185</v>
      </c>
      <c r="F2873" t="s">
        <v>5170</v>
      </c>
      <c r="G2873" t="s">
        <v>4475</v>
      </c>
      <c r="H2873" t="s">
        <v>4995</v>
      </c>
      <c r="I2873" t="s">
        <v>5156</v>
      </c>
      <c r="J2873" t="s">
        <v>5132</v>
      </c>
    </row>
    <row r="2874" spans="1:10" x14ac:dyDescent="0.35">
      <c r="A2874" t="s">
        <v>3</v>
      </c>
      <c r="B2874" t="s">
        <v>187</v>
      </c>
      <c r="C2874" t="s">
        <v>184</v>
      </c>
      <c r="D2874" t="s">
        <v>14</v>
      </c>
      <c r="E2874" t="s">
        <v>185</v>
      </c>
      <c r="F2874" t="s">
        <v>5171</v>
      </c>
      <c r="G2874" t="s">
        <v>4477</v>
      </c>
      <c r="H2874" t="s">
        <v>4997</v>
      </c>
      <c r="I2874" t="s">
        <v>5156</v>
      </c>
      <c r="J2874" t="s">
        <v>5133</v>
      </c>
    </row>
    <row r="2875" spans="1:10" x14ac:dyDescent="0.35">
      <c r="A2875" t="s">
        <v>37</v>
      </c>
      <c r="B2875" t="s">
        <v>187</v>
      </c>
      <c r="C2875" t="s">
        <v>184</v>
      </c>
      <c r="D2875" t="s">
        <v>186</v>
      </c>
      <c r="E2875" t="s">
        <v>36</v>
      </c>
      <c r="F2875" t="s">
        <v>2419</v>
      </c>
      <c r="G2875" t="s">
        <v>4538</v>
      </c>
      <c r="H2875" t="s">
        <v>5000</v>
      </c>
      <c r="I2875" t="s">
        <v>5060</v>
      </c>
      <c r="J2875" t="s">
        <v>5172</v>
      </c>
    </row>
    <row r="2876" spans="1:10" x14ac:dyDescent="0.35">
      <c r="A2876" t="s">
        <v>37</v>
      </c>
      <c r="B2876" t="s">
        <v>187</v>
      </c>
      <c r="C2876" t="s">
        <v>184</v>
      </c>
      <c r="D2876" t="s">
        <v>186</v>
      </c>
      <c r="E2876" t="s">
        <v>166</v>
      </c>
      <c r="F2876" t="s">
        <v>2422</v>
      </c>
      <c r="G2876" t="s">
        <v>4540</v>
      </c>
      <c r="H2876" t="s">
        <v>5002</v>
      </c>
      <c r="I2876" t="s">
        <v>5069</v>
      </c>
      <c r="J2876" t="s">
        <v>5172</v>
      </c>
    </row>
    <row r="2877" spans="1:10" x14ac:dyDescent="0.35">
      <c r="A2877" t="s">
        <v>37</v>
      </c>
      <c r="B2877" t="s">
        <v>187</v>
      </c>
      <c r="C2877" t="s">
        <v>184</v>
      </c>
      <c r="D2877" t="s">
        <v>186</v>
      </c>
      <c r="E2877" t="s">
        <v>47</v>
      </c>
      <c r="F2877" t="s">
        <v>2425</v>
      </c>
      <c r="G2877" t="s">
        <v>4541</v>
      </c>
      <c r="H2877" t="s">
        <v>5003</v>
      </c>
      <c r="I2877" t="s">
        <v>5070</v>
      </c>
      <c r="J2877" t="s">
        <v>5172</v>
      </c>
    </row>
    <row r="2878" spans="1:10" x14ac:dyDescent="0.35">
      <c r="A2878" t="s">
        <v>37</v>
      </c>
      <c r="B2878" t="s">
        <v>187</v>
      </c>
      <c r="C2878" t="s">
        <v>184</v>
      </c>
      <c r="D2878" t="s">
        <v>186</v>
      </c>
      <c r="E2878" t="s">
        <v>49</v>
      </c>
      <c r="F2878" t="s">
        <v>2428</v>
      </c>
      <c r="G2878" t="s">
        <v>4542</v>
      </c>
      <c r="H2878" t="s">
        <v>5004</v>
      </c>
      <c r="I2878" t="s">
        <v>5071</v>
      </c>
      <c r="J2878" t="s">
        <v>5172</v>
      </c>
    </row>
    <row r="2879" spans="1:10" x14ac:dyDescent="0.35">
      <c r="A2879" t="s">
        <v>37</v>
      </c>
      <c r="B2879" t="s">
        <v>187</v>
      </c>
      <c r="C2879" t="s">
        <v>184</v>
      </c>
      <c r="D2879" t="s">
        <v>186</v>
      </c>
      <c r="E2879" t="s">
        <v>50</v>
      </c>
      <c r="F2879" t="s">
        <v>2431</v>
      </c>
      <c r="G2879" t="s">
        <v>4543</v>
      </c>
      <c r="H2879" t="s">
        <v>5005</v>
      </c>
      <c r="I2879" t="s">
        <v>5072</v>
      </c>
      <c r="J2879" t="s">
        <v>5172</v>
      </c>
    </row>
    <row r="2880" spans="1:10" x14ac:dyDescent="0.35">
      <c r="A2880" t="s">
        <v>37</v>
      </c>
      <c r="B2880" t="s">
        <v>187</v>
      </c>
      <c r="C2880" t="s">
        <v>184</v>
      </c>
      <c r="D2880" t="s">
        <v>186</v>
      </c>
      <c r="E2880" t="s">
        <v>51</v>
      </c>
      <c r="F2880" t="s">
        <v>2434</v>
      </c>
      <c r="G2880" t="s">
        <v>4544</v>
      </c>
      <c r="H2880" t="s">
        <v>5006</v>
      </c>
      <c r="I2880" t="s">
        <v>5073</v>
      </c>
      <c r="J2880" t="s">
        <v>5172</v>
      </c>
    </row>
    <row r="2881" spans="1:10" x14ac:dyDescent="0.35">
      <c r="A2881" t="s">
        <v>37</v>
      </c>
      <c r="B2881" t="s">
        <v>187</v>
      </c>
      <c r="C2881" t="s">
        <v>184</v>
      </c>
      <c r="D2881" t="s">
        <v>186</v>
      </c>
      <c r="E2881" t="s">
        <v>77</v>
      </c>
      <c r="F2881" t="s">
        <v>2479</v>
      </c>
      <c r="G2881" t="s">
        <v>4545</v>
      </c>
      <c r="H2881" t="s">
        <v>5007</v>
      </c>
      <c r="I2881" t="s">
        <v>5074</v>
      </c>
      <c r="J2881" t="s">
        <v>5172</v>
      </c>
    </row>
    <row r="2882" spans="1:10" x14ac:dyDescent="0.35">
      <c r="A2882" t="s">
        <v>37</v>
      </c>
      <c r="B2882" t="s">
        <v>187</v>
      </c>
      <c r="C2882" t="s">
        <v>184</v>
      </c>
      <c r="D2882" t="s">
        <v>186</v>
      </c>
      <c r="E2882" t="s">
        <v>82</v>
      </c>
      <c r="F2882" t="s">
        <v>2482</v>
      </c>
      <c r="G2882" t="s">
        <v>4546</v>
      </c>
      <c r="H2882" t="s">
        <v>5008</v>
      </c>
      <c r="I2882" t="s">
        <v>5075</v>
      </c>
      <c r="J2882" t="s">
        <v>5172</v>
      </c>
    </row>
    <row r="2883" spans="1:10" x14ac:dyDescent="0.35">
      <c r="A2883" t="s">
        <v>37</v>
      </c>
      <c r="B2883" t="s">
        <v>187</v>
      </c>
      <c r="C2883" t="s">
        <v>184</v>
      </c>
      <c r="D2883" t="s">
        <v>186</v>
      </c>
      <c r="E2883" t="s">
        <v>83</v>
      </c>
      <c r="F2883" t="s">
        <v>2485</v>
      </c>
      <c r="G2883" t="s">
        <v>4547</v>
      </c>
      <c r="H2883" t="s">
        <v>5009</v>
      </c>
      <c r="I2883" t="s">
        <v>5076</v>
      </c>
      <c r="J2883" t="s">
        <v>5172</v>
      </c>
    </row>
    <row r="2884" spans="1:10" x14ac:dyDescent="0.35">
      <c r="A2884" t="s">
        <v>37</v>
      </c>
      <c r="B2884" t="s">
        <v>187</v>
      </c>
      <c r="C2884" t="s">
        <v>184</v>
      </c>
      <c r="D2884" t="s">
        <v>186</v>
      </c>
      <c r="E2884" t="s">
        <v>84</v>
      </c>
      <c r="F2884" t="s">
        <v>2488</v>
      </c>
      <c r="G2884" t="s">
        <v>4548</v>
      </c>
      <c r="H2884" t="s">
        <v>5010</v>
      </c>
      <c r="I2884" t="s">
        <v>5077</v>
      </c>
      <c r="J2884" t="s">
        <v>5172</v>
      </c>
    </row>
    <row r="2885" spans="1:10" x14ac:dyDescent="0.35">
      <c r="A2885" t="s">
        <v>37</v>
      </c>
      <c r="B2885" t="s">
        <v>187</v>
      </c>
      <c r="C2885" t="s">
        <v>184</v>
      </c>
      <c r="D2885" t="s">
        <v>186</v>
      </c>
      <c r="E2885" t="s">
        <v>85</v>
      </c>
      <c r="F2885" t="s">
        <v>2491</v>
      </c>
      <c r="G2885" t="s">
        <v>4549</v>
      </c>
      <c r="H2885" t="s">
        <v>5011</v>
      </c>
      <c r="I2885" t="s">
        <v>5078</v>
      </c>
      <c r="J2885" t="s">
        <v>5172</v>
      </c>
    </row>
    <row r="2886" spans="1:10" x14ac:dyDescent="0.35">
      <c r="A2886" t="s">
        <v>37</v>
      </c>
      <c r="B2886" t="s">
        <v>187</v>
      </c>
      <c r="C2886" t="s">
        <v>184</v>
      </c>
      <c r="D2886" t="s">
        <v>186</v>
      </c>
      <c r="E2886" t="s">
        <v>86</v>
      </c>
      <c r="F2886" t="s">
        <v>2494</v>
      </c>
      <c r="G2886" t="s">
        <v>4550</v>
      </c>
      <c r="H2886" t="s">
        <v>5012</v>
      </c>
      <c r="I2886" t="s">
        <v>5079</v>
      </c>
      <c r="J2886" t="s">
        <v>5172</v>
      </c>
    </row>
    <row r="2887" spans="1:10" x14ac:dyDescent="0.35">
      <c r="A2887" t="s">
        <v>37</v>
      </c>
      <c r="B2887" t="s">
        <v>187</v>
      </c>
      <c r="C2887" t="s">
        <v>184</v>
      </c>
      <c r="D2887" t="s">
        <v>186</v>
      </c>
      <c r="E2887" t="s">
        <v>87</v>
      </c>
      <c r="F2887" t="s">
        <v>2497</v>
      </c>
      <c r="G2887" t="s">
        <v>4551</v>
      </c>
      <c r="H2887" t="s">
        <v>5013</v>
      </c>
      <c r="I2887" t="s">
        <v>5080</v>
      </c>
      <c r="J2887" t="s">
        <v>5172</v>
      </c>
    </row>
    <row r="2888" spans="1:10" x14ac:dyDescent="0.35">
      <c r="A2888" t="s">
        <v>37</v>
      </c>
      <c r="B2888" t="s">
        <v>187</v>
      </c>
      <c r="C2888" t="s">
        <v>184</v>
      </c>
      <c r="D2888" t="s">
        <v>186</v>
      </c>
      <c r="E2888" t="s">
        <v>88</v>
      </c>
      <c r="F2888" t="s">
        <v>2500</v>
      </c>
      <c r="G2888" t="s">
        <v>4552</v>
      </c>
      <c r="H2888" t="s">
        <v>5014</v>
      </c>
      <c r="I2888" t="s">
        <v>5081</v>
      </c>
      <c r="J2888" t="s">
        <v>5172</v>
      </c>
    </row>
    <row r="2889" spans="1:10" x14ac:dyDescent="0.35">
      <c r="A2889" t="s">
        <v>37</v>
      </c>
      <c r="B2889" t="s">
        <v>187</v>
      </c>
      <c r="C2889" t="s">
        <v>184</v>
      </c>
      <c r="D2889" t="s">
        <v>186</v>
      </c>
      <c r="E2889" t="s">
        <v>89</v>
      </c>
      <c r="F2889" t="s">
        <v>2503</v>
      </c>
      <c r="G2889" t="s">
        <v>4553</v>
      </c>
      <c r="H2889" t="s">
        <v>5015</v>
      </c>
      <c r="I2889" t="s">
        <v>5082</v>
      </c>
      <c r="J2889" t="s">
        <v>5172</v>
      </c>
    </row>
    <row r="2890" spans="1:10" x14ac:dyDescent="0.35">
      <c r="A2890" t="s">
        <v>37</v>
      </c>
      <c r="B2890" t="s">
        <v>187</v>
      </c>
      <c r="C2890" t="s">
        <v>184</v>
      </c>
      <c r="D2890" t="s">
        <v>186</v>
      </c>
      <c r="E2890" t="s">
        <v>52</v>
      </c>
      <c r="F2890" t="s">
        <v>2437</v>
      </c>
      <c r="G2890" t="s">
        <v>4554</v>
      </c>
      <c r="H2890" t="s">
        <v>5016</v>
      </c>
      <c r="I2890" t="s">
        <v>5083</v>
      </c>
      <c r="J2890" t="s">
        <v>5172</v>
      </c>
    </row>
    <row r="2891" spans="1:10" x14ac:dyDescent="0.35">
      <c r="A2891" t="s">
        <v>37</v>
      </c>
      <c r="B2891" t="s">
        <v>187</v>
      </c>
      <c r="C2891" t="s">
        <v>184</v>
      </c>
      <c r="D2891" t="s">
        <v>186</v>
      </c>
      <c r="E2891" t="s">
        <v>167</v>
      </c>
      <c r="F2891" t="s">
        <v>2440</v>
      </c>
      <c r="G2891" t="s">
        <v>4555</v>
      </c>
      <c r="H2891" t="s">
        <v>5018</v>
      </c>
      <c r="I2891" t="s">
        <v>5088</v>
      </c>
      <c r="J2891" t="s">
        <v>5172</v>
      </c>
    </row>
    <row r="2892" spans="1:10" x14ac:dyDescent="0.35">
      <c r="A2892" t="s">
        <v>37</v>
      </c>
      <c r="B2892" t="s">
        <v>187</v>
      </c>
      <c r="C2892" t="s">
        <v>184</v>
      </c>
      <c r="D2892" t="s">
        <v>186</v>
      </c>
      <c r="E2892" t="s">
        <v>57</v>
      </c>
      <c r="F2892" t="s">
        <v>2443</v>
      </c>
      <c r="G2892" t="s">
        <v>4556</v>
      </c>
      <c r="H2892" t="s">
        <v>5019</v>
      </c>
      <c r="I2892" t="s">
        <v>5089</v>
      </c>
      <c r="J2892" t="s">
        <v>5172</v>
      </c>
    </row>
    <row r="2893" spans="1:10" x14ac:dyDescent="0.35">
      <c r="A2893" t="s">
        <v>37</v>
      </c>
      <c r="B2893" t="s">
        <v>187</v>
      </c>
      <c r="C2893" t="s">
        <v>184</v>
      </c>
      <c r="D2893" t="s">
        <v>186</v>
      </c>
      <c r="E2893" t="s">
        <v>58</v>
      </c>
      <c r="F2893" t="s">
        <v>2446</v>
      </c>
      <c r="G2893" t="s">
        <v>4557</v>
      </c>
      <c r="H2893" t="s">
        <v>5020</v>
      </c>
      <c r="I2893" t="s">
        <v>5090</v>
      </c>
      <c r="J2893" t="s">
        <v>5172</v>
      </c>
    </row>
    <row r="2894" spans="1:10" x14ac:dyDescent="0.35">
      <c r="A2894" t="s">
        <v>37</v>
      </c>
      <c r="B2894" t="s">
        <v>187</v>
      </c>
      <c r="C2894" t="s">
        <v>184</v>
      </c>
      <c r="D2894" t="s">
        <v>186</v>
      </c>
      <c r="E2894" t="s">
        <v>59</v>
      </c>
      <c r="F2894" t="s">
        <v>2449</v>
      </c>
      <c r="G2894" t="s">
        <v>4558</v>
      </c>
      <c r="H2894" t="s">
        <v>5021</v>
      </c>
      <c r="I2894" t="s">
        <v>5091</v>
      </c>
      <c r="J2894" t="s">
        <v>5172</v>
      </c>
    </row>
    <row r="2895" spans="1:10" x14ac:dyDescent="0.35">
      <c r="A2895" t="s">
        <v>37</v>
      </c>
      <c r="B2895" t="s">
        <v>187</v>
      </c>
      <c r="C2895" t="s">
        <v>184</v>
      </c>
      <c r="D2895" t="s">
        <v>186</v>
      </c>
      <c r="E2895" t="s">
        <v>60</v>
      </c>
      <c r="F2895" t="s">
        <v>2452</v>
      </c>
      <c r="G2895" t="s">
        <v>4559</v>
      </c>
      <c r="H2895" t="s">
        <v>5022</v>
      </c>
      <c r="I2895" t="s">
        <v>5092</v>
      </c>
      <c r="J2895" t="s">
        <v>5172</v>
      </c>
    </row>
    <row r="2896" spans="1:10" x14ac:dyDescent="0.35">
      <c r="A2896" t="s">
        <v>3</v>
      </c>
      <c r="B2896" t="s">
        <v>187</v>
      </c>
      <c r="C2896" t="s">
        <v>184</v>
      </c>
      <c r="D2896" t="s">
        <v>186</v>
      </c>
      <c r="E2896" t="s">
        <v>61</v>
      </c>
      <c r="F2896" t="s">
        <v>2455</v>
      </c>
      <c r="G2896" t="s">
        <v>4561</v>
      </c>
      <c r="H2896" t="s">
        <v>5024</v>
      </c>
      <c r="I2896" t="s">
        <v>5097</v>
      </c>
      <c r="J2896" t="s">
        <v>5173</v>
      </c>
    </row>
    <row r="2897" spans="1:10" x14ac:dyDescent="0.35">
      <c r="A2897" t="s">
        <v>3</v>
      </c>
      <c r="B2897" t="s">
        <v>187</v>
      </c>
      <c r="C2897" t="s">
        <v>184</v>
      </c>
      <c r="D2897" t="s">
        <v>186</v>
      </c>
      <c r="E2897" t="s">
        <v>70</v>
      </c>
      <c r="F2897" t="s">
        <v>2458</v>
      </c>
      <c r="G2897" t="s">
        <v>4563</v>
      </c>
      <c r="H2897" t="s">
        <v>5026</v>
      </c>
      <c r="I2897" t="s">
        <v>5106</v>
      </c>
      <c r="J2897" t="s">
        <v>5173</v>
      </c>
    </row>
    <row r="2898" spans="1:10" x14ac:dyDescent="0.35">
      <c r="A2898" t="s">
        <v>3</v>
      </c>
      <c r="B2898" t="s">
        <v>187</v>
      </c>
      <c r="C2898" t="s">
        <v>184</v>
      </c>
      <c r="D2898" t="s">
        <v>186</v>
      </c>
      <c r="E2898" t="s">
        <v>71</v>
      </c>
      <c r="F2898" t="s">
        <v>2461</v>
      </c>
      <c r="G2898" t="s">
        <v>4564</v>
      </c>
      <c r="H2898" t="s">
        <v>5027</v>
      </c>
      <c r="I2898" t="s">
        <v>5107</v>
      </c>
      <c r="J2898" t="s">
        <v>5173</v>
      </c>
    </row>
    <row r="2899" spans="1:10" x14ac:dyDescent="0.35">
      <c r="A2899" t="s">
        <v>3</v>
      </c>
      <c r="B2899" t="s">
        <v>187</v>
      </c>
      <c r="C2899" t="s">
        <v>184</v>
      </c>
      <c r="D2899" t="s">
        <v>186</v>
      </c>
      <c r="E2899" t="s">
        <v>72</v>
      </c>
      <c r="F2899" t="s">
        <v>2464</v>
      </c>
      <c r="G2899" t="s">
        <v>4565</v>
      </c>
      <c r="H2899" t="s">
        <v>5028</v>
      </c>
      <c r="I2899" t="s">
        <v>5108</v>
      </c>
      <c r="J2899" t="s">
        <v>5173</v>
      </c>
    </row>
    <row r="2900" spans="1:10" x14ac:dyDescent="0.35">
      <c r="A2900" t="s">
        <v>3</v>
      </c>
      <c r="B2900" t="s">
        <v>187</v>
      </c>
      <c r="C2900" t="s">
        <v>184</v>
      </c>
      <c r="D2900" t="s">
        <v>186</v>
      </c>
      <c r="E2900" t="s">
        <v>73</v>
      </c>
      <c r="F2900" t="s">
        <v>2467</v>
      </c>
      <c r="G2900" t="s">
        <v>4566</v>
      </c>
      <c r="H2900" t="s">
        <v>5029</v>
      </c>
      <c r="I2900" t="s">
        <v>5109</v>
      </c>
      <c r="J2900" t="s">
        <v>5173</v>
      </c>
    </row>
    <row r="2901" spans="1:10" x14ac:dyDescent="0.35">
      <c r="A2901" t="s">
        <v>3</v>
      </c>
      <c r="B2901" t="s">
        <v>187</v>
      </c>
      <c r="C2901" t="s">
        <v>184</v>
      </c>
      <c r="D2901" t="s">
        <v>186</v>
      </c>
      <c r="E2901" t="s">
        <v>74</v>
      </c>
      <c r="F2901" t="s">
        <v>2470</v>
      </c>
      <c r="G2901" t="s">
        <v>4567</v>
      </c>
      <c r="H2901" t="s">
        <v>5030</v>
      </c>
      <c r="I2901" t="s">
        <v>5110</v>
      </c>
      <c r="J2901" t="s">
        <v>5173</v>
      </c>
    </row>
    <row r="2902" spans="1:10" x14ac:dyDescent="0.35">
      <c r="A2902" t="s">
        <v>3</v>
      </c>
      <c r="B2902" t="s">
        <v>187</v>
      </c>
      <c r="C2902" t="s">
        <v>184</v>
      </c>
      <c r="D2902" t="s">
        <v>186</v>
      </c>
      <c r="E2902" t="s">
        <v>75</v>
      </c>
      <c r="F2902" t="s">
        <v>2473</v>
      </c>
      <c r="G2902" t="s">
        <v>4568</v>
      </c>
      <c r="H2902" t="s">
        <v>5031</v>
      </c>
      <c r="I2902" t="s">
        <v>5111</v>
      </c>
      <c r="J2902" t="s">
        <v>5173</v>
      </c>
    </row>
    <row r="2903" spans="1:10" x14ac:dyDescent="0.35">
      <c r="A2903" t="s">
        <v>3</v>
      </c>
      <c r="B2903" t="s">
        <v>187</v>
      </c>
      <c r="C2903" t="s">
        <v>184</v>
      </c>
      <c r="D2903" t="s">
        <v>186</v>
      </c>
      <c r="E2903" t="s">
        <v>76</v>
      </c>
      <c r="F2903" t="s">
        <v>2476</v>
      </c>
      <c r="G2903" t="s">
        <v>4569</v>
      </c>
      <c r="H2903" t="s">
        <v>5032</v>
      </c>
      <c r="I2903" t="s">
        <v>5112</v>
      </c>
      <c r="J2903" t="s">
        <v>5173</v>
      </c>
    </row>
    <row r="2904" spans="1:10" x14ac:dyDescent="0.35">
      <c r="A2904" t="s">
        <v>3</v>
      </c>
      <c r="B2904" t="s">
        <v>187</v>
      </c>
      <c r="C2904" t="s">
        <v>184</v>
      </c>
      <c r="D2904" t="s">
        <v>186</v>
      </c>
      <c r="E2904" t="s">
        <v>90</v>
      </c>
      <c r="F2904" t="s">
        <v>2506</v>
      </c>
      <c r="G2904" t="s">
        <v>4570</v>
      </c>
      <c r="H2904" t="s">
        <v>5033</v>
      </c>
      <c r="I2904" t="s">
        <v>5113</v>
      </c>
      <c r="J2904" t="s">
        <v>5173</v>
      </c>
    </row>
    <row r="2905" spans="1:10" x14ac:dyDescent="0.35">
      <c r="A2905" t="s">
        <v>3</v>
      </c>
      <c r="B2905" t="s">
        <v>187</v>
      </c>
      <c r="C2905" t="s">
        <v>184</v>
      </c>
      <c r="D2905" t="s">
        <v>186</v>
      </c>
      <c r="E2905" t="s">
        <v>92</v>
      </c>
      <c r="F2905" t="s">
        <v>2509</v>
      </c>
      <c r="G2905" t="s">
        <v>4571</v>
      </c>
      <c r="H2905" t="s">
        <v>5035</v>
      </c>
      <c r="I2905" t="s">
        <v>5115</v>
      </c>
      <c r="J2905" t="s">
        <v>5173</v>
      </c>
    </row>
    <row r="2906" spans="1:10" x14ac:dyDescent="0.35">
      <c r="A2906" t="s">
        <v>3</v>
      </c>
      <c r="B2906" t="s">
        <v>187</v>
      </c>
      <c r="C2906" t="s">
        <v>184</v>
      </c>
      <c r="D2906" t="s">
        <v>186</v>
      </c>
      <c r="E2906" t="s">
        <v>93</v>
      </c>
      <c r="F2906" t="s">
        <v>2512</v>
      </c>
      <c r="G2906" t="s">
        <v>4572</v>
      </c>
      <c r="H2906" t="s">
        <v>5036</v>
      </c>
      <c r="I2906" t="s">
        <v>5116</v>
      </c>
      <c r="J2906" t="s">
        <v>5173</v>
      </c>
    </row>
    <row r="2907" spans="1:10" x14ac:dyDescent="0.35">
      <c r="A2907" t="s">
        <v>3</v>
      </c>
      <c r="B2907" t="s">
        <v>187</v>
      </c>
      <c r="C2907" t="s">
        <v>184</v>
      </c>
      <c r="D2907" t="s">
        <v>186</v>
      </c>
      <c r="E2907" t="s">
        <v>98</v>
      </c>
      <c r="F2907" t="s">
        <v>2515</v>
      </c>
      <c r="G2907" t="s">
        <v>4573</v>
      </c>
      <c r="H2907" t="s">
        <v>5037</v>
      </c>
      <c r="I2907" t="s">
        <v>5120</v>
      </c>
      <c r="J2907" t="s">
        <v>5173</v>
      </c>
    </row>
    <row r="2908" spans="1:10" x14ac:dyDescent="0.35">
      <c r="A2908" t="s">
        <v>3</v>
      </c>
      <c r="B2908" t="s">
        <v>187</v>
      </c>
      <c r="C2908" t="s">
        <v>184</v>
      </c>
      <c r="D2908" t="s">
        <v>186</v>
      </c>
      <c r="E2908" t="s">
        <v>99</v>
      </c>
      <c r="F2908" t="s">
        <v>2518</v>
      </c>
      <c r="G2908" t="s">
        <v>4574</v>
      </c>
      <c r="H2908" t="s">
        <v>5038</v>
      </c>
      <c r="I2908" t="s">
        <v>5121</v>
      </c>
      <c r="J2908" t="s">
        <v>5173</v>
      </c>
    </row>
    <row r="2909" spans="1:10" x14ac:dyDescent="0.35">
      <c r="A2909" t="s">
        <v>3</v>
      </c>
      <c r="B2909" t="s">
        <v>187</v>
      </c>
      <c r="C2909" t="s">
        <v>184</v>
      </c>
      <c r="D2909" t="s">
        <v>186</v>
      </c>
      <c r="E2909" t="s">
        <v>100</v>
      </c>
      <c r="F2909" t="s">
        <v>2521</v>
      </c>
      <c r="G2909" t="s">
        <v>4575</v>
      </c>
      <c r="H2909" t="s">
        <v>5039</v>
      </c>
      <c r="I2909" t="s">
        <v>5122</v>
      </c>
      <c r="J2909" t="s">
        <v>5173</v>
      </c>
    </row>
    <row r="2910" spans="1:10" x14ac:dyDescent="0.35">
      <c r="A2910" t="s">
        <v>3</v>
      </c>
      <c r="B2910" t="s">
        <v>187</v>
      </c>
      <c r="C2910" t="s">
        <v>184</v>
      </c>
      <c r="D2910" t="s">
        <v>186</v>
      </c>
      <c r="E2910" t="s">
        <v>101</v>
      </c>
      <c r="F2910" t="s">
        <v>2524</v>
      </c>
      <c r="G2910" t="s">
        <v>4576</v>
      </c>
      <c r="H2910" t="s">
        <v>5040</v>
      </c>
      <c r="I2910" t="s">
        <v>5123</v>
      </c>
      <c r="J2910" t="s">
        <v>5173</v>
      </c>
    </row>
    <row r="2911" spans="1:10" x14ac:dyDescent="0.35">
      <c r="A2911" t="s">
        <v>3</v>
      </c>
      <c r="B2911" t="s">
        <v>187</v>
      </c>
      <c r="C2911" t="s">
        <v>184</v>
      </c>
      <c r="D2911" t="s">
        <v>186</v>
      </c>
      <c r="E2911" t="s">
        <v>102</v>
      </c>
      <c r="F2911" t="s">
        <v>2527</v>
      </c>
      <c r="G2911" t="s">
        <v>4577</v>
      </c>
      <c r="H2911" t="s">
        <v>5041</v>
      </c>
      <c r="I2911" t="s">
        <v>5124</v>
      </c>
      <c r="J2911" t="s">
        <v>5173</v>
      </c>
    </row>
    <row r="2912" spans="1:10" x14ac:dyDescent="0.35">
      <c r="A2912" t="s">
        <v>3</v>
      </c>
      <c r="B2912" t="s">
        <v>187</v>
      </c>
      <c r="C2912" t="s">
        <v>184</v>
      </c>
      <c r="D2912" t="s">
        <v>186</v>
      </c>
      <c r="E2912" t="s">
        <v>103</v>
      </c>
      <c r="F2912" t="s">
        <v>2530</v>
      </c>
      <c r="G2912" t="s">
        <v>4578</v>
      </c>
      <c r="H2912" t="s">
        <v>5042</v>
      </c>
      <c r="I2912" t="s">
        <v>5125</v>
      </c>
      <c r="J2912" t="s">
        <v>5173</v>
      </c>
    </row>
    <row r="2913" spans="1:10" x14ac:dyDescent="0.35">
      <c r="A2913" t="s">
        <v>3</v>
      </c>
      <c r="B2913" t="s">
        <v>187</v>
      </c>
      <c r="C2913" t="s">
        <v>184</v>
      </c>
      <c r="D2913" t="s">
        <v>186</v>
      </c>
      <c r="E2913" t="s">
        <v>104</v>
      </c>
      <c r="F2913" t="s">
        <v>2533</v>
      </c>
      <c r="G2913" t="s">
        <v>4579</v>
      </c>
      <c r="H2913" t="s">
        <v>5043</v>
      </c>
      <c r="I2913" t="s">
        <v>5126</v>
      </c>
      <c r="J2913" t="s">
        <v>5173</v>
      </c>
    </row>
    <row r="2914" spans="1:10" x14ac:dyDescent="0.35">
      <c r="A2914" t="s">
        <v>3</v>
      </c>
      <c r="B2914" t="s">
        <v>187</v>
      </c>
      <c r="C2914" t="s">
        <v>184</v>
      </c>
      <c r="D2914" t="s">
        <v>186</v>
      </c>
      <c r="E2914" t="s">
        <v>148</v>
      </c>
      <c r="F2914" t="s">
        <v>2398</v>
      </c>
      <c r="G2914" t="s">
        <v>4580</v>
      </c>
      <c r="H2914" t="s">
        <v>5044</v>
      </c>
      <c r="I2914" t="s">
        <v>5127</v>
      </c>
      <c r="J2914" t="s">
        <v>5173</v>
      </c>
    </row>
    <row r="2915" spans="1:10" x14ac:dyDescent="0.35">
      <c r="A2915" t="s">
        <v>3</v>
      </c>
      <c r="B2915" t="s">
        <v>187</v>
      </c>
      <c r="C2915" t="s">
        <v>184</v>
      </c>
      <c r="D2915" t="s">
        <v>186</v>
      </c>
      <c r="E2915" t="s">
        <v>151</v>
      </c>
      <c r="F2915" t="s">
        <v>2401</v>
      </c>
      <c r="G2915" t="s">
        <v>4582</v>
      </c>
      <c r="H2915" t="s">
        <v>5046</v>
      </c>
      <c r="I2915" t="s">
        <v>5129</v>
      </c>
      <c r="J2915" t="s">
        <v>5173</v>
      </c>
    </row>
    <row r="2916" spans="1:10" x14ac:dyDescent="0.35">
      <c r="A2916" t="s">
        <v>3</v>
      </c>
      <c r="B2916" t="s">
        <v>187</v>
      </c>
      <c r="C2916" t="s">
        <v>184</v>
      </c>
      <c r="D2916" t="s">
        <v>186</v>
      </c>
      <c r="E2916" t="s">
        <v>2</v>
      </c>
      <c r="F2916" t="s">
        <v>2404</v>
      </c>
      <c r="G2916" t="s">
        <v>4583</v>
      </c>
      <c r="H2916" t="s">
        <v>5047</v>
      </c>
      <c r="I2916" t="s">
        <v>5130</v>
      </c>
      <c r="J2916" t="s">
        <v>5173</v>
      </c>
    </row>
    <row r="2917" spans="1:10" x14ac:dyDescent="0.35">
      <c r="A2917" t="s">
        <v>3</v>
      </c>
      <c r="B2917" t="s">
        <v>187</v>
      </c>
      <c r="C2917" t="s">
        <v>184</v>
      </c>
      <c r="D2917" t="s">
        <v>186</v>
      </c>
      <c r="E2917" t="s">
        <v>32</v>
      </c>
      <c r="F2917" t="s">
        <v>2407</v>
      </c>
      <c r="G2917" t="s">
        <v>4584</v>
      </c>
      <c r="H2917" t="s">
        <v>5048</v>
      </c>
      <c r="I2917" t="s">
        <v>5134</v>
      </c>
      <c r="J2917" t="s">
        <v>5173</v>
      </c>
    </row>
    <row r="2918" spans="1:10" x14ac:dyDescent="0.35">
      <c r="A2918" t="s">
        <v>3</v>
      </c>
      <c r="B2918" t="s">
        <v>187</v>
      </c>
      <c r="C2918" t="s">
        <v>184</v>
      </c>
      <c r="D2918" t="s">
        <v>186</v>
      </c>
      <c r="E2918" t="s">
        <v>33</v>
      </c>
      <c r="F2918" t="s">
        <v>2410</v>
      </c>
      <c r="G2918" t="s">
        <v>4585</v>
      </c>
      <c r="H2918" t="s">
        <v>5049</v>
      </c>
      <c r="I2918" t="s">
        <v>5135</v>
      </c>
      <c r="J2918" t="s">
        <v>5173</v>
      </c>
    </row>
    <row r="2919" spans="1:10" x14ac:dyDescent="0.35">
      <c r="A2919" t="s">
        <v>3</v>
      </c>
      <c r="B2919" t="s">
        <v>187</v>
      </c>
      <c r="C2919" t="s">
        <v>184</v>
      </c>
      <c r="D2919" t="s">
        <v>186</v>
      </c>
      <c r="E2919" t="s">
        <v>34</v>
      </c>
      <c r="F2919" t="s">
        <v>2413</v>
      </c>
      <c r="G2919" t="s">
        <v>4586</v>
      </c>
      <c r="H2919" t="s">
        <v>5050</v>
      </c>
      <c r="I2919" t="s">
        <v>5136</v>
      </c>
      <c r="J2919" t="s">
        <v>5173</v>
      </c>
    </row>
    <row r="2920" spans="1:10" x14ac:dyDescent="0.35">
      <c r="A2920" t="s">
        <v>3</v>
      </c>
      <c r="B2920" t="s">
        <v>187</v>
      </c>
      <c r="C2920" t="s">
        <v>184</v>
      </c>
      <c r="D2920" t="s">
        <v>186</v>
      </c>
      <c r="E2920" t="s">
        <v>35</v>
      </c>
      <c r="F2920" t="s">
        <v>2416</v>
      </c>
      <c r="G2920" t="s">
        <v>4587</v>
      </c>
      <c r="H2920" t="s">
        <v>5051</v>
      </c>
      <c r="I2920" t="s">
        <v>5137</v>
      </c>
      <c r="J2920" t="s">
        <v>5173</v>
      </c>
    </row>
    <row r="2921" spans="1:10" x14ac:dyDescent="0.35">
      <c r="A2921" t="s">
        <v>37</v>
      </c>
      <c r="B2921" t="s">
        <v>187</v>
      </c>
      <c r="C2921" t="s">
        <v>184</v>
      </c>
      <c r="D2921" t="s">
        <v>186</v>
      </c>
      <c r="E2921" t="s">
        <v>185</v>
      </c>
      <c r="F2921" t="s">
        <v>194</v>
      </c>
      <c r="G2921" t="s">
        <v>4589</v>
      </c>
      <c r="H2921" t="s">
        <v>5053</v>
      </c>
      <c r="I2921" t="s">
        <v>5139</v>
      </c>
      <c r="J2921" t="s">
        <v>5172</v>
      </c>
    </row>
    <row r="2922" spans="1:10" x14ac:dyDescent="0.35">
      <c r="A2922" t="s">
        <v>3</v>
      </c>
      <c r="B2922" t="s">
        <v>187</v>
      </c>
      <c r="C2922" t="s">
        <v>184</v>
      </c>
      <c r="D2922" t="s">
        <v>186</v>
      </c>
      <c r="E2922" t="s">
        <v>185</v>
      </c>
      <c r="F2922" t="s">
        <v>194</v>
      </c>
      <c r="G2922" t="s">
        <v>4592</v>
      </c>
      <c r="H2922" t="s">
        <v>5057</v>
      </c>
      <c r="I2922" t="s">
        <v>5156</v>
      </c>
      <c r="J2922" t="s">
        <v>5173</v>
      </c>
    </row>
    <row r="2923" spans="1:10" x14ac:dyDescent="0.35">
      <c r="A2923" t="s">
        <v>183</v>
      </c>
      <c r="B2923" t="s">
        <v>38</v>
      </c>
      <c r="C2923" t="s">
        <v>39</v>
      </c>
      <c r="D2923" t="s">
        <v>46</v>
      </c>
      <c r="E2923" t="s">
        <v>185</v>
      </c>
      <c r="F2923" t="s">
        <v>3160</v>
      </c>
      <c r="G2923" t="s">
        <v>5174</v>
      </c>
      <c r="H2923" t="s">
        <v>5175</v>
      </c>
      <c r="I2923" t="s">
        <v>5176</v>
      </c>
      <c r="J2923" t="s">
        <v>203</v>
      </c>
    </row>
    <row r="2924" spans="1:10" x14ac:dyDescent="0.35">
      <c r="A2924" t="s">
        <v>183</v>
      </c>
      <c r="B2924" t="s">
        <v>38</v>
      </c>
      <c r="C2924" t="s">
        <v>39</v>
      </c>
      <c r="D2924" t="s">
        <v>40</v>
      </c>
      <c r="E2924" t="s">
        <v>185</v>
      </c>
      <c r="F2924" t="s">
        <v>3164</v>
      </c>
      <c r="G2924" t="s">
        <v>5177</v>
      </c>
      <c r="H2924" t="s">
        <v>5178</v>
      </c>
      <c r="I2924" t="s">
        <v>5176</v>
      </c>
      <c r="J2924" t="s">
        <v>207</v>
      </c>
    </row>
    <row r="2925" spans="1:10" x14ac:dyDescent="0.35">
      <c r="A2925" t="s">
        <v>183</v>
      </c>
      <c r="B2925" t="s">
        <v>38</v>
      </c>
      <c r="C2925" t="s">
        <v>39</v>
      </c>
      <c r="D2925" t="s">
        <v>45</v>
      </c>
      <c r="E2925" t="s">
        <v>185</v>
      </c>
      <c r="F2925" t="s">
        <v>3167</v>
      </c>
      <c r="G2925" t="s">
        <v>5179</v>
      </c>
      <c r="H2925" t="s">
        <v>5180</v>
      </c>
      <c r="I2925" t="s">
        <v>5176</v>
      </c>
      <c r="J2925" t="s">
        <v>211</v>
      </c>
    </row>
    <row r="2926" spans="1:10" x14ac:dyDescent="0.35">
      <c r="A2926" t="s">
        <v>183</v>
      </c>
      <c r="B2926" t="s">
        <v>38</v>
      </c>
      <c r="C2926" t="s">
        <v>39</v>
      </c>
      <c r="D2926" t="s">
        <v>43</v>
      </c>
      <c r="E2926" t="s">
        <v>185</v>
      </c>
      <c r="F2926" t="s">
        <v>3170</v>
      </c>
      <c r="G2926" t="s">
        <v>5181</v>
      </c>
      <c r="H2926" t="s">
        <v>5182</v>
      </c>
      <c r="I2926" t="s">
        <v>5176</v>
      </c>
      <c r="J2926" t="s">
        <v>215</v>
      </c>
    </row>
    <row r="2927" spans="1:10" x14ac:dyDescent="0.35">
      <c r="A2927" t="s">
        <v>183</v>
      </c>
      <c r="B2927" t="s">
        <v>38</v>
      </c>
      <c r="C2927" t="s">
        <v>39</v>
      </c>
      <c r="D2927" t="s">
        <v>42</v>
      </c>
      <c r="E2927" t="s">
        <v>185</v>
      </c>
      <c r="F2927" t="s">
        <v>3173</v>
      </c>
      <c r="G2927" t="s">
        <v>5183</v>
      </c>
      <c r="H2927" t="s">
        <v>5184</v>
      </c>
      <c r="I2927" t="s">
        <v>5176</v>
      </c>
      <c r="J2927" t="s">
        <v>219</v>
      </c>
    </row>
    <row r="2928" spans="1:10" x14ac:dyDescent="0.35">
      <c r="A2928" t="s">
        <v>183</v>
      </c>
      <c r="B2928" t="s">
        <v>38</v>
      </c>
      <c r="C2928" t="s">
        <v>39</v>
      </c>
      <c r="D2928" t="s">
        <v>44</v>
      </c>
      <c r="E2928" t="s">
        <v>185</v>
      </c>
      <c r="F2928" t="s">
        <v>3176</v>
      </c>
      <c r="G2928" t="s">
        <v>5185</v>
      </c>
      <c r="H2928" t="s">
        <v>5186</v>
      </c>
      <c r="I2928" t="s">
        <v>5176</v>
      </c>
      <c r="J2928" t="s">
        <v>223</v>
      </c>
    </row>
    <row r="2929" spans="1:10" x14ac:dyDescent="0.35">
      <c r="A2929" t="s">
        <v>183</v>
      </c>
      <c r="B2929" t="s">
        <v>38</v>
      </c>
      <c r="C2929" t="s">
        <v>39</v>
      </c>
      <c r="D2929" t="s">
        <v>41</v>
      </c>
      <c r="E2929" t="s">
        <v>185</v>
      </c>
      <c r="F2929" t="s">
        <v>3179</v>
      </c>
      <c r="G2929" t="s">
        <v>5187</v>
      </c>
      <c r="H2929" t="s">
        <v>5188</v>
      </c>
      <c r="I2929" t="s">
        <v>5176</v>
      </c>
      <c r="J2929" t="s">
        <v>227</v>
      </c>
    </row>
    <row r="2930" spans="1:10" x14ac:dyDescent="0.35">
      <c r="A2930" t="s">
        <v>183</v>
      </c>
      <c r="B2930" t="s">
        <v>38</v>
      </c>
      <c r="C2930" t="s">
        <v>39</v>
      </c>
      <c r="D2930" t="s">
        <v>39</v>
      </c>
      <c r="E2930" t="s">
        <v>185</v>
      </c>
      <c r="F2930" t="s">
        <v>3182</v>
      </c>
      <c r="G2930" t="s">
        <v>5189</v>
      </c>
      <c r="H2930" t="s">
        <v>5176</v>
      </c>
      <c r="I2930" t="s">
        <v>5176</v>
      </c>
      <c r="J2930" t="s">
        <v>230</v>
      </c>
    </row>
    <row r="2931" spans="1:10" x14ac:dyDescent="0.35">
      <c r="A2931" t="s">
        <v>183</v>
      </c>
      <c r="B2931" t="s">
        <v>38</v>
      </c>
      <c r="C2931" t="s">
        <v>53</v>
      </c>
      <c r="D2931" t="s">
        <v>55</v>
      </c>
      <c r="E2931" t="s">
        <v>185</v>
      </c>
      <c r="F2931" t="s">
        <v>3184</v>
      </c>
      <c r="G2931" t="s">
        <v>5190</v>
      </c>
      <c r="H2931" t="s">
        <v>5191</v>
      </c>
      <c r="I2931" t="s">
        <v>5192</v>
      </c>
      <c r="J2931" t="s">
        <v>361</v>
      </c>
    </row>
    <row r="2932" spans="1:10" x14ac:dyDescent="0.35">
      <c r="A2932" t="s">
        <v>183</v>
      </c>
      <c r="B2932" t="s">
        <v>38</v>
      </c>
      <c r="C2932" t="s">
        <v>53</v>
      </c>
      <c r="D2932" t="s">
        <v>54</v>
      </c>
      <c r="E2932" t="s">
        <v>185</v>
      </c>
      <c r="F2932" t="s">
        <v>3188</v>
      </c>
      <c r="G2932" t="s">
        <v>5193</v>
      </c>
      <c r="H2932" t="s">
        <v>5194</v>
      </c>
      <c r="I2932" t="s">
        <v>5192</v>
      </c>
      <c r="J2932" t="s">
        <v>365</v>
      </c>
    </row>
    <row r="2933" spans="1:10" x14ac:dyDescent="0.35">
      <c r="A2933" t="s">
        <v>183</v>
      </c>
      <c r="B2933" t="s">
        <v>38</v>
      </c>
      <c r="C2933" t="s">
        <v>53</v>
      </c>
      <c r="D2933" t="s">
        <v>56</v>
      </c>
      <c r="E2933" t="s">
        <v>185</v>
      </c>
      <c r="F2933" t="s">
        <v>3191</v>
      </c>
      <c r="G2933" t="s">
        <v>5195</v>
      </c>
      <c r="H2933" t="s">
        <v>5196</v>
      </c>
      <c r="I2933" t="s">
        <v>5192</v>
      </c>
      <c r="J2933" t="s">
        <v>369</v>
      </c>
    </row>
    <row r="2934" spans="1:10" x14ac:dyDescent="0.35">
      <c r="A2934" t="s">
        <v>183</v>
      </c>
      <c r="B2934" t="s">
        <v>38</v>
      </c>
      <c r="C2934" t="s">
        <v>53</v>
      </c>
      <c r="D2934" t="s">
        <v>43</v>
      </c>
      <c r="E2934" t="s">
        <v>185</v>
      </c>
      <c r="F2934" t="s">
        <v>3194</v>
      </c>
      <c r="G2934" t="s">
        <v>5197</v>
      </c>
      <c r="H2934" t="s">
        <v>5182</v>
      </c>
      <c r="I2934" t="s">
        <v>5192</v>
      </c>
      <c r="J2934" t="s">
        <v>373</v>
      </c>
    </row>
    <row r="2935" spans="1:10" x14ac:dyDescent="0.35">
      <c r="A2935" t="s">
        <v>183</v>
      </c>
      <c r="B2935" t="s">
        <v>38</v>
      </c>
      <c r="C2935" t="s">
        <v>53</v>
      </c>
      <c r="D2935" t="s">
        <v>42</v>
      </c>
      <c r="E2935" t="s">
        <v>185</v>
      </c>
      <c r="F2935" t="s">
        <v>3196</v>
      </c>
      <c r="G2935" t="s">
        <v>5198</v>
      </c>
      <c r="H2935" t="s">
        <v>5184</v>
      </c>
      <c r="I2935" t="s">
        <v>5192</v>
      </c>
      <c r="J2935" t="s">
        <v>377</v>
      </c>
    </row>
    <row r="2936" spans="1:10" x14ac:dyDescent="0.35">
      <c r="A2936" t="s">
        <v>183</v>
      </c>
      <c r="B2936" t="s">
        <v>38</v>
      </c>
      <c r="C2936" t="s">
        <v>53</v>
      </c>
      <c r="D2936" t="s">
        <v>44</v>
      </c>
      <c r="E2936" t="s">
        <v>185</v>
      </c>
      <c r="F2936" t="s">
        <v>3198</v>
      </c>
      <c r="G2936" t="s">
        <v>5199</v>
      </c>
      <c r="H2936" t="s">
        <v>5186</v>
      </c>
      <c r="I2936" t="s">
        <v>5192</v>
      </c>
      <c r="J2936" t="s">
        <v>381</v>
      </c>
    </row>
    <row r="2937" spans="1:10" x14ac:dyDescent="0.35">
      <c r="A2937" t="s">
        <v>183</v>
      </c>
      <c r="B2937" t="s">
        <v>38</v>
      </c>
      <c r="C2937" t="s">
        <v>53</v>
      </c>
      <c r="D2937" t="s">
        <v>41</v>
      </c>
      <c r="E2937" t="s">
        <v>185</v>
      </c>
      <c r="F2937" t="s">
        <v>3200</v>
      </c>
      <c r="G2937" t="s">
        <v>5200</v>
      </c>
      <c r="H2937" t="s">
        <v>5188</v>
      </c>
      <c r="I2937" t="s">
        <v>5192</v>
      </c>
      <c r="J2937" t="s">
        <v>385</v>
      </c>
    </row>
    <row r="2938" spans="1:10" x14ac:dyDescent="0.35">
      <c r="A2938" t="s">
        <v>183</v>
      </c>
      <c r="B2938" t="s">
        <v>38</v>
      </c>
      <c r="C2938" t="s">
        <v>53</v>
      </c>
      <c r="D2938" t="s">
        <v>53</v>
      </c>
      <c r="E2938" t="s">
        <v>185</v>
      </c>
      <c r="F2938" t="s">
        <v>3202</v>
      </c>
      <c r="G2938" t="s">
        <v>5201</v>
      </c>
      <c r="H2938" t="s">
        <v>5192</v>
      </c>
      <c r="I2938" t="s">
        <v>5192</v>
      </c>
      <c r="J2938" t="s">
        <v>388</v>
      </c>
    </row>
    <row r="2939" spans="1:10" x14ac:dyDescent="0.35">
      <c r="A2939" t="s">
        <v>183</v>
      </c>
      <c r="B2939" t="s">
        <v>4</v>
      </c>
      <c r="C2939" t="s">
        <v>78</v>
      </c>
      <c r="D2939" t="s">
        <v>79</v>
      </c>
      <c r="E2939" t="s">
        <v>185</v>
      </c>
      <c r="F2939" t="s">
        <v>3204</v>
      </c>
      <c r="G2939" t="s">
        <v>5202</v>
      </c>
      <c r="H2939" t="s">
        <v>5203</v>
      </c>
      <c r="I2939" t="s">
        <v>5204</v>
      </c>
      <c r="J2939" t="s">
        <v>492</v>
      </c>
    </row>
    <row r="2940" spans="1:10" x14ac:dyDescent="0.35">
      <c r="A2940" t="s">
        <v>183</v>
      </c>
      <c r="B2940" t="s">
        <v>4</v>
      </c>
      <c r="C2940" t="s">
        <v>78</v>
      </c>
      <c r="D2940" t="s">
        <v>80</v>
      </c>
      <c r="E2940" t="s">
        <v>185</v>
      </c>
      <c r="F2940" t="s">
        <v>3208</v>
      </c>
      <c r="G2940" t="s">
        <v>5205</v>
      </c>
      <c r="H2940" t="s">
        <v>5206</v>
      </c>
      <c r="I2940" t="s">
        <v>5204</v>
      </c>
      <c r="J2940" t="s">
        <v>496</v>
      </c>
    </row>
    <row r="2941" spans="1:10" x14ac:dyDescent="0.35">
      <c r="A2941" t="s">
        <v>183</v>
      </c>
      <c r="B2941" t="s">
        <v>4</v>
      </c>
      <c r="C2941" t="s">
        <v>78</v>
      </c>
      <c r="D2941" t="s">
        <v>81</v>
      </c>
      <c r="E2941" t="s">
        <v>185</v>
      </c>
      <c r="F2941" t="s">
        <v>3211</v>
      </c>
      <c r="G2941" t="s">
        <v>5207</v>
      </c>
      <c r="H2941" t="s">
        <v>5208</v>
      </c>
      <c r="I2941" t="s">
        <v>5204</v>
      </c>
      <c r="J2941" t="s">
        <v>500</v>
      </c>
    </row>
    <row r="2942" spans="1:10" x14ac:dyDescent="0.35">
      <c r="A2942" t="s">
        <v>183</v>
      </c>
      <c r="B2942" t="s">
        <v>4</v>
      </c>
      <c r="C2942" t="s">
        <v>78</v>
      </c>
      <c r="D2942" t="s">
        <v>44</v>
      </c>
      <c r="E2942" t="s">
        <v>185</v>
      </c>
      <c r="F2942" t="s">
        <v>3214</v>
      </c>
      <c r="G2942" t="s">
        <v>5209</v>
      </c>
      <c r="H2942" t="s">
        <v>5210</v>
      </c>
      <c r="I2942" t="s">
        <v>5204</v>
      </c>
      <c r="J2942" t="s">
        <v>504</v>
      </c>
    </row>
    <row r="2943" spans="1:10" x14ac:dyDescent="0.35">
      <c r="A2943" t="s">
        <v>183</v>
      </c>
      <c r="B2943" t="s">
        <v>4</v>
      </c>
      <c r="C2943" t="s">
        <v>78</v>
      </c>
      <c r="D2943" t="s">
        <v>41</v>
      </c>
      <c r="E2943" t="s">
        <v>185</v>
      </c>
      <c r="F2943" t="s">
        <v>3217</v>
      </c>
      <c r="G2943" t="s">
        <v>5211</v>
      </c>
      <c r="H2943" t="s">
        <v>5212</v>
      </c>
      <c r="I2943" t="s">
        <v>5204</v>
      </c>
      <c r="J2943" t="s">
        <v>508</v>
      </c>
    </row>
    <row r="2944" spans="1:10" x14ac:dyDescent="0.35">
      <c r="A2944" t="s">
        <v>183</v>
      </c>
      <c r="B2944" t="s">
        <v>4</v>
      </c>
      <c r="C2944" t="s">
        <v>78</v>
      </c>
      <c r="D2944" t="s">
        <v>78</v>
      </c>
      <c r="E2944" t="s">
        <v>185</v>
      </c>
      <c r="F2944" t="s">
        <v>3220</v>
      </c>
      <c r="G2944" t="s">
        <v>5213</v>
      </c>
      <c r="H2944" t="s">
        <v>5204</v>
      </c>
      <c r="I2944" t="s">
        <v>5204</v>
      </c>
      <c r="J2944" t="s">
        <v>511</v>
      </c>
    </row>
    <row r="2945" spans="1:10" x14ac:dyDescent="0.35">
      <c r="A2945" t="s">
        <v>183</v>
      </c>
      <c r="B2945" t="s">
        <v>62</v>
      </c>
      <c r="C2945" t="s">
        <v>63</v>
      </c>
      <c r="D2945" t="s">
        <v>65</v>
      </c>
      <c r="E2945" t="s">
        <v>185</v>
      </c>
      <c r="F2945" t="s">
        <v>3222</v>
      </c>
      <c r="G2945" t="s">
        <v>5214</v>
      </c>
      <c r="H2945" t="s">
        <v>5215</v>
      </c>
      <c r="I2945" t="s">
        <v>5216</v>
      </c>
      <c r="J2945" t="s">
        <v>660</v>
      </c>
    </row>
    <row r="2946" spans="1:10" x14ac:dyDescent="0.35">
      <c r="A2946" t="s">
        <v>183</v>
      </c>
      <c r="B2946" t="s">
        <v>62</v>
      </c>
      <c r="C2946" t="s">
        <v>63</v>
      </c>
      <c r="D2946" t="s">
        <v>67</v>
      </c>
      <c r="E2946" t="s">
        <v>185</v>
      </c>
      <c r="F2946" t="s">
        <v>3226</v>
      </c>
      <c r="G2946" t="s">
        <v>5217</v>
      </c>
      <c r="H2946" t="s">
        <v>5218</v>
      </c>
      <c r="I2946" t="s">
        <v>5216</v>
      </c>
      <c r="J2946" t="s">
        <v>664</v>
      </c>
    </row>
    <row r="2947" spans="1:10" x14ac:dyDescent="0.35">
      <c r="A2947" t="s">
        <v>183</v>
      </c>
      <c r="B2947" t="s">
        <v>62</v>
      </c>
      <c r="C2947" t="s">
        <v>63</v>
      </c>
      <c r="D2947" t="s">
        <v>68</v>
      </c>
      <c r="E2947" t="s">
        <v>185</v>
      </c>
      <c r="F2947" t="s">
        <v>3229</v>
      </c>
      <c r="G2947" t="s">
        <v>5219</v>
      </c>
      <c r="H2947" t="s">
        <v>5220</v>
      </c>
      <c r="I2947" t="s">
        <v>5216</v>
      </c>
      <c r="J2947" t="s">
        <v>668</v>
      </c>
    </row>
    <row r="2948" spans="1:10" x14ac:dyDescent="0.35">
      <c r="A2948" t="s">
        <v>183</v>
      </c>
      <c r="B2948" t="s">
        <v>62</v>
      </c>
      <c r="C2948" t="s">
        <v>63</v>
      </c>
      <c r="D2948" t="s">
        <v>13</v>
      </c>
      <c r="E2948" t="s">
        <v>185</v>
      </c>
      <c r="F2948" t="s">
        <v>3232</v>
      </c>
      <c r="G2948" t="s">
        <v>5221</v>
      </c>
      <c r="H2948" t="s">
        <v>5222</v>
      </c>
      <c r="I2948" t="s">
        <v>5216</v>
      </c>
      <c r="J2948" t="s">
        <v>672</v>
      </c>
    </row>
    <row r="2949" spans="1:10" x14ac:dyDescent="0.35">
      <c r="A2949" t="s">
        <v>183</v>
      </c>
      <c r="B2949" t="s">
        <v>62</v>
      </c>
      <c r="C2949" t="s">
        <v>63</v>
      </c>
      <c r="D2949" t="s">
        <v>7</v>
      </c>
      <c r="E2949" t="s">
        <v>185</v>
      </c>
      <c r="F2949" t="s">
        <v>3235</v>
      </c>
      <c r="G2949" t="s">
        <v>5223</v>
      </c>
      <c r="H2949" t="s">
        <v>5224</v>
      </c>
      <c r="I2949" t="s">
        <v>5216</v>
      </c>
      <c r="J2949" t="s">
        <v>676</v>
      </c>
    </row>
    <row r="2950" spans="1:10" x14ac:dyDescent="0.35">
      <c r="A2950" t="s">
        <v>183</v>
      </c>
      <c r="B2950" t="s">
        <v>62</v>
      </c>
      <c r="C2950" t="s">
        <v>63</v>
      </c>
      <c r="D2950" t="s">
        <v>66</v>
      </c>
      <c r="E2950" t="s">
        <v>185</v>
      </c>
      <c r="F2950" t="s">
        <v>3238</v>
      </c>
      <c r="G2950" t="s">
        <v>5225</v>
      </c>
      <c r="H2950" t="s">
        <v>5226</v>
      </c>
      <c r="I2950" t="s">
        <v>5216</v>
      </c>
      <c r="J2950" t="s">
        <v>680</v>
      </c>
    </row>
    <row r="2951" spans="1:10" x14ac:dyDescent="0.35">
      <c r="A2951" t="s">
        <v>183</v>
      </c>
      <c r="B2951" t="s">
        <v>62</v>
      </c>
      <c r="C2951" t="s">
        <v>63</v>
      </c>
      <c r="D2951" t="s">
        <v>64</v>
      </c>
      <c r="E2951" t="s">
        <v>185</v>
      </c>
      <c r="F2951" t="s">
        <v>3241</v>
      </c>
      <c r="G2951" t="s">
        <v>5227</v>
      </c>
      <c r="H2951" t="s">
        <v>5228</v>
      </c>
      <c r="I2951" t="s">
        <v>5216</v>
      </c>
      <c r="J2951" t="s">
        <v>684</v>
      </c>
    </row>
    <row r="2952" spans="1:10" x14ac:dyDescent="0.35">
      <c r="A2952" t="s">
        <v>183</v>
      </c>
      <c r="B2952" t="s">
        <v>62</v>
      </c>
      <c r="C2952" t="s">
        <v>63</v>
      </c>
      <c r="D2952" t="s">
        <v>63</v>
      </c>
      <c r="E2952" t="s">
        <v>185</v>
      </c>
      <c r="F2952" t="s">
        <v>3244</v>
      </c>
      <c r="G2952" t="s">
        <v>5229</v>
      </c>
      <c r="H2952" t="s">
        <v>5216</v>
      </c>
      <c r="I2952" t="s">
        <v>5216</v>
      </c>
      <c r="J2952" t="s">
        <v>687</v>
      </c>
    </row>
    <row r="2953" spans="1:10" x14ac:dyDescent="0.35">
      <c r="A2953" t="s">
        <v>183</v>
      </c>
      <c r="B2953" t="s">
        <v>62</v>
      </c>
      <c r="C2953" t="s">
        <v>91</v>
      </c>
      <c r="D2953" t="s">
        <v>91</v>
      </c>
      <c r="E2953" t="s">
        <v>185</v>
      </c>
      <c r="F2953" t="s">
        <v>3246</v>
      </c>
      <c r="G2953" t="s">
        <v>5230</v>
      </c>
      <c r="H2953" t="s">
        <v>5231</v>
      </c>
      <c r="I2953" t="s">
        <v>5231</v>
      </c>
      <c r="J2953" t="s">
        <v>859</v>
      </c>
    </row>
    <row r="2954" spans="1:10" x14ac:dyDescent="0.35">
      <c r="A2954" t="s">
        <v>183</v>
      </c>
      <c r="B2954" t="s">
        <v>62</v>
      </c>
      <c r="C2954" t="s">
        <v>91</v>
      </c>
      <c r="D2954" t="s">
        <v>96</v>
      </c>
      <c r="E2954" t="s">
        <v>185</v>
      </c>
      <c r="F2954" t="s">
        <v>3249</v>
      </c>
      <c r="G2954" t="s">
        <v>5232</v>
      </c>
      <c r="H2954" t="s">
        <v>5233</v>
      </c>
      <c r="I2954" t="s">
        <v>5231</v>
      </c>
      <c r="J2954" t="s">
        <v>867</v>
      </c>
    </row>
    <row r="2955" spans="1:10" x14ac:dyDescent="0.35">
      <c r="A2955" t="s">
        <v>183</v>
      </c>
      <c r="B2955" t="s">
        <v>62</v>
      </c>
      <c r="C2955" t="s">
        <v>91</v>
      </c>
      <c r="D2955" t="s">
        <v>94</v>
      </c>
      <c r="E2955" t="s">
        <v>185</v>
      </c>
      <c r="F2955" t="s">
        <v>3252</v>
      </c>
      <c r="G2955" t="s">
        <v>5234</v>
      </c>
      <c r="H2955" t="s">
        <v>5235</v>
      </c>
      <c r="I2955" t="s">
        <v>5231</v>
      </c>
      <c r="J2955" t="s">
        <v>871</v>
      </c>
    </row>
    <row r="2956" spans="1:10" x14ac:dyDescent="0.35">
      <c r="A2956" t="s">
        <v>183</v>
      </c>
      <c r="B2956" t="s">
        <v>62</v>
      </c>
      <c r="C2956" t="s">
        <v>91</v>
      </c>
      <c r="D2956" t="s">
        <v>66</v>
      </c>
      <c r="E2956" t="s">
        <v>185</v>
      </c>
      <c r="F2956" t="s">
        <v>3255</v>
      </c>
      <c r="G2956" t="s">
        <v>5236</v>
      </c>
      <c r="H2956" t="s">
        <v>5226</v>
      </c>
      <c r="I2956" t="s">
        <v>5231</v>
      </c>
      <c r="J2956" t="s">
        <v>875</v>
      </c>
    </row>
    <row r="2957" spans="1:10" x14ac:dyDescent="0.35">
      <c r="A2957" t="s">
        <v>183</v>
      </c>
      <c r="B2957" t="s">
        <v>62</v>
      </c>
      <c r="C2957" t="s">
        <v>91</v>
      </c>
      <c r="D2957" t="s">
        <v>64</v>
      </c>
      <c r="E2957" t="s">
        <v>185</v>
      </c>
      <c r="F2957" t="s">
        <v>3257</v>
      </c>
      <c r="G2957" t="s">
        <v>5237</v>
      </c>
      <c r="H2957" t="s">
        <v>5228</v>
      </c>
      <c r="I2957" t="s">
        <v>5231</v>
      </c>
      <c r="J2957" t="s">
        <v>879</v>
      </c>
    </row>
    <row r="2958" spans="1:10" x14ac:dyDescent="0.35">
      <c r="A2958" t="s">
        <v>183</v>
      </c>
      <c r="B2958" t="s">
        <v>62</v>
      </c>
      <c r="C2958" t="s">
        <v>91</v>
      </c>
      <c r="D2958" t="s">
        <v>95</v>
      </c>
      <c r="E2958" t="s">
        <v>185</v>
      </c>
      <c r="F2958" t="s">
        <v>3259</v>
      </c>
      <c r="G2958" t="s">
        <v>5238</v>
      </c>
      <c r="H2958" t="s">
        <v>5239</v>
      </c>
      <c r="I2958" t="s">
        <v>5231</v>
      </c>
      <c r="J2958" t="s">
        <v>883</v>
      </c>
    </row>
    <row r="2959" spans="1:10" x14ac:dyDescent="0.35">
      <c r="A2959" t="s">
        <v>183</v>
      </c>
      <c r="B2959" t="s">
        <v>4</v>
      </c>
      <c r="C2959" t="s">
        <v>5</v>
      </c>
      <c r="D2959" t="s">
        <v>5</v>
      </c>
      <c r="E2959" t="s">
        <v>185</v>
      </c>
      <c r="F2959" t="s">
        <v>3262</v>
      </c>
      <c r="G2959" t="s">
        <v>5240</v>
      </c>
      <c r="H2959" t="s">
        <v>5241</v>
      </c>
      <c r="I2959" t="s">
        <v>5241</v>
      </c>
      <c r="J2959" t="s">
        <v>1015</v>
      </c>
    </row>
    <row r="2960" spans="1:10" x14ac:dyDescent="0.35">
      <c r="A2960" t="s">
        <v>183</v>
      </c>
      <c r="B2960" t="s">
        <v>4</v>
      </c>
      <c r="C2960" t="s">
        <v>5</v>
      </c>
      <c r="D2960" t="s">
        <v>15</v>
      </c>
      <c r="E2960" t="s">
        <v>185</v>
      </c>
      <c r="F2960" t="s">
        <v>3265</v>
      </c>
      <c r="G2960" t="s">
        <v>5242</v>
      </c>
      <c r="H2960" t="s">
        <v>5243</v>
      </c>
      <c r="I2960" t="s">
        <v>5241</v>
      </c>
      <c r="J2960" t="s">
        <v>1023</v>
      </c>
    </row>
    <row r="2961" spans="1:10" x14ac:dyDescent="0.35">
      <c r="A2961" t="s">
        <v>183</v>
      </c>
      <c r="B2961" t="s">
        <v>4</v>
      </c>
      <c r="C2961" t="s">
        <v>5</v>
      </c>
      <c r="D2961" t="s">
        <v>10</v>
      </c>
      <c r="E2961" t="s">
        <v>185</v>
      </c>
      <c r="F2961" t="s">
        <v>3268</v>
      </c>
      <c r="G2961" t="s">
        <v>5244</v>
      </c>
      <c r="H2961" t="s">
        <v>5245</v>
      </c>
      <c r="I2961" t="s">
        <v>5241</v>
      </c>
      <c r="J2961" t="s">
        <v>1027</v>
      </c>
    </row>
    <row r="2962" spans="1:10" x14ac:dyDescent="0.35">
      <c r="A2962" t="s">
        <v>183</v>
      </c>
      <c r="B2962" t="s">
        <v>4</v>
      </c>
      <c r="C2962" t="s">
        <v>5</v>
      </c>
      <c r="D2962" t="s">
        <v>14</v>
      </c>
      <c r="E2962" t="s">
        <v>185</v>
      </c>
      <c r="F2962" t="s">
        <v>3271</v>
      </c>
      <c r="G2962" t="s">
        <v>5246</v>
      </c>
      <c r="H2962" t="s">
        <v>5247</v>
      </c>
      <c r="I2962" t="s">
        <v>5241</v>
      </c>
      <c r="J2962" t="s">
        <v>1031</v>
      </c>
    </row>
    <row r="2963" spans="1:10" x14ac:dyDescent="0.35">
      <c r="A2963" t="s">
        <v>183</v>
      </c>
      <c r="B2963" t="s">
        <v>4</v>
      </c>
      <c r="C2963" t="s">
        <v>5</v>
      </c>
      <c r="D2963" t="s">
        <v>13</v>
      </c>
      <c r="E2963" t="s">
        <v>185</v>
      </c>
      <c r="F2963" t="s">
        <v>3274</v>
      </c>
      <c r="G2963" t="s">
        <v>5248</v>
      </c>
      <c r="H2963" t="s">
        <v>5249</v>
      </c>
      <c r="I2963" t="s">
        <v>5241</v>
      </c>
      <c r="J2963" t="s">
        <v>1035</v>
      </c>
    </row>
    <row r="2964" spans="1:10" x14ac:dyDescent="0.35">
      <c r="A2964" t="s">
        <v>183</v>
      </c>
      <c r="B2964" t="s">
        <v>4</v>
      </c>
      <c r="C2964" t="s">
        <v>5</v>
      </c>
      <c r="D2964" t="s">
        <v>7</v>
      </c>
      <c r="E2964" t="s">
        <v>185</v>
      </c>
      <c r="F2964" t="s">
        <v>3277</v>
      </c>
      <c r="G2964" t="s">
        <v>5250</v>
      </c>
      <c r="H2964" t="s">
        <v>5251</v>
      </c>
      <c r="I2964" t="s">
        <v>5241</v>
      </c>
      <c r="J2964" t="s">
        <v>1039</v>
      </c>
    </row>
    <row r="2965" spans="1:10" x14ac:dyDescent="0.35">
      <c r="A2965" t="s">
        <v>183</v>
      </c>
      <c r="B2965" t="s">
        <v>38</v>
      </c>
      <c r="C2965" t="s">
        <v>39</v>
      </c>
      <c r="D2965" t="s">
        <v>186</v>
      </c>
      <c r="E2965" t="s">
        <v>185</v>
      </c>
      <c r="F2965" t="s">
        <v>3628</v>
      </c>
      <c r="G2965" t="s">
        <v>5252</v>
      </c>
      <c r="H2965" t="s">
        <v>5253</v>
      </c>
      <c r="I2965" t="s">
        <v>5176</v>
      </c>
      <c r="J2965" t="s">
        <v>3283</v>
      </c>
    </row>
    <row r="2966" spans="1:10" x14ac:dyDescent="0.35">
      <c r="A2966" t="s">
        <v>183</v>
      </c>
      <c r="B2966" t="s">
        <v>38</v>
      </c>
      <c r="C2966" t="s">
        <v>53</v>
      </c>
      <c r="D2966" t="s">
        <v>186</v>
      </c>
      <c r="E2966" t="s">
        <v>185</v>
      </c>
      <c r="F2966" t="s">
        <v>3631</v>
      </c>
      <c r="G2966" t="s">
        <v>5254</v>
      </c>
      <c r="H2966" t="s">
        <v>5253</v>
      </c>
      <c r="I2966" t="s">
        <v>5192</v>
      </c>
      <c r="J2966" t="s">
        <v>3329</v>
      </c>
    </row>
    <row r="2967" spans="1:10" x14ac:dyDescent="0.35">
      <c r="A2967" t="s">
        <v>183</v>
      </c>
      <c r="B2967" t="s">
        <v>4</v>
      </c>
      <c r="C2967" t="s">
        <v>78</v>
      </c>
      <c r="D2967" t="s">
        <v>186</v>
      </c>
      <c r="E2967" t="s">
        <v>185</v>
      </c>
      <c r="F2967" t="s">
        <v>3633</v>
      </c>
      <c r="G2967" t="s">
        <v>5255</v>
      </c>
      <c r="H2967" t="s">
        <v>5256</v>
      </c>
      <c r="I2967" t="s">
        <v>5204</v>
      </c>
      <c r="J2967" t="s">
        <v>3348</v>
      </c>
    </row>
    <row r="2968" spans="1:10" x14ac:dyDescent="0.35">
      <c r="A2968" t="s">
        <v>183</v>
      </c>
      <c r="B2968" t="s">
        <v>62</v>
      </c>
      <c r="C2968" t="s">
        <v>63</v>
      </c>
      <c r="D2968" t="s">
        <v>186</v>
      </c>
      <c r="E2968" t="s">
        <v>185</v>
      </c>
      <c r="F2968" t="s">
        <v>3636</v>
      </c>
      <c r="G2968" t="s">
        <v>5257</v>
      </c>
      <c r="H2968" t="s">
        <v>5258</v>
      </c>
      <c r="I2968" t="s">
        <v>5216</v>
      </c>
      <c r="J2968" t="s">
        <v>3376</v>
      </c>
    </row>
    <row r="2969" spans="1:10" x14ac:dyDescent="0.35">
      <c r="A2969" t="s">
        <v>183</v>
      </c>
      <c r="B2969" t="s">
        <v>62</v>
      </c>
      <c r="C2969" t="s">
        <v>91</v>
      </c>
      <c r="D2969" t="s">
        <v>186</v>
      </c>
      <c r="E2969" t="s">
        <v>185</v>
      </c>
      <c r="F2969" t="s">
        <v>3639</v>
      </c>
      <c r="G2969" t="s">
        <v>5259</v>
      </c>
      <c r="H2969" t="s">
        <v>5258</v>
      </c>
      <c r="I2969" t="s">
        <v>5231</v>
      </c>
      <c r="J2969" t="s">
        <v>3401</v>
      </c>
    </row>
    <row r="2970" spans="1:10" x14ac:dyDescent="0.35">
      <c r="A2970" t="s">
        <v>183</v>
      </c>
      <c r="B2970" t="s">
        <v>4</v>
      </c>
      <c r="C2970" t="s">
        <v>5</v>
      </c>
      <c r="D2970" t="s">
        <v>186</v>
      </c>
      <c r="E2970" t="s">
        <v>185</v>
      </c>
      <c r="F2970" t="s">
        <v>3641</v>
      </c>
      <c r="G2970" t="s">
        <v>5260</v>
      </c>
      <c r="H2970" t="s">
        <v>5256</v>
      </c>
      <c r="I2970" t="s">
        <v>5241</v>
      </c>
      <c r="J2970" t="s">
        <v>3432</v>
      </c>
    </row>
    <row r="2971" spans="1:10" x14ac:dyDescent="0.35">
      <c r="A2971" t="s">
        <v>183</v>
      </c>
      <c r="B2971" t="s">
        <v>38</v>
      </c>
      <c r="C2971" t="s">
        <v>184</v>
      </c>
      <c r="D2971" t="s">
        <v>46</v>
      </c>
      <c r="E2971" t="s">
        <v>185</v>
      </c>
      <c r="F2971" t="s">
        <v>4408</v>
      </c>
      <c r="G2971" t="s">
        <v>5261</v>
      </c>
      <c r="H2971" t="s">
        <v>5175</v>
      </c>
      <c r="I2971" t="s">
        <v>5262</v>
      </c>
      <c r="J2971" t="s">
        <v>3646</v>
      </c>
    </row>
    <row r="2972" spans="1:10" x14ac:dyDescent="0.35">
      <c r="A2972" t="s">
        <v>183</v>
      </c>
      <c r="B2972" t="s">
        <v>38</v>
      </c>
      <c r="C2972" t="s">
        <v>184</v>
      </c>
      <c r="D2972" t="s">
        <v>40</v>
      </c>
      <c r="E2972" t="s">
        <v>185</v>
      </c>
      <c r="F2972" t="s">
        <v>4411</v>
      </c>
      <c r="G2972" t="s">
        <v>5263</v>
      </c>
      <c r="H2972" t="s">
        <v>5178</v>
      </c>
      <c r="I2972" t="s">
        <v>5262</v>
      </c>
      <c r="J2972" t="s">
        <v>3648</v>
      </c>
    </row>
    <row r="2973" spans="1:10" x14ac:dyDescent="0.35">
      <c r="A2973" t="s">
        <v>183</v>
      </c>
      <c r="B2973" t="s">
        <v>38</v>
      </c>
      <c r="C2973" t="s">
        <v>184</v>
      </c>
      <c r="D2973" t="s">
        <v>45</v>
      </c>
      <c r="E2973" t="s">
        <v>185</v>
      </c>
      <c r="F2973" t="s">
        <v>4413</v>
      </c>
      <c r="G2973" t="s">
        <v>5264</v>
      </c>
      <c r="H2973" t="s">
        <v>5180</v>
      </c>
      <c r="I2973" t="s">
        <v>5262</v>
      </c>
      <c r="J2973" t="s">
        <v>3650</v>
      </c>
    </row>
    <row r="2974" spans="1:10" x14ac:dyDescent="0.35">
      <c r="A2974" t="s">
        <v>183</v>
      </c>
      <c r="B2974" t="s">
        <v>38</v>
      </c>
      <c r="C2974" t="s">
        <v>184</v>
      </c>
      <c r="D2974" t="s">
        <v>43</v>
      </c>
      <c r="E2974" t="s">
        <v>185</v>
      </c>
      <c r="F2974" t="s">
        <v>4415</v>
      </c>
      <c r="G2974" t="s">
        <v>5265</v>
      </c>
      <c r="H2974" t="s">
        <v>5182</v>
      </c>
      <c r="I2974" t="s">
        <v>5262</v>
      </c>
      <c r="J2974" t="s">
        <v>3652</v>
      </c>
    </row>
    <row r="2975" spans="1:10" x14ac:dyDescent="0.35">
      <c r="A2975" t="s">
        <v>183</v>
      </c>
      <c r="B2975" t="s">
        <v>38</v>
      </c>
      <c r="C2975" t="s">
        <v>184</v>
      </c>
      <c r="D2975" t="s">
        <v>42</v>
      </c>
      <c r="E2975" t="s">
        <v>185</v>
      </c>
      <c r="F2975" t="s">
        <v>4417</v>
      </c>
      <c r="G2975" t="s">
        <v>5266</v>
      </c>
      <c r="H2975" t="s">
        <v>5184</v>
      </c>
      <c r="I2975" t="s">
        <v>5262</v>
      </c>
      <c r="J2975" t="s">
        <v>3654</v>
      </c>
    </row>
    <row r="2976" spans="1:10" x14ac:dyDescent="0.35">
      <c r="A2976" t="s">
        <v>183</v>
      </c>
      <c r="B2976" t="s">
        <v>38</v>
      </c>
      <c r="C2976" t="s">
        <v>184</v>
      </c>
      <c r="D2976" t="s">
        <v>44</v>
      </c>
      <c r="E2976" t="s">
        <v>185</v>
      </c>
      <c r="F2976" t="s">
        <v>4419</v>
      </c>
      <c r="G2976" t="s">
        <v>5267</v>
      </c>
      <c r="H2976" t="s">
        <v>5186</v>
      </c>
      <c r="I2976" t="s">
        <v>5262</v>
      </c>
      <c r="J2976" t="s">
        <v>3656</v>
      </c>
    </row>
    <row r="2977" spans="1:10" x14ac:dyDescent="0.35">
      <c r="A2977" t="s">
        <v>183</v>
      </c>
      <c r="B2977" t="s">
        <v>38</v>
      </c>
      <c r="C2977" t="s">
        <v>184</v>
      </c>
      <c r="D2977" t="s">
        <v>41</v>
      </c>
      <c r="E2977" t="s">
        <v>185</v>
      </c>
      <c r="F2977" t="s">
        <v>4421</v>
      </c>
      <c r="G2977" t="s">
        <v>5268</v>
      </c>
      <c r="H2977" t="s">
        <v>5188</v>
      </c>
      <c r="I2977" t="s">
        <v>5262</v>
      </c>
      <c r="J2977" t="s">
        <v>3658</v>
      </c>
    </row>
    <row r="2978" spans="1:10" x14ac:dyDescent="0.35">
      <c r="A2978" t="s">
        <v>183</v>
      </c>
      <c r="B2978" t="s">
        <v>38</v>
      </c>
      <c r="C2978" t="s">
        <v>184</v>
      </c>
      <c r="D2978" t="s">
        <v>39</v>
      </c>
      <c r="E2978" t="s">
        <v>185</v>
      </c>
      <c r="F2978" t="s">
        <v>4423</v>
      </c>
      <c r="G2978" t="s">
        <v>5269</v>
      </c>
      <c r="H2978" t="s">
        <v>5176</v>
      </c>
      <c r="I2978" t="s">
        <v>5262</v>
      </c>
      <c r="J2978" t="s">
        <v>3660</v>
      </c>
    </row>
    <row r="2979" spans="1:10" x14ac:dyDescent="0.35">
      <c r="A2979" t="s">
        <v>183</v>
      </c>
      <c r="B2979" t="s">
        <v>38</v>
      </c>
      <c r="C2979" t="s">
        <v>184</v>
      </c>
      <c r="D2979" t="s">
        <v>55</v>
      </c>
      <c r="E2979" t="s">
        <v>185</v>
      </c>
      <c r="F2979" t="s">
        <v>4425</v>
      </c>
      <c r="G2979" t="s">
        <v>5270</v>
      </c>
      <c r="H2979" t="s">
        <v>5191</v>
      </c>
      <c r="I2979" t="s">
        <v>5262</v>
      </c>
      <c r="J2979" t="s">
        <v>3719</v>
      </c>
    </row>
    <row r="2980" spans="1:10" x14ac:dyDescent="0.35">
      <c r="A2980" t="s">
        <v>183</v>
      </c>
      <c r="B2980" t="s">
        <v>38</v>
      </c>
      <c r="C2980" t="s">
        <v>184</v>
      </c>
      <c r="D2980" t="s">
        <v>54</v>
      </c>
      <c r="E2980" t="s">
        <v>185</v>
      </c>
      <c r="F2980" t="s">
        <v>4427</v>
      </c>
      <c r="G2980" t="s">
        <v>5271</v>
      </c>
      <c r="H2980" t="s">
        <v>5194</v>
      </c>
      <c r="I2980" t="s">
        <v>5262</v>
      </c>
      <c r="J2980" t="s">
        <v>3721</v>
      </c>
    </row>
    <row r="2981" spans="1:10" x14ac:dyDescent="0.35">
      <c r="A2981" t="s">
        <v>183</v>
      </c>
      <c r="B2981" t="s">
        <v>38</v>
      </c>
      <c r="C2981" t="s">
        <v>184</v>
      </c>
      <c r="D2981" t="s">
        <v>56</v>
      </c>
      <c r="E2981" t="s">
        <v>185</v>
      </c>
      <c r="F2981" t="s">
        <v>4429</v>
      </c>
      <c r="G2981" t="s">
        <v>5272</v>
      </c>
      <c r="H2981" t="s">
        <v>5196</v>
      </c>
      <c r="I2981" t="s">
        <v>5262</v>
      </c>
      <c r="J2981" t="s">
        <v>3723</v>
      </c>
    </row>
    <row r="2982" spans="1:10" x14ac:dyDescent="0.35">
      <c r="A2982" t="s">
        <v>183</v>
      </c>
      <c r="B2982" t="s">
        <v>38</v>
      </c>
      <c r="C2982" t="s">
        <v>184</v>
      </c>
      <c r="D2982" t="s">
        <v>53</v>
      </c>
      <c r="E2982" t="s">
        <v>185</v>
      </c>
      <c r="F2982" t="s">
        <v>4431</v>
      </c>
      <c r="G2982" t="s">
        <v>5273</v>
      </c>
      <c r="H2982" t="s">
        <v>5192</v>
      </c>
      <c r="I2982" t="s">
        <v>5262</v>
      </c>
      <c r="J2982" t="s">
        <v>3729</v>
      </c>
    </row>
    <row r="2983" spans="1:10" x14ac:dyDescent="0.35">
      <c r="A2983" t="s">
        <v>183</v>
      </c>
      <c r="B2983" t="s">
        <v>4</v>
      </c>
      <c r="C2983" t="s">
        <v>184</v>
      </c>
      <c r="D2983" t="s">
        <v>79</v>
      </c>
      <c r="E2983" t="s">
        <v>185</v>
      </c>
      <c r="F2983" t="s">
        <v>4433</v>
      </c>
      <c r="G2983" t="s">
        <v>5274</v>
      </c>
      <c r="H2983" t="s">
        <v>5203</v>
      </c>
      <c r="I2983" t="s">
        <v>5275</v>
      </c>
      <c r="J2983" t="s">
        <v>3770</v>
      </c>
    </row>
    <row r="2984" spans="1:10" x14ac:dyDescent="0.35">
      <c r="A2984" t="s">
        <v>183</v>
      </c>
      <c r="B2984" t="s">
        <v>4</v>
      </c>
      <c r="C2984" t="s">
        <v>184</v>
      </c>
      <c r="D2984" t="s">
        <v>80</v>
      </c>
      <c r="E2984" t="s">
        <v>185</v>
      </c>
      <c r="F2984" t="s">
        <v>4436</v>
      </c>
      <c r="G2984" t="s">
        <v>5276</v>
      </c>
      <c r="H2984" t="s">
        <v>5206</v>
      </c>
      <c r="I2984" t="s">
        <v>5275</v>
      </c>
      <c r="J2984" t="s">
        <v>3772</v>
      </c>
    </row>
    <row r="2985" spans="1:10" x14ac:dyDescent="0.35">
      <c r="A2985" t="s">
        <v>183</v>
      </c>
      <c r="B2985" t="s">
        <v>4</v>
      </c>
      <c r="C2985" t="s">
        <v>184</v>
      </c>
      <c r="D2985" t="s">
        <v>81</v>
      </c>
      <c r="E2985" t="s">
        <v>185</v>
      </c>
      <c r="F2985" t="s">
        <v>4438</v>
      </c>
      <c r="G2985" t="s">
        <v>5277</v>
      </c>
      <c r="H2985" t="s">
        <v>5208</v>
      </c>
      <c r="I2985" t="s">
        <v>5275</v>
      </c>
      <c r="J2985" t="s">
        <v>3774</v>
      </c>
    </row>
    <row r="2986" spans="1:10" x14ac:dyDescent="0.35">
      <c r="A2986" t="s">
        <v>183</v>
      </c>
      <c r="B2986" t="s">
        <v>4</v>
      </c>
      <c r="C2986" t="s">
        <v>184</v>
      </c>
      <c r="D2986" t="s">
        <v>44</v>
      </c>
      <c r="E2986" t="s">
        <v>185</v>
      </c>
      <c r="F2986" t="s">
        <v>4440</v>
      </c>
      <c r="G2986" t="s">
        <v>5267</v>
      </c>
      <c r="H2986" t="s">
        <v>5210</v>
      </c>
      <c r="I2986" t="s">
        <v>5275</v>
      </c>
      <c r="J2986" t="s">
        <v>3776</v>
      </c>
    </row>
    <row r="2987" spans="1:10" x14ac:dyDescent="0.35">
      <c r="A2987" t="s">
        <v>183</v>
      </c>
      <c r="B2987" t="s">
        <v>4</v>
      </c>
      <c r="C2987" t="s">
        <v>184</v>
      </c>
      <c r="D2987" t="s">
        <v>41</v>
      </c>
      <c r="E2987" t="s">
        <v>185</v>
      </c>
      <c r="F2987" t="s">
        <v>4441</v>
      </c>
      <c r="G2987" t="s">
        <v>5268</v>
      </c>
      <c r="H2987" t="s">
        <v>5212</v>
      </c>
      <c r="I2987" t="s">
        <v>5275</v>
      </c>
      <c r="J2987" t="s">
        <v>3778</v>
      </c>
    </row>
    <row r="2988" spans="1:10" x14ac:dyDescent="0.35">
      <c r="A2988" t="s">
        <v>183</v>
      </c>
      <c r="B2988" t="s">
        <v>4</v>
      </c>
      <c r="C2988" t="s">
        <v>184</v>
      </c>
      <c r="D2988" t="s">
        <v>78</v>
      </c>
      <c r="E2988" t="s">
        <v>185</v>
      </c>
      <c r="F2988" t="s">
        <v>4442</v>
      </c>
      <c r="G2988" t="s">
        <v>5278</v>
      </c>
      <c r="H2988" t="s">
        <v>5204</v>
      </c>
      <c r="I2988" t="s">
        <v>5275</v>
      </c>
      <c r="J2988" t="s">
        <v>3780</v>
      </c>
    </row>
    <row r="2989" spans="1:10" x14ac:dyDescent="0.35">
      <c r="A2989" t="s">
        <v>183</v>
      </c>
      <c r="B2989" t="s">
        <v>62</v>
      </c>
      <c r="C2989" t="s">
        <v>184</v>
      </c>
      <c r="D2989" t="s">
        <v>65</v>
      </c>
      <c r="E2989" t="s">
        <v>185</v>
      </c>
      <c r="F2989" t="s">
        <v>4444</v>
      </c>
      <c r="G2989" t="s">
        <v>5279</v>
      </c>
      <c r="H2989" t="s">
        <v>5215</v>
      </c>
      <c r="I2989" t="s">
        <v>5280</v>
      </c>
      <c r="J2989" t="s">
        <v>3839</v>
      </c>
    </row>
    <row r="2990" spans="1:10" x14ac:dyDescent="0.35">
      <c r="A2990" t="s">
        <v>183</v>
      </c>
      <c r="B2990" t="s">
        <v>62</v>
      </c>
      <c r="C2990" t="s">
        <v>184</v>
      </c>
      <c r="D2990" t="s">
        <v>67</v>
      </c>
      <c r="E2990" t="s">
        <v>185</v>
      </c>
      <c r="F2990" t="s">
        <v>4447</v>
      </c>
      <c r="G2990" t="s">
        <v>5281</v>
      </c>
      <c r="H2990" t="s">
        <v>5218</v>
      </c>
      <c r="I2990" t="s">
        <v>5280</v>
      </c>
      <c r="J2990" t="s">
        <v>3841</v>
      </c>
    </row>
    <row r="2991" spans="1:10" x14ac:dyDescent="0.35">
      <c r="A2991" t="s">
        <v>183</v>
      </c>
      <c r="B2991" t="s">
        <v>62</v>
      </c>
      <c r="C2991" t="s">
        <v>184</v>
      </c>
      <c r="D2991" t="s">
        <v>68</v>
      </c>
      <c r="E2991" t="s">
        <v>185</v>
      </c>
      <c r="F2991" t="s">
        <v>4449</v>
      </c>
      <c r="G2991" t="s">
        <v>5282</v>
      </c>
      <c r="H2991" t="s">
        <v>5220</v>
      </c>
      <c r="I2991" t="s">
        <v>5280</v>
      </c>
      <c r="J2991" t="s">
        <v>3843</v>
      </c>
    </row>
    <row r="2992" spans="1:10" x14ac:dyDescent="0.35">
      <c r="A2992" t="s">
        <v>183</v>
      </c>
      <c r="B2992" t="s">
        <v>62</v>
      </c>
      <c r="C2992" t="s">
        <v>184</v>
      </c>
      <c r="D2992" t="s">
        <v>13</v>
      </c>
      <c r="E2992" t="s">
        <v>185</v>
      </c>
      <c r="F2992" t="s">
        <v>4451</v>
      </c>
      <c r="G2992" t="s">
        <v>5283</v>
      </c>
      <c r="H2992" t="s">
        <v>5222</v>
      </c>
      <c r="I2992" t="s">
        <v>5280</v>
      </c>
      <c r="J2992" t="s">
        <v>3845</v>
      </c>
    </row>
    <row r="2993" spans="1:10" x14ac:dyDescent="0.35">
      <c r="A2993" t="s">
        <v>183</v>
      </c>
      <c r="B2993" t="s">
        <v>62</v>
      </c>
      <c r="C2993" t="s">
        <v>184</v>
      </c>
      <c r="D2993" t="s">
        <v>7</v>
      </c>
      <c r="E2993" t="s">
        <v>185</v>
      </c>
      <c r="F2993" t="s">
        <v>4453</v>
      </c>
      <c r="G2993" t="s">
        <v>5284</v>
      </c>
      <c r="H2993" t="s">
        <v>5224</v>
      </c>
      <c r="I2993" t="s">
        <v>5280</v>
      </c>
      <c r="J2993" t="s">
        <v>3847</v>
      </c>
    </row>
    <row r="2994" spans="1:10" x14ac:dyDescent="0.35">
      <c r="A2994" t="s">
        <v>183</v>
      </c>
      <c r="B2994" t="s">
        <v>62</v>
      </c>
      <c r="C2994" t="s">
        <v>184</v>
      </c>
      <c r="D2994" t="s">
        <v>66</v>
      </c>
      <c r="E2994" t="s">
        <v>185</v>
      </c>
      <c r="F2994" t="s">
        <v>4455</v>
      </c>
      <c r="G2994" t="s">
        <v>5285</v>
      </c>
      <c r="H2994" t="s">
        <v>5226</v>
      </c>
      <c r="I2994" t="s">
        <v>5280</v>
      </c>
      <c r="J2994" t="s">
        <v>3849</v>
      </c>
    </row>
    <row r="2995" spans="1:10" x14ac:dyDescent="0.35">
      <c r="A2995" t="s">
        <v>183</v>
      </c>
      <c r="B2995" t="s">
        <v>62</v>
      </c>
      <c r="C2995" t="s">
        <v>184</v>
      </c>
      <c r="D2995" t="s">
        <v>64</v>
      </c>
      <c r="E2995" t="s">
        <v>185</v>
      </c>
      <c r="F2995" t="s">
        <v>4457</v>
      </c>
      <c r="G2995" t="s">
        <v>5286</v>
      </c>
      <c r="H2995" t="s">
        <v>5228</v>
      </c>
      <c r="I2995" t="s">
        <v>5280</v>
      </c>
      <c r="J2995" t="s">
        <v>3851</v>
      </c>
    </row>
    <row r="2996" spans="1:10" x14ac:dyDescent="0.35">
      <c r="A2996" t="s">
        <v>183</v>
      </c>
      <c r="B2996" t="s">
        <v>62</v>
      </c>
      <c r="C2996" t="s">
        <v>184</v>
      </c>
      <c r="D2996" t="s">
        <v>63</v>
      </c>
      <c r="E2996" t="s">
        <v>185</v>
      </c>
      <c r="F2996" t="s">
        <v>4459</v>
      </c>
      <c r="G2996" t="s">
        <v>5287</v>
      </c>
      <c r="H2996" t="s">
        <v>5216</v>
      </c>
      <c r="I2996" t="s">
        <v>5280</v>
      </c>
      <c r="J2996" t="s">
        <v>3853</v>
      </c>
    </row>
    <row r="2997" spans="1:10" x14ac:dyDescent="0.35">
      <c r="A2997" t="s">
        <v>183</v>
      </c>
      <c r="B2997" t="s">
        <v>62</v>
      </c>
      <c r="C2997" t="s">
        <v>184</v>
      </c>
      <c r="D2997" t="s">
        <v>91</v>
      </c>
      <c r="E2997" t="s">
        <v>185</v>
      </c>
      <c r="F2997" t="s">
        <v>4461</v>
      </c>
      <c r="G2997" t="s">
        <v>5288</v>
      </c>
      <c r="H2997" t="s">
        <v>5231</v>
      </c>
      <c r="I2997" t="s">
        <v>5280</v>
      </c>
      <c r="J2997" t="s">
        <v>3919</v>
      </c>
    </row>
    <row r="2998" spans="1:10" x14ac:dyDescent="0.35">
      <c r="A2998" t="s">
        <v>183</v>
      </c>
      <c r="B2998" t="s">
        <v>62</v>
      </c>
      <c r="C2998" t="s">
        <v>184</v>
      </c>
      <c r="D2998" t="s">
        <v>96</v>
      </c>
      <c r="E2998" t="s">
        <v>185</v>
      </c>
      <c r="F2998" t="s">
        <v>4463</v>
      </c>
      <c r="G2998" t="s">
        <v>5289</v>
      </c>
      <c r="H2998" t="s">
        <v>5233</v>
      </c>
      <c r="I2998" t="s">
        <v>5280</v>
      </c>
      <c r="J2998" t="s">
        <v>3924</v>
      </c>
    </row>
    <row r="2999" spans="1:10" x14ac:dyDescent="0.35">
      <c r="A2999" t="s">
        <v>183</v>
      </c>
      <c r="B2999" t="s">
        <v>62</v>
      </c>
      <c r="C2999" t="s">
        <v>184</v>
      </c>
      <c r="D2999" t="s">
        <v>94</v>
      </c>
      <c r="E2999" t="s">
        <v>185</v>
      </c>
      <c r="F2999" t="s">
        <v>4465</v>
      </c>
      <c r="G2999" t="s">
        <v>5290</v>
      </c>
      <c r="H2999" t="s">
        <v>5235</v>
      </c>
      <c r="I2999" t="s">
        <v>5280</v>
      </c>
      <c r="J2999" t="s">
        <v>3926</v>
      </c>
    </row>
    <row r="3000" spans="1:10" x14ac:dyDescent="0.35">
      <c r="A3000" t="s">
        <v>183</v>
      </c>
      <c r="B3000" t="s">
        <v>62</v>
      </c>
      <c r="C3000" t="s">
        <v>184</v>
      </c>
      <c r="D3000" t="s">
        <v>95</v>
      </c>
      <c r="E3000" t="s">
        <v>185</v>
      </c>
      <c r="F3000" t="s">
        <v>4467</v>
      </c>
      <c r="G3000" t="s">
        <v>5291</v>
      </c>
      <c r="H3000" t="s">
        <v>5239</v>
      </c>
      <c r="I3000" t="s">
        <v>5280</v>
      </c>
      <c r="J3000" t="s">
        <v>3930</v>
      </c>
    </row>
    <row r="3001" spans="1:10" x14ac:dyDescent="0.35">
      <c r="A3001" t="s">
        <v>183</v>
      </c>
      <c r="B3001" t="s">
        <v>4</v>
      </c>
      <c r="C3001" t="s">
        <v>184</v>
      </c>
      <c r="D3001" t="s">
        <v>5</v>
      </c>
      <c r="E3001" t="s">
        <v>185</v>
      </c>
      <c r="F3001" t="s">
        <v>4469</v>
      </c>
      <c r="G3001" t="s">
        <v>5292</v>
      </c>
      <c r="H3001" t="s">
        <v>5241</v>
      </c>
      <c r="I3001" t="s">
        <v>5275</v>
      </c>
      <c r="J3001" t="s">
        <v>3983</v>
      </c>
    </row>
    <row r="3002" spans="1:10" x14ac:dyDescent="0.35">
      <c r="A3002" t="s">
        <v>183</v>
      </c>
      <c r="B3002" t="s">
        <v>4</v>
      </c>
      <c r="C3002" t="s">
        <v>184</v>
      </c>
      <c r="D3002" t="s">
        <v>15</v>
      </c>
      <c r="E3002" t="s">
        <v>185</v>
      </c>
      <c r="F3002" t="s">
        <v>4472</v>
      </c>
      <c r="G3002" t="s">
        <v>5293</v>
      </c>
      <c r="H3002" t="s">
        <v>5243</v>
      </c>
      <c r="I3002" t="s">
        <v>5275</v>
      </c>
      <c r="J3002" t="s">
        <v>3988</v>
      </c>
    </row>
    <row r="3003" spans="1:10" x14ac:dyDescent="0.35">
      <c r="A3003" t="s">
        <v>183</v>
      </c>
      <c r="B3003" t="s">
        <v>4</v>
      </c>
      <c r="C3003" t="s">
        <v>184</v>
      </c>
      <c r="D3003" t="s">
        <v>10</v>
      </c>
      <c r="E3003" t="s">
        <v>185</v>
      </c>
      <c r="F3003" t="s">
        <v>4474</v>
      </c>
      <c r="G3003" t="s">
        <v>5294</v>
      </c>
      <c r="H3003" t="s">
        <v>5245</v>
      </c>
      <c r="I3003" t="s">
        <v>5275</v>
      </c>
      <c r="J3003" t="s">
        <v>3990</v>
      </c>
    </row>
    <row r="3004" spans="1:10" x14ac:dyDescent="0.35">
      <c r="A3004" t="s">
        <v>183</v>
      </c>
      <c r="B3004" t="s">
        <v>4</v>
      </c>
      <c r="C3004" t="s">
        <v>184</v>
      </c>
      <c r="D3004" t="s">
        <v>14</v>
      </c>
      <c r="E3004" t="s">
        <v>185</v>
      </c>
      <c r="F3004" t="s">
        <v>4476</v>
      </c>
      <c r="G3004" t="s">
        <v>5295</v>
      </c>
      <c r="H3004" t="s">
        <v>5247</v>
      </c>
      <c r="I3004" t="s">
        <v>5275</v>
      </c>
      <c r="J3004" t="s">
        <v>3992</v>
      </c>
    </row>
    <row r="3005" spans="1:10" x14ac:dyDescent="0.35">
      <c r="A3005" t="s">
        <v>183</v>
      </c>
      <c r="B3005" t="s">
        <v>4</v>
      </c>
      <c r="C3005" t="s">
        <v>184</v>
      </c>
      <c r="D3005" t="s">
        <v>13</v>
      </c>
      <c r="E3005" t="s">
        <v>185</v>
      </c>
      <c r="F3005" t="s">
        <v>4478</v>
      </c>
      <c r="G3005" t="s">
        <v>5283</v>
      </c>
      <c r="H3005" t="s">
        <v>5249</v>
      </c>
      <c r="I3005" t="s">
        <v>5275</v>
      </c>
      <c r="J3005" t="s">
        <v>3994</v>
      </c>
    </row>
    <row r="3006" spans="1:10" x14ac:dyDescent="0.35">
      <c r="A3006" t="s">
        <v>183</v>
      </c>
      <c r="B3006" t="s">
        <v>4</v>
      </c>
      <c r="C3006" t="s">
        <v>184</v>
      </c>
      <c r="D3006" t="s">
        <v>7</v>
      </c>
      <c r="E3006" t="s">
        <v>185</v>
      </c>
      <c r="F3006" t="s">
        <v>4479</v>
      </c>
      <c r="G3006" t="s">
        <v>5284</v>
      </c>
      <c r="H3006" t="s">
        <v>5251</v>
      </c>
      <c r="I3006" t="s">
        <v>5275</v>
      </c>
      <c r="J3006" t="s">
        <v>3996</v>
      </c>
    </row>
    <row r="3007" spans="1:10" x14ac:dyDescent="0.35">
      <c r="A3007" t="s">
        <v>183</v>
      </c>
      <c r="B3007" t="s">
        <v>38</v>
      </c>
      <c r="C3007" t="s">
        <v>184</v>
      </c>
      <c r="D3007" t="s">
        <v>186</v>
      </c>
      <c r="E3007" t="s">
        <v>185</v>
      </c>
      <c r="F3007" t="s">
        <v>4588</v>
      </c>
      <c r="G3007" t="s">
        <v>195</v>
      </c>
      <c r="H3007" t="s">
        <v>5253</v>
      </c>
      <c r="I3007" t="s">
        <v>5262</v>
      </c>
      <c r="J3007" t="s">
        <v>4481</v>
      </c>
    </row>
    <row r="3008" spans="1:10" x14ac:dyDescent="0.35">
      <c r="A3008" t="s">
        <v>183</v>
      </c>
      <c r="B3008" t="s">
        <v>4</v>
      </c>
      <c r="C3008" t="s">
        <v>184</v>
      </c>
      <c r="D3008" t="s">
        <v>186</v>
      </c>
      <c r="E3008" t="s">
        <v>185</v>
      </c>
      <c r="F3008" t="s">
        <v>4590</v>
      </c>
      <c r="G3008" t="s">
        <v>195</v>
      </c>
      <c r="H3008" t="s">
        <v>5256</v>
      </c>
      <c r="I3008" t="s">
        <v>5275</v>
      </c>
      <c r="J3008" t="s">
        <v>4503</v>
      </c>
    </row>
    <row r="3009" spans="1:10" x14ac:dyDescent="0.35">
      <c r="A3009" t="s">
        <v>183</v>
      </c>
      <c r="B3009" t="s">
        <v>62</v>
      </c>
      <c r="C3009" t="s">
        <v>184</v>
      </c>
      <c r="D3009" t="s">
        <v>186</v>
      </c>
      <c r="E3009" t="s">
        <v>185</v>
      </c>
      <c r="F3009" t="s">
        <v>4591</v>
      </c>
      <c r="G3009" t="s">
        <v>195</v>
      </c>
      <c r="H3009" t="s">
        <v>5258</v>
      </c>
      <c r="I3009" t="s">
        <v>5280</v>
      </c>
      <c r="J3009" t="s">
        <v>4513</v>
      </c>
    </row>
    <row r="3010" spans="1:10" x14ac:dyDescent="0.35">
      <c r="A3010" t="s">
        <v>183</v>
      </c>
      <c r="B3010" t="s">
        <v>187</v>
      </c>
      <c r="C3010" t="s">
        <v>39</v>
      </c>
      <c r="D3010" t="s">
        <v>46</v>
      </c>
      <c r="E3010" t="s">
        <v>185</v>
      </c>
      <c r="F3010" t="s">
        <v>4926</v>
      </c>
      <c r="G3010" t="s">
        <v>5174</v>
      </c>
      <c r="H3010" t="s">
        <v>5296</v>
      </c>
      <c r="I3010" t="s">
        <v>5297</v>
      </c>
      <c r="J3010" t="s">
        <v>1117</v>
      </c>
    </row>
    <row r="3011" spans="1:10" x14ac:dyDescent="0.35">
      <c r="A3011" t="s">
        <v>183</v>
      </c>
      <c r="B3011" t="s">
        <v>187</v>
      </c>
      <c r="C3011" t="s">
        <v>39</v>
      </c>
      <c r="D3011" t="s">
        <v>40</v>
      </c>
      <c r="E3011" t="s">
        <v>185</v>
      </c>
      <c r="F3011" t="s">
        <v>4929</v>
      </c>
      <c r="G3011" t="s">
        <v>5177</v>
      </c>
      <c r="H3011" t="s">
        <v>5298</v>
      </c>
      <c r="I3011" t="s">
        <v>5297</v>
      </c>
      <c r="J3011" t="s">
        <v>1120</v>
      </c>
    </row>
    <row r="3012" spans="1:10" x14ac:dyDescent="0.35">
      <c r="A3012" t="s">
        <v>183</v>
      </c>
      <c r="B3012" t="s">
        <v>187</v>
      </c>
      <c r="C3012" t="s">
        <v>39</v>
      </c>
      <c r="D3012" t="s">
        <v>45</v>
      </c>
      <c r="E3012" t="s">
        <v>185</v>
      </c>
      <c r="F3012" t="s">
        <v>4931</v>
      </c>
      <c r="G3012" t="s">
        <v>5179</v>
      </c>
      <c r="H3012" t="s">
        <v>5299</v>
      </c>
      <c r="I3012" t="s">
        <v>5297</v>
      </c>
      <c r="J3012" t="s">
        <v>1123</v>
      </c>
    </row>
    <row r="3013" spans="1:10" x14ac:dyDescent="0.35">
      <c r="A3013" t="s">
        <v>183</v>
      </c>
      <c r="B3013" t="s">
        <v>187</v>
      </c>
      <c r="C3013" t="s">
        <v>39</v>
      </c>
      <c r="D3013" t="s">
        <v>43</v>
      </c>
      <c r="E3013" t="s">
        <v>185</v>
      </c>
      <c r="F3013" t="s">
        <v>4933</v>
      </c>
      <c r="G3013" t="s">
        <v>5181</v>
      </c>
      <c r="H3013" t="s">
        <v>5300</v>
      </c>
      <c r="I3013" t="s">
        <v>5297</v>
      </c>
      <c r="J3013" t="s">
        <v>1126</v>
      </c>
    </row>
    <row r="3014" spans="1:10" x14ac:dyDescent="0.35">
      <c r="A3014" t="s">
        <v>183</v>
      </c>
      <c r="B3014" t="s">
        <v>187</v>
      </c>
      <c r="C3014" t="s">
        <v>39</v>
      </c>
      <c r="D3014" t="s">
        <v>42</v>
      </c>
      <c r="E3014" t="s">
        <v>185</v>
      </c>
      <c r="F3014" t="s">
        <v>4935</v>
      </c>
      <c r="G3014" t="s">
        <v>5183</v>
      </c>
      <c r="H3014" t="s">
        <v>5301</v>
      </c>
      <c r="I3014" t="s">
        <v>5297</v>
      </c>
      <c r="J3014" t="s">
        <v>1129</v>
      </c>
    </row>
    <row r="3015" spans="1:10" x14ac:dyDescent="0.35">
      <c r="A3015" t="s">
        <v>183</v>
      </c>
      <c r="B3015" t="s">
        <v>187</v>
      </c>
      <c r="C3015" t="s">
        <v>39</v>
      </c>
      <c r="D3015" t="s">
        <v>44</v>
      </c>
      <c r="E3015" t="s">
        <v>185</v>
      </c>
      <c r="F3015" t="s">
        <v>4937</v>
      </c>
      <c r="G3015" t="s">
        <v>5185</v>
      </c>
      <c r="H3015" t="s">
        <v>5302</v>
      </c>
      <c r="I3015" t="s">
        <v>5297</v>
      </c>
      <c r="J3015" t="s">
        <v>1132</v>
      </c>
    </row>
    <row r="3016" spans="1:10" x14ac:dyDescent="0.35">
      <c r="A3016" t="s">
        <v>183</v>
      </c>
      <c r="B3016" t="s">
        <v>187</v>
      </c>
      <c r="C3016" t="s">
        <v>39</v>
      </c>
      <c r="D3016" t="s">
        <v>41</v>
      </c>
      <c r="E3016" t="s">
        <v>185</v>
      </c>
      <c r="F3016" t="s">
        <v>4939</v>
      </c>
      <c r="G3016" t="s">
        <v>5187</v>
      </c>
      <c r="H3016" t="s">
        <v>5303</v>
      </c>
      <c r="I3016" t="s">
        <v>5297</v>
      </c>
      <c r="J3016" t="s">
        <v>1135</v>
      </c>
    </row>
    <row r="3017" spans="1:10" x14ac:dyDescent="0.35">
      <c r="A3017" t="s">
        <v>183</v>
      </c>
      <c r="B3017" t="s">
        <v>187</v>
      </c>
      <c r="C3017" t="s">
        <v>39</v>
      </c>
      <c r="D3017" t="s">
        <v>39</v>
      </c>
      <c r="E3017" t="s">
        <v>185</v>
      </c>
      <c r="F3017" t="s">
        <v>4941</v>
      </c>
      <c r="G3017" t="s">
        <v>5189</v>
      </c>
      <c r="H3017" t="s">
        <v>5297</v>
      </c>
      <c r="I3017" t="s">
        <v>5297</v>
      </c>
      <c r="J3017" t="s">
        <v>1137</v>
      </c>
    </row>
    <row r="3018" spans="1:10" x14ac:dyDescent="0.35">
      <c r="A3018" t="s">
        <v>183</v>
      </c>
      <c r="B3018" t="s">
        <v>187</v>
      </c>
      <c r="C3018" t="s">
        <v>53</v>
      </c>
      <c r="D3018" t="s">
        <v>55</v>
      </c>
      <c r="E3018" t="s">
        <v>185</v>
      </c>
      <c r="F3018" t="s">
        <v>4942</v>
      </c>
      <c r="G3018" t="s">
        <v>5190</v>
      </c>
      <c r="H3018" t="s">
        <v>5304</v>
      </c>
      <c r="I3018" t="s">
        <v>5305</v>
      </c>
      <c r="J3018" t="s">
        <v>1225</v>
      </c>
    </row>
    <row r="3019" spans="1:10" x14ac:dyDescent="0.35">
      <c r="A3019" t="s">
        <v>183</v>
      </c>
      <c r="B3019" t="s">
        <v>187</v>
      </c>
      <c r="C3019" t="s">
        <v>53</v>
      </c>
      <c r="D3019" t="s">
        <v>54</v>
      </c>
      <c r="E3019" t="s">
        <v>185</v>
      </c>
      <c r="F3019" t="s">
        <v>4945</v>
      </c>
      <c r="G3019" t="s">
        <v>5193</v>
      </c>
      <c r="H3019" t="s">
        <v>5306</v>
      </c>
      <c r="I3019" t="s">
        <v>5305</v>
      </c>
      <c r="J3019" t="s">
        <v>1228</v>
      </c>
    </row>
    <row r="3020" spans="1:10" x14ac:dyDescent="0.35">
      <c r="A3020" t="s">
        <v>183</v>
      </c>
      <c r="B3020" t="s">
        <v>187</v>
      </c>
      <c r="C3020" t="s">
        <v>53</v>
      </c>
      <c r="D3020" t="s">
        <v>56</v>
      </c>
      <c r="E3020" t="s">
        <v>185</v>
      </c>
      <c r="F3020" t="s">
        <v>4947</v>
      </c>
      <c r="G3020" t="s">
        <v>5195</v>
      </c>
      <c r="H3020" t="s">
        <v>5307</v>
      </c>
      <c r="I3020" t="s">
        <v>5305</v>
      </c>
      <c r="J3020" t="s">
        <v>1231</v>
      </c>
    </row>
    <row r="3021" spans="1:10" x14ac:dyDescent="0.35">
      <c r="A3021" t="s">
        <v>183</v>
      </c>
      <c r="B3021" t="s">
        <v>187</v>
      </c>
      <c r="C3021" t="s">
        <v>53</v>
      </c>
      <c r="D3021" t="s">
        <v>43</v>
      </c>
      <c r="E3021" t="s">
        <v>185</v>
      </c>
      <c r="F3021" t="s">
        <v>4949</v>
      </c>
      <c r="G3021" t="s">
        <v>5197</v>
      </c>
      <c r="H3021" t="s">
        <v>5300</v>
      </c>
      <c r="I3021" t="s">
        <v>5305</v>
      </c>
      <c r="J3021" t="s">
        <v>1234</v>
      </c>
    </row>
    <row r="3022" spans="1:10" x14ac:dyDescent="0.35">
      <c r="A3022" t="s">
        <v>183</v>
      </c>
      <c r="B3022" t="s">
        <v>187</v>
      </c>
      <c r="C3022" t="s">
        <v>53</v>
      </c>
      <c r="D3022" t="s">
        <v>42</v>
      </c>
      <c r="E3022" t="s">
        <v>185</v>
      </c>
      <c r="F3022" t="s">
        <v>4950</v>
      </c>
      <c r="G3022" t="s">
        <v>5198</v>
      </c>
      <c r="H3022" t="s">
        <v>5301</v>
      </c>
      <c r="I3022" t="s">
        <v>5305</v>
      </c>
      <c r="J3022" t="s">
        <v>1237</v>
      </c>
    </row>
    <row r="3023" spans="1:10" x14ac:dyDescent="0.35">
      <c r="A3023" t="s">
        <v>183</v>
      </c>
      <c r="B3023" t="s">
        <v>187</v>
      </c>
      <c r="C3023" t="s">
        <v>53</v>
      </c>
      <c r="D3023" t="s">
        <v>44</v>
      </c>
      <c r="E3023" t="s">
        <v>185</v>
      </c>
      <c r="F3023" t="s">
        <v>4951</v>
      </c>
      <c r="G3023" t="s">
        <v>5199</v>
      </c>
      <c r="H3023" t="s">
        <v>5302</v>
      </c>
      <c r="I3023" t="s">
        <v>5305</v>
      </c>
      <c r="J3023" t="s">
        <v>1240</v>
      </c>
    </row>
    <row r="3024" spans="1:10" x14ac:dyDescent="0.35">
      <c r="A3024" t="s">
        <v>183</v>
      </c>
      <c r="B3024" t="s">
        <v>187</v>
      </c>
      <c r="C3024" t="s">
        <v>53</v>
      </c>
      <c r="D3024" t="s">
        <v>41</v>
      </c>
      <c r="E3024" t="s">
        <v>185</v>
      </c>
      <c r="F3024" t="s">
        <v>4952</v>
      </c>
      <c r="G3024" t="s">
        <v>5200</v>
      </c>
      <c r="H3024" t="s">
        <v>5303</v>
      </c>
      <c r="I3024" t="s">
        <v>5305</v>
      </c>
      <c r="J3024" t="s">
        <v>1243</v>
      </c>
    </row>
    <row r="3025" spans="1:10" x14ac:dyDescent="0.35">
      <c r="A3025" t="s">
        <v>183</v>
      </c>
      <c r="B3025" t="s">
        <v>187</v>
      </c>
      <c r="C3025" t="s">
        <v>53</v>
      </c>
      <c r="D3025" t="s">
        <v>53</v>
      </c>
      <c r="E3025" t="s">
        <v>185</v>
      </c>
      <c r="F3025" t="s">
        <v>4953</v>
      </c>
      <c r="G3025" t="s">
        <v>5201</v>
      </c>
      <c r="H3025" t="s">
        <v>5305</v>
      </c>
      <c r="I3025" t="s">
        <v>5305</v>
      </c>
      <c r="J3025" t="s">
        <v>1245</v>
      </c>
    </row>
    <row r="3026" spans="1:10" x14ac:dyDescent="0.35">
      <c r="A3026" t="s">
        <v>183</v>
      </c>
      <c r="B3026" t="s">
        <v>187</v>
      </c>
      <c r="C3026" t="s">
        <v>78</v>
      </c>
      <c r="D3026" t="s">
        <v>79</v>
      </c>
      <c r="E3026" t="s">
        <v>185</v>
      </c>
      <c r="F3026" t="s">
        <v>4954</v>
      </c>
      <c r="G3026" t="s">
        <v>5202</v>
      </c>
      <c r="H3026" t="s">
        <v>5308</v>
      </c>
      <c r="I3026" t="s">
        <v>5309</v>
      </c>
      <c r="J3026" t="s">
        <v>1315</v>
      </c>
    </row>
    <row r="3027" spans="1:10" x14ac:dyDescent="0.35">
      <c r="A3027" t="s">
        <v>183</v>
      </c>
      <c r="B3027" t="s">
        <v>187</v>
      </c>
      <c r="C3027" t="s">
        <v>78</v>
      </c>
      <c r="D3027" t="s">
        <v>80</v>
      </c>
      <c r="E3027" t="s">
        <v>185</v>
      </c>
      <c r="F3027" t="s">
        <v>4957</v>
      </c>
      <c r="G3027" t="s">
        <v>5205</v>
      </c>
      <c r="H3027" t="s">
        <v>5310</v>
      </c>
      <c r="I3027" t="s">
        <v>5309</v>
      </c>
      <c r="J3027" t="s">
        <v>1318</v>
      </c>
    </row>
    <row r="3028" spans="1:10" x14ac:dyDescent="0.35">
      <c r="A3028" t="s">
        <v>183</v>
      </c>
      <c r="B3028" t="s">
        <v>187</v>
      </c>
      <c r="C3028" t="s">
        <v>78</v>
      </c>
      <c r="D3028" t="s">
        <v>81</v>
      </c>
      <c r="E3028" t="s">
        <v>185</v>
      </c>
      <c r="F3028" t="s">
        <v>4959</v>
      </c>
      <c r="G3028" t="s">
        <v>5207</v>
      </c>
      <c r="H3028" t="s">
        <v>5311</v>
      </c>
      <c r="I3028" t="s">
        <v>5309</v>
      </c>
      <c r="J3028" t="s">
        <v>1321</v>
      </c>
    </row>
    <row r="3029" spans="1:10" x14ac:dyDescent="0.35">
      <c r="A3029" t="s">
        <v>183</v>
      </c>
      <c r="B3029" t="s">
        <v>187</v>
      </c>
      <c r="C3029" t="s">
        <v>78</v>
      </c>
      <c r="D3029" t="s">
        <v>44</v>
      </c>
      <c r="E3029" t="s">
        <v>185</v>
      </c>
      <c r="F3029" t="s">
        <v>4961</v>
      </c>
      <c r="G3029" t="s">
        <v>5209</v>
      </c>
      <c r="H3029" t="s">
        <v>5302</v>
      </c>
      <c r="I3029" t="s">
        <v>5309</v>
      </c>
      <c r="J3029" t="s">
        <v>1324</v>
      </c>
    </row>
    <row r="3030" spans="1:10" x14ac:dyDescent="0.35">
      <c r="A3030" t="s">
        <v>183</v>
      </c>
      <c r="B3030" t="s">
        <v>187</v>
      </c>
      <c r="C3030" t="s">
        <v>78</v>
      </c>
      <c r="D3030" t="s">
        <v>41</v>
      </c>
      <c r="E3030" t="s">
        <v>185</v>
      </c>
      <c r="F3030" t="s">
        <v>4962</v>
      </c>
      <c r="G3030" t="s">
        <v>5211</v>
      </c>
      <c r="H3030" t="s">
        <v>5303</v>
      </c>
      <c r="I3030" t="s">
        <v>5309</v>
      </c>
      <c r="J3030" t="s">
        <v>1327</v>
      </c>
    </row>
    <row r="3031" spans="1:10" x14ac:dyDescent="0.35">
      <c r="A3031" t="s">
        <v>183</v>
      </c>
      <c r="B3031" t="s">
        <v>187</v>
      </c>
      <c r="C3031" t="s">
        <v>78</v>
      </c>
      <c r="D3031" t="s">
        <v>78</v>
      </c>
      <c r="E3031" t="s">
        <v>185</v>
      </c>
      <c r="F3031" t="s">
        <v>4963</v>
      </c>
      <c r="G3031" t="s">
        <v>5213</v>
      </c>
      <c r="H3031" t="s">
        <v>5309</v>
      </c>
      <c r="I3031" t="s">
        <v>5309</v>
      </c>
      <c r="J3031" t="s">
        <v>1329</v>
      </c>
    </row>
    <row r="3032" spans="1:10" x14ac:dyDescent="0.35">
      <c r="A3032" t="s">
        <v>183</v>
      </c>
      <c r="B3032" t="s">
        <v>187</v>
      </c>
      <c r="C3032" t="s">
        <v>63</v>
      </c>
      <c r="D3032" t="s">
        <v>65</v>
      </c>
      <c r="E3032" t="s">
        <v>185</v>
      </c>
      <c r="F3032" t="s">
        <v>4964</v>
      </c>
      <c r="G3032" t="s">
        <v>5214</v>
      </c>
      <c r="H3032" t="s">
        <v>5312</v>
      </c>
      <c r="I3032" t="s">
        <v>5313</v>
      </c>
      <c r="J3032" t="s">
        <v>1429</v>
      </c>
    </row>
    <row r="3033" spans="1:10" x14ac:dyDescent="0.35">
      <c r="A3033" t="s">
        <v>183</v>
      </c>
      <c r="B3033" t="s">
        <v>187</v>
      </c>
      <c r="C3033" t="s">
        <v>63</v>
      </c>
      <c r="D3033" t="s">
        <v>67</v>
      </c>
      <c r="E3033" t="s">
        <v>185</v>
      </c>
      <c r="F3033" t="s">
        <v>4967</v>
      </c>
      <c r="G3033" t="s">
        <v>5217</v>
      </c>
      <c r="H3033" t="s">
        <v>5314</v>
      </c>
      <c r="I3033" t="s">
        <v>5313</v>
      </c>
      <c r="J3033" t="s">
        <v>1432</v>
      </c>
    </row>
    <row r="3034" spans="1:10" x14ac:dyDescent="0.35">
      <c r="A3034" t="s">
        <v>183</v>
      </c>
      <c r="B3034" t="s">
        <v>187</v>
      </c>
      <c r="C3034" t="s">
        <v>63</v>
      </c>
      <c r="D3034" t="s">
        <v>68</v>
      </c>
      <c r="E3034" t="s">
        <v>185</v>
      </c>
      <c r="F3034" t="s">
        <v>4969</v>
      </c>
      <c r="G3034" t="s">
        <v>5219</v>
      </c>
      <c r="H3034" t="s">
        <v>5315</v>
      </c>
      <c r="I3034" t="s">
        <v>5313</v>
      </c>
      <c r="J3034" t="s">
        <v>1435</v>
      </c>
    </row>
    <row r="3035" spans="1:10" x14ac:dyDescent="0.35">
      <c r="A3035" t="s">
        <v>183</v>
      </c>
      <c r="B3035" t="s">
        <v>187</v>
      </c>
      <c r="C3035" t="s">
        <v>63</v>
      </c>
      <c r="D3035" t="s">
        <v>13</v>
      </c>
      <c r="E3035" t="s">
        <v>185</v>
      </c>
      <c r="F3035" t="s">
        <v>4971</v>
      </c>
      <c r="G3035" t="s">
        <v>5221</v>
      </c>
      <c r="H3035" t="s">
        <v>5316</v>
      </c>
      <c r="I3035" t="s">
        <v>5313</v>
      </c>
      <c r="J3035" t="s">
        <v>1438</v>
      </c>
    </row>
    <row r="3036" spans="1:10" x14ac:dyDescent="0.35">
      <c r="A3036" t="s">
        <v>183</v>
      </c>
      <c r="B3036" t="s">
        <v>187</v>
      </c>
      <c r="C3036" t="s">
        <v>63</v>
      </c>
      <c r="D3036" t="s">
        <v>7</v>
      </c>
      <c r="E3036" t="s">
        <v>185</v>
      </c>
      <c r="F3036" t="s">
        <v>4973</v>
      </c>
      <c r="G3036" t="s">
        <v>5223</v>
      </c>
      <c r="H3036" t="s">
        <v>5317</v>
      </c>
      <c r="I3036" t="s">
        <v>5313</v>
      </c>
      <c r="J3036" t="s">
        <v>1441</v>
      </c>
    </row>
    <row r="3037" spans="1:10" x14ac:dyDescent="0.35">
      <c r="A3037" t="s">
        <v>183</v>
      </c>
      <c r="B3037" t="s">
        <v>187</v>
      </c>
      <c r="C3037" t="s">
        <v>63</v>
      </c>
      <c r="D3037" t="s">
        <v>66</v>
      </c>
      <c r="E3037" t="s">
        <v>185</v>
      </c>
      <c r="F3037" t="s">
        <v>4975</v>
      </c>
      <c r="G3037" t="s">
        <v>5225</v>
      </c>
      <c r="H3037" t="s">
        <v>5318</v>
      </c>
      <c r="I3037" t="s">
        <v>5313</v>
      </c>
      <c r="J3037" t="s">
        <v>1444</v>
      </c>
    </row>
    <row r="3038" spans="1:10" x14ac:dyDescent="0.35">
      <c r="A3038" t="s">
        <v>183</v>
      </c>
      <c r="B3038" t="s">
        <v>187</v>
      </c>
      <c r="C3038" t="s">
        <v>63</v>
      </c>
      <c r="D3038" t="s">
        <v>64</v>
      </c>
      <c r="E3038" t="s">
        <v>185</v>
      </c>
      <c r="F3038" t="s">
        <v>4977</v>
      </c>
      <c r="G3038" t="s">
        <v>5227</v>
      </c>
      <c r="H3038" t="s">
        <v>5319</v>
      </c>
      <c r="I3038" t="s">
        <v>5313</v>
      </c>
      <c r="J3038" t="s">
        <v>1447</v>
      </c>
    </row>
    <row r="3039" spans="1:10" x14ac:dyDescent="0.35">
      <c r="A3039" t="s">
        <v>183</v>
      </c>
      <c r="B3039" t="s">
        <v>187</v>
      </c>
      <c r="C3039" t="s">
        <v>63</v>
      </c>
      <c r="D3039" t="s">
        <v>63</v>
      </c>
      <c r="E3039" t="s">
        <v>185</v>
      </c>
      <c r="F3039" t="s">
        <v>4979</v>
      </c>
      <c r="G3039" t="s">
        <v>5229</v>
      </c>
      <c r="H3039" t="s">
        <v>5313</v>
      </c>
      <c r="I3039" t="s">
        <v>5313</v>
      </c>
      <c r="J3039" t="s">
        <v>1449</v>
      </c>
    </row>
    <row r="3040" spans="1:10" x14ac:dyDescent="0.35">
      <c r="A3040" t="s">
        <v>183</v>
      </c>
      <c r="B3040" t="s">
        <v>187</v>
      </c>
      <c r="C3040" t="s">
        <v>91</v>
      </c>
      <c r="D3040" t="s">
        <v>91</v>
      </c>
      <c r="E3040" t="s">
        <v>185</v>
      </c>
      <c r="F3040" t="s">
        <v>4980</v>
      </c>
      <c r="G3040" t="s">
        <v>5230</v>
      </c>
      <c r="H3040" t="s">
        <v>5320</v>
      </c>
      <c r="I3040" t="s">
        <v>5320</v>
      </c>
      <c r="J3040" t="s">
        <v>1564</v>
      </c>
    </row>
    <row r="3041" spans="1:10" x14ac:dyDescent="0.35">
      <c r="A3041" t="s">
        <v>183</v>
      </c>
      <c r="B3041" t="s">
        <v>187</v>
      </c>
      <c r="C3041" t="s">
        <v>91</v>
      </c>
      <c r="D3041" t="s">
        <v>96</v>
      </c>
      <c r="E3041" t="s">
        <v>185</v>
      </c>
      <c r="F3041" t="s">
        <v>4982</v>
      </c>
      <c r="G3041" t="s">
        <v>5232</v>
      </c>
      <c r="H3041" t="s">
        <v>5321</v>
      </c>
      <c r="I3041" t="s">
        <v>5320</v>
      </c>
      <c r="J3041" t="s">
        <v>1570</v>
      </c>
    </row>
    <row r="3042" spans="1:10" x14ac:dyDescent="0.35">
      <c r="A3042" t="s">
        <v>183</v>
      </c>
      <c r="B3042" t="s">
        <v>187</v>
      </c>
      <c r="C3042" t="s">
        <v>91</v>
      </c>
      <c r="D3042" t="s">
        <v>94</v>
      </c>
      <c r="E3042" t="s">
        <v>185</v>
      </c>
      <c r="F3042" t="s">
        <v>4984</v>
      </c>
      <c r="G3042" t="s">
        <v>5234</v>
      </c>
      <c r="H3042" t="s">
        <v>5322</v>
      </c>
      <c r="I3042" t="s">
        <v>5320</v>
      </c>
      <c r="J3042" t="s">
        <v>1573</v>
      </c>
    </row>
    <row r="3043" spans="1:10" x14ac:dyDescent="0.35">
      <c r="A3043" t="s">
        <v>183</v>
      </c>
      <c r="B3043" t="s">
        <v>187</v>
      </c>
      <c r="C3043" t="s">
        <v>91</v>
      </c>
      <c r="D3043" t="s">
        <v>66</v>
      </c>
      <c r="E3043" t="s">
        <v>185</v>
      </c>
      <c r="F3043" t="s">
        <v>4986</v>
      </c>
      <c r="G3043" t="s">
        <v>5236</v>
      </c>
      <c r="H3043" t="s">
        <v>5318</v>
      </c>
      <c r="I3043" t="s">
        <v>5320</v>
      </c>
      <c r="J3043" t="s">
        <v>1576</v>
      </c>
    </row>
    <row r="3044" spans="1:10" x14ac:dyDescent="0.35">
      <c r="A3044" t="s">
        <v>183</v>
      </c>
      <c r="B3044" t="s">
        <v>187</v>
      </c>
      <c r="C3044" t="s">
        <v>91</v>
      </c>
      <c r="D3044" t="s">
        <v>64</v>
      </c>
      <c r="E3044" t="s">
        <v>185</v>
      </c>
      <c r="F3044" t="s">
        <v>4987</v>
      </c>
      <c r="G3044" t="s">
        <v>5237</v>
      </c>
      <c r="H3044" t="s">
        <v>5319</v>
      </c>
      <c r="I3044" t="s">
        <v>5320</v>
      </c>
      <c r="J3044" t="s">
        <v>1579</v>
      </c>
    </row>
    <row r="3045" spans="1:10" x14ac:dyDescent="0.35">
      <c r="A3045" t="s">
        <v>183</v>
      </c>
      <c r="B3045" t="s">
        <v>187</v>
      </c>
      <c r="C3045" t="s">
        <v>91</v>
      </c>
      <c r="D3045" t="s">
        <v>95</v>
      </c>
      <c r="E3045" t="s">
        <v>185</v>
      </c>
      <c r="F3045" t="s">
        <v>4988</v>
      </c>
      <c r="G3045" t="s">
        <v>5238</v>
      </c>
      <c r="H3045" t="s">
        <v>5323</v>
      </c>
      <c r="I3045" t="s">
        <v>5320</v>
      </c>
      <c r="J3045" t="s">
        <v>1582</v>
      </c>
    </row>
    <row r="3046" spans="1:10" x14ac:dyDescent="0.35">
      <c r="A3046" t="s">
        <v>183</v>
      </c>
      <c r="B3046" t="s">
        <v>187</v>
      </c>
      <c r="C3046" t="s">
        <v>5</v>
      </c>
      <c r="D3046" t="s">
        <v>5</v>
      </c>
      <c r="E3046" t="s">
        <v>185</v>
      </c>
      <c r="F3046" t="s">
        <v>4990</v>
      </c>
      <c r="G3046" t="s">
        <v>5240</v>
      </c>
      <c r="H3046" t="s">
        <v>5324</v>
      </c>
      <c r="I3046" t="s">
        <v>5324</v>
      </c>
      <c r="J3046" t="s">
        <v>1670</v>
      </c>
    </row>
    <row r="3047" spans="1:10" x14ac:dyDescent="0.35">
      <c r="A3047" t="s">
        <v>183</v>
      </c>
      <c r="B3047" t="s">
        <v>187</v>
      </c>
      <c r="C3047" t="s">
        <v>5</v>
      </c>
      <c r="D3047" t="s">
        <v>15</v>
      </c>
      <c r="E3047" t="s">
        <v>185</v>
      </c>
      <c r="F3047" t="s">
        <v>4992</v>
      </c>
      <c r="G3047" t="s">
        <v>5242</v>
      </c>
      <c r="H3047" t="s">
        <v>5325</v>
      </c>
      <c r="I3047" t="s">
        <v>5324</v>
      </c>
      <c r="J3047" t="s">
        <v>1676</v>
      </c>
    </row>
    <row r="3048" spans="1:10" x14ac:dyDescent="0.35">
      <c r="A3048" t="s">
        <v>183</v>
      </c>
      <c r="B3048" t="s">
        <v>187</v>
      </c>
      <c r="C3048" t="s">
        <v>5</v>
      </c>
      <c r="D3048" t="s">
        <v>10</v>
      </c>
      <c r="E3048" t="s">
        <v>185</v>
      </c>
      <c r="F3048" t="s">
        <v>4994</v>
      </c>
      <c r="G3048" t="s">
        <v>5244</v>
      </c>
      <c r="H3048" t="s">
        <v>5326</v>
      </c>
      <c r="I3048" t="s">
        <v>5324</v>
      </c>
      <c r="J3048" t="s">
        <v>1679</v>
      </c>
    </row>
    <row r="3049" spans="1:10" x14ac:dyDescent="0.35">
      <c r="A3049" t="s">
        <v>183</v>
      </c>
      <c r="B3049" t="s">
        <v>187</v>
      </c>
      <c r="C3049" t="s">
        <v>5</v>
      </c>
      <c r="D3049" t="s">
        <v>14</v>
      </c>
      <c r="E3049" t="s">
        <v>185</v>
      </c>
      <c r="F3049" t="s">
        <v>4996</v>
      </c>
      <c r="G3049" t="s">
        <v>5246</v>
      </c>
      <c r="H3049" t="s">
        <v>5327</v>
      </c>
      <c r="I3049" t="s">
        <v>5324</v>
      </c>
      <c r="J3049" t="s">
        <v>1682</v>
      </c>
    </row>
    <row r="3050" spans="1:10" x14ac:dyDescent="0.35">
      <c r="A3050" t="s">
        <v>183</v>
      </c>
      <c r="B3050" t="s">
        <v>187</v>
      </c>
      <c r="C3050" t="s">
        <v>5</v>
      </c>
      <c r="D3050" t="s">
        <v>13</v>
      </c>
      <c r="E3050" t="s">
        <v>185</v>
      </c>
      <c r="F3050" t="s">
        <v>4998</v>
      </c>
      <c r="G3050" t="s">
        <v>5248</v>
      </c>
      <c r="H3050" t="s">
        <v>5316</v>
      </c>
      <c r="I3050" t="s">
        <v>5324</v>
      </c>
      <c r="J3050" t="s">
        <v>1685</v>
      </c>
    </row>
    <row r="3051" spans="1:10" x14ac:dyDescent="0.35">
      <c r="A3051" t="s">
        <v>183</v>
      </c>
      <c r="B3051" t="s">
        <v>187</v>
      </c>
      <c r="C3051" t="s">
        <v>5</v>
      </c>
      <c r="D3051" t="s">
        <v>7</v>
      </c>
      <c r="E3051" t="s">
        <v>185</v>
      </c>
      <c r="F3051" t="s">
        <v>4999</v>
      </c>
      <c r="G3051" t="s">
        <v>5250</v>
      </c>
      <c r="H3051" t="s">
        <v>5317</v>
      </c>
      <c r="I3051" t="s">
        <v>5324</v>
      </c>
      <c r="J3051" t="s">
        <v>1688</v>
      </c>
    </row>
    <row r="3052" spans="1:10" x14ac:dyDescent="0.35">
      <c r="A3052" t="s">
        <v>183</v>
      </c>
      <c r="B3052" t="s">
        <v>187</v>
      </c>
      <c r="C3052" t="s">
        <v>39</v>
      </c>
      <c r="D3052" t="s">
        <v>186</v>
      </c>
      <c r="E3052" t="s">
        <v>185</v>
      </c>
      <c r="F3052" t="s">
        <v>5052</v>
      </c>
      <c r="G3052" t="s">
        <v>5252</v>
      </c>
      <c r="H3052" t="s">
        <v>196</v>
      </c>
      <c r="I3052" t="s">
        <v>5297</v>
      </c>
      <c r="J3052" t="s">
        <v>3452</v>
      </c>
    </row>
    <row r="3053" spans="1:10" x14ac:dyDescent="0.35">
      <c r="A3053" t="s">
        <v>183</v>
      </c>
      <c r="B3053" t="s">
        <v>187</v>
      </c>
      <c r="C3053" t="s">
        <v>53</v>
      </c>
      <c r="D3053" t="s">
        <v>186</v>
      </c>
      <c r="E3053" t="s">
        <v>185</v>
      </c>
      <c r="F3053" t="s">
        <v>5054</v>
      </c>
      <c r="G3053" t="s">
        <v>5254</v>
      </c>
      <c r="H3053" t="s">
        <v>196</v>
      </c>
      <c r="I3053" t="s">
        <v>5305</v>
      </c>
      <c r="J3053" t="s">
        <v>3468</v>
      </c>
    </row>
    <row r="3054" spans="1:10" x14ac:dyDescent="0.35">
      <c r="A3054" t="s">
        <v>183</v>
      </c>
      <c r="B3054" t="s">
        <v>187</v>
      </c>
      <c r="C3054" t="s">
        <v>78</v>
      </c>
      <c r="D3054" t="s">
        <v>186</v>
      </c>
      <c r="E3054" t="s">
        <v>185</v>
      </c>
      <c r="F3054" t="s">
        <v>5055</v>
      </c>
      <c r="G3054" t="s">
        <v>5255</v>
      </c>
      <c r="H3054" t="s">
        <v>196</v>
      </c>
      <c r="I3054" t="s">
        <v>5309</v>
      </c>
      <c r="J3054" t="s">
        <v>3475</v>
      </c>
    </row>
    <row r="3055" spans="1:10" x14ac:dyDescent="0.35">
      <c r="A3055" t="s">
        <v>183</v>
      </c>
      <c r="B3055" t="s">
        <v>187</v>
      </c>
      <c r="C3055" t="s">
        <v>63</v>
      </c>
      <c r="D3055" t="s">
        <v>186</v>
      </c>
      <c r="E3055" t="s">
        <v>185</v>
      </c>
      <c r="F3055" t="s">
        <v>5056</v>
      </c>
      <c r="G3055" t="s">
        <v>5257</v>
      </c>
      <c r="H3055" t="s">
        <v>196</v>
      </c>
      <c r="I3055" t="s">
        <v>5313</v>
      </c>
      <c r="J3055" t="s">
        <v>3485</v>
      </c>
    </row>
    <row r="3056" spans="1:10" x14ac:dyDescent="0.35">
      <c r="A3056" t="s">
        <v>183</v>
      </c>
      <c r="B3056" t="s">
        <v>187</v>
      </c>
      <c r="C3056" t="s">
        <v>91</v>
      </c>
      <c r="D3056" t="s">
        <v>186</v>
      </c>
      <c r="E3056" t="s">
        <v>185</v>
      </c>
      <c r="F3056" t="s">
        <v>5058</v>
      </c>
      <c r="G3056" t="s">
        <v>5259</v>
      </c>
      <c r="H3056" t="s">
        <v>196</v>
      </c>
      <c r="I3056" t="s">
        <v>5320</v>
      </c>
      <c r="J3056" t="s">
        <v>3494</v>
      </c>
    </row>
    <row r="3057" spans="1:10" x14ac:dyDescent="0.35">
      <c r="A3057" t="s">
        <v>183</v>
      </c>
      <c r="B3057" t="s">
        <v>187</v>
      </c>
      <c r="C3057" t="s">
        <v>5</v>
      </c>
      <c r="D3057" t="s">
        <v>186</v>
      </c>
      <c r="E3057" t="s">
        <v>185</v>
      </c>
      <c r="F3057" t="s">
        <v>5059</v>
      </c>
      <c r="G3057" t="s">
        <v>5260</v>
      </c>
      <c r="H3057" t="s">
        <v>196</v>
      </c>
      <c r="I3057" t="s">
        <v>5324</v>
      </c>
      <c r="J3057" t="s">
        <v>3505</v>
      </c>
    </row>
    <row r="3058" spans="1:10" x14ac:dyDescent="0.35">
      <c r="A3058" t="s">
        <v>183</v>
      </c>
      <c r="B3058" t="s">
        <v>187</v>
      </c>
      <c r="C3058" t="s">
        <v>184</v>
      </c>
      <c r="D3058" t="s">
        <v>46</v>
      </c>
      <c r="E3058" t="s">
        <v>185</v>
      </c>
      <c r="F3058" t="s">
        <v>5138</v>
      </c>
      <c r="G3058" t="s">
        <v>5261</v>
      </c>
      <c r="H3058" t="s">
        <v>5296</v>
      </c>
      <c r="I3058" t="s">
        <v>197</v>
      </c>
      <c r="J3058" t="s">
        <v>1741</v>
      </c>
    </row>
    <row r="3059" spans="1:10" x14ac:dyDescent="0.35">
      <c r="A3059" t="s">
        <v>183</v>
      </c>
      <c r="B3059" t="s">
        <v>187</v>
      </c>
      <c r="C3059" t="s">
        <v>184</v>
      </c>
      <c r="D3059" t="s">
        <v>40</v>
      </c>
      <c r="E3059" t="s">
        <v>185</v>
      </c>
      <c r="F3059" t="s">
        <v>5140</v>
      </c>
      <c r="G3059" t="s">
        <v>5263</v>
      </c>
      <c r="H3059" t="s">
        <v>5298</v>
      </c>
      <c r="I3059" t="s">
        <v>197</v>
      </c>
      <c r="J3059" t="s">
        <v>1744</v>
      </c>
    </row>
    <row r="3060" spans="1:10" x14ac:dyDescent="0.35">
      <c r="A3060" t="s">
        <v>183</v>
      </c>
      <c r="B3060" t="s">
        <v>187</v>
      </c>
      <c r="C3060" t="s">
        <v>184</v>
      </c>
      <c r="D3060" t="s">
        <v>45</v>
      </c>
      <c r="E3060" t="s">
        <v>185</v>
      </c>
      <c r="F3060" t="s">
        <v>5141</v>
      </c>
      <c r="G3060" t="s">
        <v>5264</v>
      </c>
      <c r="H3060" t="s">
        <v>5299</v>
      </c>
      <c r="I3060" t="s">
        <v>197</v>
      </c>
      <c r="J3060" t="s">
        <v>1747</v>
      </c>
    </row>
    <row r="3061" spans="1:10" x14ac:dyDescent="0.35">
      <c r="A3061" t="s">
        <v>183</v>
      </c>
      <c r="B3061" t="s">
        <v>187</v>
      </c>
      <c r="C3061" t="s">
        <v>184</v>
      </c>
      <c r="D3061" t="s">
        <v>43</v>
      </c>
      <c r="E3061" t="s">
        <v>185</v>
      </c>
      <c r="F3061" t="s">
        <v>5142</v>
      </c>
      <c r="G3061" t="s">
        <v>5265</v>
      </c>
      <c r="H3061" t="s">
        <v>5300</v>
      </c>
      <c r="I3061" t="s">
        <v>197</v>
      </c>
      <c r="J3061" t="s">
        <v>1750</v>
      </c>
    </row>
    <row r="3062" spans="1:10" x14ac:dyDescent="0.35">
      <c r="A3062" t="s">
        <v>183</v>
      </c>
      <c r="B3062" t="s">
        <v>187</v>
      </c>
      <c r="C3062" t="s">
        <v>184</v>
      </c>
      <c r="D3062" t="s">
        <v>42</v>
      </c>
      <c r="E3062" t="s">
        <v>185</v>
      </c>
      <c r="F3062" t="s">
        <v>5143</v>
      </c>
      <c r="G3062" t="s">
        <v>5266</v>
      </c>
      <c r="H3062" t="s">
        <v>5301</v>
      </c>
      <c r="I3062" t="s">
        <v>197</v>
      </c>
      <c r="J3062" t="s">
        <v>1753</v>
      </c>
    </row>
    <row r="3063" spans="1:10" x14ac:dyDescent="0.35">
      <c r="A3063" t="s">
        <v>183</v>
      </c>
      <c r="B3063" t="s">
        <v>187</v>
      </c>
      <c r="C3063" t="s">
        <v>184</v>
      </c>
      <c r="D3063" t="s">
        <v>44</v>
      </c>
      <c r="E3063" t="s">
        <v>185</v>
      </c>
      <c r="F3063" t="s">
        <v>5144</v>
      </c>
      <c r="G3063" t="s">
        <v>5267</v>
      </c>
      <c r="H3063" t="s">
        <v>5302</v>
      </c>
      <c r="I3063" t="s">
        <v>197</v>
      </c>
      <c r="J3063" t="s">
        <v>1756</v>
      </c>
    </row>
    <row r="3064" spans="1:10" x14ac:dyDescent="0.35">
      <c r="A3064" t="s">
        <v>183</v>
      </c>
      <c r="B3064" t="s">
        <v>187</v>
      </c>
      <c r="C3064" t="s">
        <v>184</v>
      </c>
      <c r="D3064" t="s">
        <v>41</v>
      </c>
      <c r="E3064" t="s">
        <v>185</v>
      </c>
      <c r="F3064" t="s">
        <v>5145</v>
      </c>
      <c r="G3064" t="s">
        <v>5268</v>
      </c>
      <c r="H3064" t="s">
        <v>5303</v>
      </c>
      <c r="I3064" t="s">
        <v>197</v>
      </c>
      <c r="J3064" t="s">
        <v>1759</v>
      </c>
    </row>
    <row r="3065" spans="1:10" x14ac:dyDescent="0.35">
      <c r="A3065" t="s">
        <v>183</v>
      </c>
      <c r="B3065" t="s">
        <v>187</v>
      </c>
      <c r="C3065" t="s">
        <v>184</v>
      </c>
      <c r="D3065" t="s">
        <v>39</v>
      </c>
      <c r="E3065" t="s">
        <v>185</v>
      </c>
      <c r="F3065" t="s">
        <v>5146</v>
      </c>
      <c r="G3065" t="s">
        <v>5269</v>
      </c>
      <c r="H3065" t="s">
        <v>5297</v>
      </c>
      <c r="I3065" t="s">
        <v>197</v>
      </c>
      <c r="J3065" t="s">
        <v>1762</v>
      </c>
    </row>
    <row r="3066" spans="1:10" x14ac:dyDescent="0.35">
      <c r="A3066" t="s">
        <v>183</v>
      </c>
      <c r="B3066" t="s">
        <v>187</v>
      </c>
      <c r="C3066" t="s">
        <v>184</v>
      </c>
      <c r="D3066" t="s">
        <v>55</v>
      </c>
      <c r="E3066" t="s">
        <v>185</v>
      </c>
      <c r="F3066" t="s">
        <v>5147</v>
      </c>
      <c r="G3066" t="s">
        <v>5270</v>
      </c>
      <c r="H3066" t="s">
        <v>5304</v>
      </c>
      <c r="I3066" t="s">
        <v>197</v>
      </c>
      <c r="J3066" t="s">
        <v>1864</v>
      </c>
    </row>
    <row r="3067" spans="1:10" x14ac:dyDescent="0.35">
      <c r="A3067" t="s">
        <v>183</v>
      </c>
      <c r="B3067" t="s">
        <v>187</v>
      </c>
      <c r="C3067" t="s">
        <v>184</v>
      </c>
      <c r="D3067" t="s">
        <v>54</v>
      </c>
      <c r="E3067" t="s">
        <v>185</v>
      </c>
      <c r="F3067" t="s">
        <v>5148</v>
      </c>
      <c r="G3067" t="s">
        <v>5271</v>
      </c>
      <c r="H3067" t="s">
        <v>5306</v>
      </c>
      <c r="I3067" t="s">
        <v>197</v>
      </c>
      <c r="J3067" t="s">
        <v>1867</v>
      </c>
    </row>
    <row r="3068" spans="1:10" x14ac:dyDescent="0.35">
      <c r="A3068" t="s">
        <v>183</v>
      </c>
      <c r="B3068" t="s">
        <v>187</v>
      </c>
      <c r="C3068" t="s">
        <v>184</v>
      </c>
      <c r="D3068" t="s">
        <v>56</v>
      </c>
      <c r="E3068" t="s">
        <v>185</v>
      </c>
      <c r="F3068" t="s">
        <v>5149</v>
      </c>
      <c r="G3068" t="s">
        <v>5272</v>
      </c>
      <c r="H3068" t="s">
        <v>5307</v>
      </c>
      <c r="I3068" t="s">
        <v>197</v>
      </c>
      <c r="J3068" t="s">
        <v>1870</v>
      </c>
    </row>
    <row r="3069" spans="1:10" x14ac:dyDescent="0.35">
      <c r="A3069" t="s">
        <v>183</v>
      </c>
      <c r="B3069" t="s">
        <v>187</v>
      </c>
      <c r="C3069" t="s">
        <v>184</v>
      </c>
      <c r="D3069" t="s">
        <v>53</v>
      </c>
      <c r="E3069" t="s">
        <v>185</v>
      </c>
      <c r="F3069" t="s">
        <v>5150</v>
      </c>
      <c r="G3069" t="s">
        <v>5273</v>
      </c>
      <c r="H3069" t="s">
        <v>5305</v>
      </c>
      <c r="I3069" t="s">
        <v>197</v>
      </c>
      <c r="J3069" t="s">
        <v>1881</v>
      </c>
    </row>
    <row r="3070" spans="1:10" x14ac:dyDescent="0.35">
      <c r="A3070" t="s">
        <v>183</v>
      </c>
      <c r="B3070" t="s">
        <v>187</v>
      </c>
      <c r="C3070" t="s">
        <v>184</v>
      </c>
      <c r="D3070" t="s">
        <v>79</v>
      </c>
      <c r="E3070" t="s">
        <v>185</v>
      </c>
      <c r="F3070" t="s">
        <v>5151</v>
      </c>
      <c r="G3070" t="s">
        <v>5274</v>
      </c>
      <c r="H3070" t="s">
        <v>5308</v>
      </c>
      <c r="I3070" t="s">
        <v>197</v>
      </c>
      <c r="J3070" t="s">
        <v>1955</v>
      </c>
    </row>
    <row r="3071" spans="1:10" x14ac:dyDescent="0.35">
      <c r="A3071" t="s">
        <v>183</v>
      </c>
      <c r="B3071" t="s">
        <v>187</v>
      </c>
      <c r="C3071" t="s">
        <v>184</v>
      </c>
      <c r="D3071" t="s">
        <v>80</v>
      </c>
      <c r="E3071" t="s">
        <v>185</v>
      </c>
      <c r="F3071" t="s">
        <v>5152</v>
      </c>
      <c r="G3071" t="s">
        <v>5276</v>
      </c>
      <c r="H3071" t="s">
        <v>5310</v>
      </c>
      <c r="I3071" t="s">
        <v>197</v>
      </c>
      <c r="J3071" t="s">
        <v>1958</v>
      </c>
    </row>
    <row r="3072" spans="1:10" x14ac:dyDescent="0.35">
      <c r="A3072" t="s">
        <v>183</v>
      </c>
      <c r="B3072" t="s">
        <v>187</v>
      </c>
      <c r="C3072" t="s">
        <v>184</v>
      </c>
      <c r="D3072" t="s">
        <v>81</v>
      </c>
      <c r="E3072" t="s">
        <v>185</v>
      </c>
      <c r="F3072" t="s">
        <v>5153</v>
      </c>
      <c r="G3072" t="s">
        <v>5277</v>
      </c>
      <c r="H3072" t="s">
        <v>5311</v>
      </c>
      <c r="I3072" t="s">
        <v>197</v>
      </c>
      <c r="J3072" t="s">
        <v>1961</v>
      </c>
    </row>
    <row r="3073" spans="1:10" x14ac:dyDescent="0.35">
      <c r="A3073" t="s">
        <v>183</v>
      </c>
      <c r="B3073" t="s">
        <v>187</v>
      </c>
      <c r="C3073" t="s">
        <v>184</v>
      </c>
      <c r="D3073" t="s">
        <v>78</v>
      </c>
      <c r="E3073" t="s">
        <v>185</v>
      </c>
      <c r="F3073" t="s">
        <v>5154</v>
      </c>
      <c r="G3073" t="s">
        <v>5278</v>
      </c>
      <c r="H3073" t="s">
        <v>5309</v>
      </c>
      <c r="I3073" t="s">
        <v>197</v>
      </c>
      <c r="J3073" t="s">
        <v>1968</v>
      </c>
    </row>
    <row r="3074" spans="1:10" x14ac:dyDescent="0.35">
      <c r="A3074" t="s">
        <v>183</v>
      </c>
      <c r="B3074" t="s">
        <v>187</v>
      </c>
      <c r="C3074" t="s">
        <v>184</v>
      </c>
      <c r="D3074" t="s">
        <v>65</v>
      </c>
      <c r="E3074" t="s">
        <v>185</v>
      </c>
      <c r="F3074" t="s">
        <v>5155</v>
      </c>
      <c r="G3074" t="s">
        <v>5279</v>
      </c>
      <c r="H3074" t="s">
        <v>5312</v>
      </c>
      <c r="I3074" t="s">
        <v>197</v>
      </c>
      <c r="J3074" t="s">
        <v>2068</v>
      </c>
    </row>
    <row r="3075" spans="1:10" x14ac:dyDescent="0.35">
      <c r="A3075" t="s">
        <v>183</v>
      </c>
      <c r="B3075" t="s">
        <v>187</v>
      </c>
      <c r="C3075" t="s">
        <v>184</v>
      </c>
      <c r="D3075" t="s">
        <v>67</v>
      </c>
      <c r="E3075" t="s">
        <v>185</v>
      </c>
      <c r="F3075" t="s">
        <v>5157</v>
      </c>
      <c r="G3075" t="s">
        <v>5281</v>
      </c>
      <c r="H3075" t="s">
        <v>5314</v>
      </c>
      <c r="I3075" t="s">
        <v>197</v>
      </c>
      <c r="J3075" t="s">
        <v>2071</v>
      </c>
    </row>
    <row r="3076" spans="1:10" x14ac:dyDescent="0.35">
      <c r="A3076" t="s">
        <v>183</v>
      </c>
      <c r="B3076" t="s">
        <v>187</v>
      </c>
      <c r="C3076" t="s">
        <v>184</v>
      </c>
      <c r="D3076" t="s">
        <v>68</v>
      </c>
      <c r="E3076" t="s">
        <v>185</v>
      </c>
      <c r="F3076" t="s">
        <v>5158</v>
      </c>
      <c r="G3076" t="s">
        <v>5282</v>
      </c>
      <c r="H3076" t="s">
        <v>5315</v>
      </c>
      <c r="I3076" t="s">
        <v>197</v>
      </c>
      <c r="J3076" t="s">
        <v>2074</v>
      </c>
    </row>
    <row r="3077" spans="1:10" x14ac:dyDescent="0.35">
      <c r="A3077" t="s">
        <v>183</v>
      </c>
      <c r="B3077" t="s">
        <v>187</v>
      </c>
      <c r="C3077" t="s">
        <v>184</v>
      </c>
      <c r="D3077" t="s">
        <v>13</v>
      </c>
      <c r="E3077" t="s">
        <v>185</v>
      </c>
      <c r="F3077" t="s">
        <v>5159</v>
      </c>
      <c r="G3077" t="s">
        <v>5283</v>
      </c>
      <c r="H3077" t="s">
        <v>5316</v>
      </c>
      <c r="I3077" t="s">
        <v>197</v>
      </c>
      <c r="J3077" t="s">
        <v>2077</v>
      </c>
    </row>
    <row r="3078" spans="1:10" x14ac:dyDescent="0.35">
      <c r="A3078" t="s">
        <v>183</v>
      </c>
      <c r="B3078" t="s">
        <v>187</v>
      </c>
      <c r="C3078" t="s">
        <v>184</v>
      </c>
      <c r="D3078" t="s">
        <v>7</v>
      </c>
      <c r="E3078" t="s">
        <v>185</v>
      </c>
      <c r="F3078" t="s">
        <v>5160</v>
      </c>
      <c r="G3078" t="s">
        <v>5284</v>
      </c>
      <c r="H3078" t="s">
        <v>5317</v>
      </c>
      <c r="I3078" t="s">
        <v>197</v>
      </c>
      <c r="J3078" t="s">
        <v>2080</v>
      </c>
    </row>
    <row r="3079" spans="1:10" x14ac:dyDescent="0.35">
      <c r="A3079" t="s">
        <v>183</v>
      </c>
      <c r="B3079" t="s">
        <v>187</v>
      </c>
      <c r="C3079" t="s">
        <v>184</v>
      </c>
      <c r="D3079" t="s">
        <v>66</v>
      </c>
      <c r="E3079" t="s">
        <v>185</v>
      </c>
      <c r="F3079" t="s">
        <v>5161</v>
      </c>
      <c r="G3079" t="s">
        <v>5285</v>
      </c>
      <c r="H3079" t="s">
        <v>5318</v>
      </c>
      <c r="I3079" t="s">
        <v>197</v>
      </c>
      <c r="J3079" t="s">
        <v>2083</v>
      </c>
    </row>
    <row r="3080" spans="1:10" x14ac:dyDescent="0.35">
      <c r="A3080" t="s">
        <v>183</v>
      </c>
      <c r="B3080" t="s">
        <v>187</v>
      </c>
      <c r="C3080" t="s">
        <v>184</v>
      </c>
      <c r="D3080" t="s">
        <v>64</v>
      </c>
      <c r="E3080" t="s">
        <v>185</v>
      </c>
      <c r="F3080" t="s">
        <v>5162</v>
      </c>
      <c r="G3080" t="s">
        <v>5286</v>
      </c>
      <c r="H3080" t="s">
        <v>5319</v>
      </c>
      <c r="I3080" t="s">
        <v>197</v>
      </c>
      <c r="J3080" t="s">
        <v>2086</v>
      </c>
    </row>
    <row r="3081" spans="1:10" x14ac:dyDescent="0.35">
      <c r="A3081" t="s">
        <v>183</v>
      </c>
      <c r="B3081" t="s">
        <v>187</v>
      </c>
      <c r="C3081" t="s">
        <v>184</v>
      </c>
      <c r="D3081" t="s">
        <v>63</v>
      </c>
      <c r="E3081" t="s">
        <v>185</v>
      </c>
      <c r="F3081" t="s">
        <v>5163</v>
      </c>
      <c r="G3081" t="s">
        <v>5287</v>
      </c>
      <c r="H3081" t="s">
        <v>5313</v>
      </c>
      <c r="I3081" t="s">
        <v>197</v>
      </c>
      <c r="J3081" t="s">
        <v>2089</v>
      </c>
    </row>
    <row r="3082" spans="1:10" x14ac:dyDescent="0.35">
      <c r="A3082" t="s">
        <v>183</v>
      </c>
      <c r="B3082" t="s">
        <v>187</v>
      </c>
      <c r="C3082" t="s">
        <v>184</v>
      </c>
      <c r="D3082" t="s">
        <v>91</v>
      </c>
      <c r="E3082" t="s">
        <v>185</v>
      </c>
      <c r="F3082" t="s">
        <v>5164</v>
      </c>
      <c r="G3082" t="s">
        <v>5288</v>
      </c>
      <c r="H3082" t="s">
        <v>5320</v>
      </c>
      <c r="I3082" t="s">
        <v>197</v>
      </c>
      <c r="J3082" t="s">
        <v>2212</v>
      </c>
    </row>
    <row r="3083" spans="1:10" x14ac:dyDescent="0.35">
      <c r="A3083" t="s">
        <v>183</v>
      </c>
      <c r="B3083" t="s">
        <v>187</v>
      </c>
      <c r="C3083" t="s">
        <v>184</v>
      </c>
      <c r="D3083" t="s">
        <v>96</v>
      </c>
      <c r="E3083" t="s">
        <v>185</v>
      </c>
      <c r="F3083" t="s">
        <v>5165</v>
      </c>
      <c r="G3083" t="s">
        <v>5289</v>
      </c>
      <c r="H3083" t="s">
        <v>5321</v>
      </c>
      <c r="I3083" t="s">
        <v>197</v>
      </c>
      <c r="J3083" t="s">
        <v>2219</v>
      </c>
    </row>
    <row r="3084" spans="1:10" x14ac:dyDescent="0.35">
      <c r="A3084" t="s">
        <v>183</v>
      </c>
      <c r="B3084" t="s">
        <v>187</v>
      </c>
      <c r="C3084" t="s">
        <v>184</v>
      </c>
      <c r="D3084" t="s">
        <v>94</v>
      </c>
      <c r="E3084" t="s">
        <v>185</v>
      </c>
      <c r="F3084" t="s">
        <v>5166</v>
      </c>
      <c r="G3084" t="s">
        <v>5290</v>
      </c>
      <c r="H3084" t="s">
        <v>5322</v>
      </c>
      <c r="I3084" t="s">
        <v>197</v>
      </c>
      <c r="J3084" t="s">
        <v>2222</v>
      </c>
    </row>
    <row r="3085" spans="1:10" x14ac:dyDescent="0.35">
      <c r="A3085" t="s">
        <v>183</v>
      </c>
      <c r="B3085" t="s">
        <v>187</v>
      </c>
      <c r="C3085" t="s">
        <v>184</v>
      </c>
      <c r="D3085" t="s">
        <v>95</v>
      </c>
      <c r="E3085" t="s">
        <v>185</v>
      </c>
      <c r="F3085" t="s">
        <v>5167</v>
      </c>
      <c r="G3085" t="s">
        <v>5291</v>
      </c>
      <c r="H3085" t="s">
        <v>5323</v>
      </c>
      <c r="I3085" t="s">
        <v>197</v>
      </c>
      <c r="J3085" t="s">
        <v>2229</v>
      </c>
    </row>
    <row r="3086" spans="1:10" x14ac:dyDescent="0.35">
      <c r="A3086" t="s">
        <v>183</v>
      </c>
      <c r="B3086" t="s">
        <v>187</v>
      </c>
      <c r="C3086" t="s">
        <v>184</v>
      </c>
      <c r="D3086" t="s">
        <v>5</v>
      </c>
      <c r="E3086" t="s">
        <v>185</v>
      </c>
      <c r="F3086" t="s">
        <v>5168</v>
      </c>
      <c r="G3086" t="s">
        <v>5292</v>
      </c>
      <c r="H3086" t="s">
        <v>5324</v>
      </c>
      <c r="I3086" t="s">
        <v>197</v>
      </c>
      <c r="J3086" t="s">
        <v>2326</v>
      </c>
    </row>
    <row r="3087" spans="1:10" x14ac:dyDescent="0.35">
      <c r="A3087" t="s">
        <v>183</v>
      </c>
      <c r="B3087" t="s">
        <v>187</v>
      </c>
      <c r="C3087" t="s">
        <v>184</v>
      </c>
      <c r="D3087" t="s">
        <v>15</v>
      </c>
      <c r="E3087" t="s">
        <v>185</v>
      </c>
      <c r="F3087" t="s">
        <v>5169</v>
      </c>
      <c r="G3087" t="s">
        <v>5293</v>
      </c>
      <c r="H3087" t="s">
        <v>5325</v>
      </c>
      <c r="I3087" t="s">
        <v>197</v>
      </c>
      <c r="J3087" t="s">
        <v>2333</v>
      </c>
    </row>
    <row r="3088" spans="1:10" x14ac:dyDescent="0.35">
      <c r="A3088" t="s">
        <v>183</v>
      </c>
      <c r="B3088" t="s">
        <v>187</v>
      </c>
      <c r="C3088" t="s">
        <v>184</v>
      </c>
      <c r="D3088" t="s">
        <v>10</v>
      </c>
      <c r="E3088" t="s">
        <v>185</v>
      </c>
      <c r="F3088" t="s">
        <v>5170</v>
      </c>
      <c r="G3088" t="s">
        <v>5294</v>
      </c>
      <c r="H3088" t="s">
        <v>5326</v>
      </c>
      <c r="I3088" t="s">
        <v>197</v>
      </c>
      <c r="J3088" t="s">
        <v>2336</v>
      </c>
    </row>
    <row r="3089" spans="1:10" x14ac:dyDescent="0.35">
      <c r="A3089" t="s">
        <v>183</v>
      </c>
      <c r="B3089" t="s">
        <v>187</v>
      </c>
      <c r="C3089" t="s">
        <v>184</v>
      </c>
      <c r="D3089" t="s">
        <v>14</v>
      </c>
      <c r="E3089" t="s">
        <v>185</v>
      </c>
      <c r="F3089" t="s">
        <v>5171</v>
      </c>
      <c r="G3089" t="s">
        <v>5295</v>
      </c>
      <c r="H3089" t="s">
        <v>5327</v>
      </c>
      <c r="I3089" t="s">
        <v>197</v>
      </c>
      <c r="J3089" t="s">
        <v>2339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I6129"/>
  <sheetViews>
    <sheetView workbookViewId="0">
      <selection activeCell="H6076" sqref="H6076:H6129"/>
    </sheetView>
  </sheetViews>
  <sheetFormatPr defaultRowHeight="14.5" x14ac:dyDescent="0.35"/>
  <cols>
    <col min="1" max="1" width="15.36328125" bestFit="1" customWidth="1"/>
    <col min="2" max="2" width="31.08984375" bestFit="1" customWidth="1"/>
    <col min="3" max="3" width="15.54296875" bestFit="1" customWidth="1"/>
    <col min="4" max="4" width="12.26953125" bestFit="1" customWidth="1"/>
    <col min="5" max="5" width="19.36328125" bestFit="1" customWidth="1"/>
    <col min="6" max="6" width="11.1796875" bestFit="1" customWidth="1"/>
    <col min="7" max="7" width="30.6328125" bestFit="1" customWidth="1"/>
    <col min="8" max="8" width="11.81640625" bestFit="1" customWidth="1"/>
    <col min="9" max="9" width="10.08984375" bestFit="1" customWidth="1"/>
  </cols>
  <sheetData>
    <row r="1" spans="1:9" x14ac:dyDescent="0.35">
      <c r="A1" t="s">
        <v>0</v>
      </c>
      <c r="B1" t="s">
        <v>111</v>
      </c>
      <c r="C1" t="s">
        <v>1</v>
      </c>
      <c r="D1" t="s">
        <v>112</v>
      </c>
      <c r="E1" t="s">
        <v>113</v>
      </c>
      <c r="F1" t="s">
        <v>114</v>
      </c>
      <c r="G1" s="1" t="s">
        <v>105</v>
      </c>
      <c r="H1" t="s">
        <v>106</v>
      </c>
    </row>
    <row r="2" spans="1:9" x14ac:dyDescent="0.35">
      <c r="A2">
        <v>347331</v>
      </c>
      <c r="B2" t="s">
        <v>2</v>
      </c>
      <c r="C2" t="s">
        <v>3</v>
      </c>
      <c r="D2" t="s">
        <v>4</v>
      </c>
      <c r="E2" t="s">
        <v>5</v>
      </c>
      <c r="F2" t="s">
        <v>15</v>
      </c>
      <c r="G2" t="s">
        <v>12</v>
      </c>
      <c r="H2" s="165">
        <v>3959.7339704514811</v>
      </c>
      <c r="I2" s="164"/>
    </row>
    <row r="3" spans="1:9" x14ac:dyDescent="0.35">
      <c r="A3">
        <v>347333</v>
      </c>
      <c r="B3" t="s">
        <v>32</v>
      </c>
      <c r="C3" t="s">
        <v>3</v>
      </c>
      <c r="D3" t="s">
        <v>4</v>
      </c>
      <c r="E3" t="s">
        <v>5</v>
      </c>
      <c r="F3" t="s">
        <v>15</v>
      </c>
      <c r="G3" t="s">
        <v>12</v>
      </c>
      <c r="H3" s="165">
        <v>4827.8538907244856</v>
      </c>
      <c r="I3" s="164"/>
    </row>
    <row r="4" spans="1:9" x14ac:dyDescent="0.35">
      <c r="A4">
        <v>347335</v>
      </c>
      <c r="B4" t="s">
        <v>33</v>
      </c>
      <c r="C4" t="s">
        <v>3</v>
      </c>
      <c r="D4" t="s">
        <v>4</v>
      </c>
      <c r="E4" t="s">
        <v>5</v>
      </c>
      <c r="F4" t="s">
        <v>15</v>
      </c>
      <c r="G4" t="s">
        <v>12</v>
      </c>
      <c r="H4" s="165">
        <v>4803.347018182737</v>
      </c>
      <c r="I4" s="164"/>
    </row>
    <row r="5" spans="1:9" x14ac:dyDescent="0.35">
      <c r="A5">
        <v>347337</v>
      </c>
      <c r="B5" t="s">
        <v>34</v>
      </c>
      <c r="C5" t="s">
        <v>3</v>
      </c>
      <c r="D5" t="s">
        <v>4</v>
      </c>
      <c r="E5" t="s">
        <v>5</v>
      </c>
      <c r="F5" t="s">
        <v>15</v>
      </c>
      <c r="G5" t="s">
        <v>12</v>
      </c>
      <c r="H5" s="165">
        <v>4778.8401456409883</v>
      </c>
      <c r="I5" s="164"/>
    </row>
    <row r="6" spans="1:9" x14ac:dyDescent="0.35">
      <c r="A6">
        <v>347339</v>
      </c>
      <c r="B6" t="s">
        <v>35</v>
      </c>
      <c r="C6" t="s">
        <v>3</v>
      </c>
      <c r="D6" t="s">
        <v>4</v>
      </c>
      <c r="E6" t="s">
        <v>5</v>
      </c>
      <c r="F6" t="s">
        <v>15</v>
      </c>
      <c r="G6" t="s">
        <v>12</v>
      </c>
      <c r="H6" s="165">
        <v>4754.3332730992397</v>
      </c>
      <c r="I6" s="164"/>
    </row>
    <row r="7" spans="1:9" x14ac:dyDescent="0.35">
      <c r="A7">
        <v>347331</v>
      </c>
      <c r="B7" t="s">
        <v>2</v>
      </c>
      <c r="C7" t="s">
        <v>3</v>
      </c>
      <c r="D7" t="s">
        <v>4</v>
      </c>
      <c r="E7" t="s">
        <v>5</v>
      </c>
      <c r="F7" t="s">
        <v>10</v>
      </c>
      <c r="G7" t="s">
        <v>12</v>
      </c>
      <c r="H7" s="165">
        <v>3383.85511073509</v>
      </c>
      <c r="I7" s="164"/>
    </row>
    <row r="8" spans="1:9" x14ac:dyDescent="0.35">
      <c r="A8">
        <v>347333</v>
      </c>
      <c r="B8" t="s">
        <v>32</v>
      </c>
      <c r="C8" t="s">
        <v>3</v>
      </c>
      <c r="D8" t="s">
        <v>4</v>
      </c>
      <c r="E8" t="s">
        <v>5</v>
      </c>
      <c r="F8" t="s">
        <v>10</v>
      </c>
      <c r="G8" t="s">
        <v>12</v>
      </c>
      <c r="H8" s="165">
        <v>4220.5906406355034</v>
      </c>
      <c r="I8" s="164"/>
    </row>
    <row r="9" spans="1:9" x14ac:dyDescent="0.35">
      <c r="A9">
        <v>347335</v>
      </c>
      <c r="B9" t="s">
        <v>33</v>
      </c>
      <c r="C9" t="s">
        <v>3</v>
      </c>
      <c r="D9" t="s">
        <v>4</v>
      </c>
      <c r="E9" t="s">
        <v>5</v>
      </c>
      <c r="F9" t="s">
        <v>10</v>
      </c>
      <c r="G9" t="s">
        <v>12</v>
      </c>
      <c r="H9" s="165">
        <v>4199.1663226627343</v>
      </c>
      <c r="I9" s="164"/>
    </row>
    <row r="10" spans="1:9" x14ac:dyDescent="0.35">
      <c r="A10">
        <v>347337</v>
      </c>
      <c r="B10" t="s">
        <v>34</v>
      </c>
      <c r="C10" t="s">
        <v>3</v>
      </c>
      <c r="D10" t="s">
        <v>4</v>
      </c>
      <c r="E10" t="s">
        <v>5</v>
      </c>
      <c r="F10" t="s">
        <v>10</v>
      </c>
      <c r="G10" t="s">
        <v>12</v>
      </c>
      <c r="H10" s="165">
        <v>4177.7420046899651</v>
      </c>
      <c r="I10" s="164"/>
    </row>
    <row r="11" spans="1:9" x14ac:dyDescent="0.35">
      <c r="A11">
        <v>347339</v>
      </c>
      <c r="B11" t="s">
        <v>35</v>
      </c>
      <c r="C11" t="s">
        <v>3</v>
      </c>
      <c r="D11" t="s">
        <v>4</v>
      </c>
      <c r="E11" t="s">
        <v>5</v>
      </c>
      <c r="F11" t="s">
        <v>10</v>
      </c>
      <c r="G11" t="s">
        <v>12</v>
      </c>
      <c r="H11" s="165">
        <v>4156.3176867171951</v>
      </c>
      <c r="I11" s="164"/>
    </row>
    <row r="12" spans="1:9" x14ac:dyDescent="0.35">
      <c r="A12">
        <v>347331</v>
      </c>
      <c r="B12" t="s">
        <v>2</v>
      </c>
      <c r="C12" t="s">
        <v>3</v>
      </c>
      <c r="D12" t="s">
        <v>4</v>
      </c>
      <c r="E12" t="s">
        <v>5</v>
      </c>
      <c r="F12" t="s">
        <v>14</v>
      </c>
      <c r="G12" t="s">
        <v>12</v>
      </c>
      <c r="H12" s="165">
        <v>3366.8508136962205</v>
      </c>
      <c r="I12" s="164"/>
    </row>
    <row r="13" spans="1:9" x14ac:dyDescent="0.35">
      <c r="A13">
        <v>347333</v>
      </c>
      <c r="B13" t="s">
        <v>32</v>
      </c>
      <c r="C13" t="s">
        <v>3</v>
      </c>
      <c r="D13" t="s">
        <v>4</v>
      </c>
      <c r="E13" t="s">
        <v>5</v>
      </c>
      <c r="F13" t="s">
        <v>14</v>
      </c>
      <c r="G13" t="s">
        <v>12</v>
      </c>
      <c r="H13" s="165">
        <v>4199.3816424413553</v>
      </c>
      <c r="I13" s="164"/>
    </row>
    <row r="14" spans="1:9" x14ac:dyDescent="0.35">
      <c r="A14">
        <v>347335</v>
      </c>
      <c r="B14" t="s">
        <v>33</v>
      </c>
      <c r="C14" t="s">
        <v>3</v>
      </c>
      <c r="D14" t="s">
        <v>4</v>
      </c>
      <c r="E14" t="s">
        <v>5</v>
      </c>
      <c r="F14" t="s">
        <v>14</v>
      </c>
      <c r="G14" t="s">
        <v>12</v>
      </c>
      <c r="H14" s="165">
        <v>4178.0649843578958</v>
      </c>
      <c r="I14" s="164"/>
    </row>
    <row r="15" spans="1:9" x14ac:dyDescent="0.35">
      <c r="A15">
        <v>347337</v>
      </c>
      <c r="B15" t="s">
        <v>34</v>
      </c>
      <c r="C15" t="s">
        <v>3</v>
      </c>
      <c r="D15" t="s">
        <v>4</v>
      </c>
      <c r="E15" t="s">
        <v>5</v>
      </c>
      <c r="F15" t="s">
        <v>14</v>
      </c>
      <c r="G15" t="s">
        <v>12</v>
      </c>
      <c r="H15" s="165">
        <v>4156.7483262744372</v>
      </c>
      <c r="I15" s="164"/>
    </row>
    <row r="16" spans="1:9" x14ac:dyDescent="0.35">
      <c r="A16">
        <v>347339</v>
      </c>
      <c r="B16" t="s">
        <v>35</v>
      </c>
      <c r="C16" t="s">
        <v>3</v>
      </c>
      <c r="D16" t="s">
        <v>4</v>
      </c>
      <c r="E16" t="s">
        <v>5</v>
      </c>
      <c r="F16" t="s">
        <v>14</v>
      </c>
      <c r="G16" t="s">
        <v>12</v>
      </c>
      <c r="H16" s="165">
        <v>4135.4316681909786</v>
      </c>
      <c r="I16" s="164"/>
    </row>
    <row r="17" spans="1:9" x14ac:dyDescent="0.35">
      <c r="A17">
        <v>347411</v>
      </c>
      <c r="B17" t="s">
        <v>85</v>
      </c>
      <c r="C17" t="s">
        <v>37</v>
      </c>
      <c r="D17" t="s">
        <v>4</v>
      </c>
      <c r="E17" t="s">
        <v>78</v>
      </c>
      <c r="F17" t="s">
        <v>79</v>
      </c>
      <c r="G17" t="s">
        <v>12</v>
      </c>
      <c r="H17" s="165">
        <v>3731.7193518895683</v>
      </c>
      <c r="I17" s="164"/>
    </row>
    <row r="18" spans="1:9" x14ac:dyDescent="0.35">
      <c r="A18">
        <v>347413</v>
      </c>
      <c r="B18" t="s">
        <v>86</v>
      </c>
      <c r="C18" t="s">
        <v>37</v>
      </c>
      <c r="D18" t="s">
        <v>4</v>
      </c>
      <c r="E18" t="s">
        <v>78</v>
      </c>
      <c r="F18" t="s">
        <v>79</v>
      </c>
      <c r="G18" t="s">
        <v>12</v>
      </c>
      <c r="H18" s="165">
        <v>4874.3252115977666</v>
      </c>
      <c r="I18" s="164"/>
    </row>
    <row r="19" spans="1:9" x14ac:dyDescent="0.35">
      <c r="A19">
        <v>347415</v>
      </c>
      <c r="B19" t="s">
        <v>87</v>
      </c>
      <c r="C19" t="s">
        <v>37</v>
      </c>
      <c r="D19" t="s">
        <v>4</v>
      </c>
      <c r="E19" t="s">
        <v>78</v>
      </c>
      <c r="F19" t="s">
        <v>79</v>
      </c>
      <c r="G19" t="s">
        <v>12</v>
      </c>
      <c r="H19" s="165">
        <v>4859.6729314025833</v>
      </c>
      <c r="I19" s="164"/>
    </row>
    <row r="20" spans="1:9" x14ac:dyDescent="0.35">
      <c r="A20">
        <v>347417</v>
      </c>
      <c r="B20" t="s">
        <v>88</v>
      </c>
      <c r="C20" t="s">
        <v>37</v>
      </c>
      <c r="D20" t="s">
        <v>4</v>
      </c>
      <c r="E20" t="s">
        <v>78</v>
      </c>
      <c r="F20" t="s">
        <v>79</v>
      </c>
      <c r="G20" t="s">
        <v>12</v>
      </c>
      <c r="H20" s="165">
        <v>4835.2524644106106</v>
      </c>
      <c r="I20" s="164"/>
    </row>
    <row r="21" spans="1:9" x14ac:dyDescent="0.35">
      <c r="A21">
        <v>347419</v>
      </c>
      <c r="B21" t="s">
        <v>89</v>
      </c>
      <c r="C21" t="s">
        <v>37</v>
      </c>
      <c r="D21" t="s">
        <v>4</v>
      </c>
      <c r="E21" t="s">
        <v>78</v>
      </c>
      <c r="F21" t="s">
        <v>79</v>
      </c>
      <c r="G21" t="s">
        <v>12</v>
      </c>
      <c r="H21" s="165">
        <v>4810.8319974186379</v>
      </c>
      <c r="I21" s="164"/>
    </row>
    <row r="22" spans="1:9" x14ac:dyDescent="0.35">
      <c r="A22">
        <v>347411</v>
      </c>
      <c r="B22" t="s">
        <v>85</v>
      </c>
      <c r="C22" t="s">
        <v>37</v>
      </c>
      <c r="D22" t="s">
        <v>4</v>
      </c>
      <c r="E22" t="s">
        <v>78</v>
      </c>
      <c r="F22" t="s">
        <v>80</v>
      </c>
      <c r="G22" t="s">
        <v>12</v>
      </c>
      <c r="H22" s="165">
        <v>3790.1261268556964</v>
      </c>
      <c r="I22" s="164"/>
    </row>
    <row r="23" spans="1:9" x14ac:dyDescent="0.35">
      <c r="A23">
        <v>347413</v>
      </c>
      <c r="B23" t="s">
        <v>86</v>
      </c>
      <c r="C23" t="s">
        <v>37</v>
      </c>
      <c r="D23" t="s">
        <v>4</v>
      </c>
      <c r="E23" t="s">
        <v>78</v>
      </c>
      <c r="F23" t="s">
        <v>80</v>
      </c>
      <c r="G23" t="s">
        <v>12</v>
      </c>
      <c r="H23" s="165">
        <v>4803.347018182737</v>
      </c>
      <c r="I23" s="164"/>
    </row>
    <row r="24" spans="1:9" x14ac:dyDescent="0.35">
      <c r="A24">
        <v>347415</v>
      </c>
      <c r="B24" t="s">
        <v>87</v>
      </c>
      <c r="C24" t="s">
        <v>37</v>
      </c>
      <c r="D24" t="s">
        <v>4</v>
      </c>
      <c r="E24" t="s">
        <v>78</v>
      </c>
      <c r="F24" t="s">
        <v>80</v>
      </c>
      <c r="G24" t="s">
        <v>12</v>
      </c>
      <c r="H24" s="165">
        <v>4788.9080992904046</v>
      </c>
      <c r="I24" s="164"/>
    </row>
    <row r="25" spans="1:9" x14ac:dyDescent="0.35">
      <c r="A25">
        <v>347417</v>
      </c>
      <c r="B25" t="s">
        <v>88</v>
      </c>
      <c r="C25" t="s">
        <v>37</v>
      </c>
      <c r="D25" t="s">
        <v>4</v>
      </c>
      <c r="E25" t="s">
        <v>78</v>
      </c>
      <c r="F25" t="s">
        <v>80</v>
      </c>
      <c r="G25" t="s">
        <v>12</v>
      </c>
      <c r="H25" s="165">
        <v>4764.8432344698494</v>
      </c>
      <c r="I25" s="164"/>
    </row>
    <row r="26" spans="1:9" x14ac:dyDescent="0.35">
      <c r="A26">
        <v>347419</v>
      </c>
      <c r="B26" t="s">
        <v>89</v>
      </c>
      <c r="C26" t="s">
        <v>37</v>
      </c>
      <c r="D26" t="s">
        <v>4</v>
      </c>
      <c r="E26" t="s">
        <v>78</v>
      </c>
      <c r="F26" t="s">
        <v>80</v>
      </c>
      <c r="G26" t="s">
        <v>12</v>
      </c>
      <c r="H26" s="165">
        <v>4740.7783696492943</v>
      </c>
      <c r="I26" s="164"/>
    </row>
    <row r="27" spans="1:9" x14ac:dyDescent="0.35">
      <c r="A27">
        <v>347411</v>
      </c>
      <c r="B27" t="s">
        <v>85</v>
      </c>
      <c r="C27" t="s">
        <v>37</v>
      </c>
      <c r="D27" t="s">
        <v>4</v>
      </c>
      <c r="E27" t="s">
        <v>78</v>
      </c>
      <c r="F27" t="s">
        <v>81</v>
      </c>
      <c r="G27" t="s">
        <v>12</v>
      </c>
      <c r="H27" s="165">
        <v>3663.05192726724</v>
      </c>
      <c r="I27" s="164"/>
    </row>
    <row r="28" spans="1:9" x14ac:dyDescent="0.35">
      <c r="A28">
        <v>347413</v>
      </c>
      <c r="B28" t="s">
        <v>86</v>
      </c>
      <c r="C28" t="s">
        <v>37</v>
      </c>
      <c r="D28" t="s">
        <v>4</v>
      </c>
      <c r="E28" t="s">
        <v>78</v>
      </c>
      <c r="F28" t="s">
        <v>81</v>
      </c>
      <c r="G28" t="s">
        <v>12</v>
      </c>
      <c r="H28" s="165">
        <v>4749.0499733045208</v>
      </c>
      <c r="I28" s="164"/>
    </row>
    <row r="29" spans="1:9" x14ac:dyDescent="0.35">
      <c r="A29">
        <v>347415</v>
      </c>
      <c r="B29" t="s">
        <v>87</v>
      </c>
      <c r="C29" t="s">
        <v>37</v>
      </c>
      <c r="D29" t="s">
        <v>4</v>
      </c>
      <c r="E29" t="s">
        <v>78</v>
      </c>
      <c r="F29" t="s">
        <v>81</v>
      </c>
      <c r="G29" t="s">
        <v>12</v>
      </c>
      <c r="H29" s="165">
        <v>4734.7742719819616</v>
      </c>
      <c r="I29" s="164"/>
    </row>
    <row r="30" spans="1:9" x14ac:dyDescent="0.35">
      <c r="A30">
        <v>347417</v>
      </c>
      <c r="B30" t="s">
        <v>88</v>
      </c>
      <c r="C30" t="s">
        <v>37</v>
      </c>
      <c r="D30" t="s">
        <v>4</v>
      </c>
      <c r="E30" t="s">
        <v>78</v>
      </c>
      <c r="F30" t="s">
        <v>81</v>
      </c>
      <c r="G30" t="s">
        <v>12</v>
      </c>
      <c r="H30" s="165">
        <v>4710.9814364443637</v>
      </c>
      <c r="I30" s="164"/>
    </row>
    <row r="31" spans="1:9" x14ac:dyDescent="0.35">
      <c r="A31">
        <v>347419</v>
      </c>
      <c r="B31" t="s">
        <v>89</v>
      </c>
      <c r="C31" t="s">
        <v>37</v>
      </c>
      <c r="D31" t="s">
        <v>4</v>
      </c>
      <c r="E31" t="s">
        <v>78</v>
      </c>
      <c r="F31" t="s">
        <v>81</v>
      </c>
      <c r="G31" t="s">
        <v>12</v>
      </c>
      <c r="H31" s="165">
        <v>4687.1886009067657</v>
      </c>
      <c r="I31" s="164"/>
    </row>
    <row r="32" spans="1:9" x14ac:dyDescent="0.35">
      <c r="A32">
        <v>347353</v>
      </c>
      <c r="B32" t="s">
        <v>47</v>
      </c>
      <c r="C32" t="s">
        <v>37</v>
      </c>
      <c r="D32" t="s">
        <v>38</v>
      </c>
      <c r="E32" t="s">
        <v>39</v>
      </c>
      <c r="F32" t="s">
        <v>46</v>
      </c>
      <c r="G32" t="s">
        <v>12</v>
      </c>
      <c r="H32" s="165">
        <v>5074.2707565750225</v>
      </c>
      <c r="I32" s="164"/>
    </row>
    <row r="33" spans="1:9" x14ac:dyDescent="0.35">
      <c r="A33">
        <v>347355</v>
      </c>
      <c r="B33" t="s">
        <v>49</v>
      </c>
      <c r="C33" t="s">
        <v>37</v>
      </c>
      <c r="D33" t="s">
        <v>38</v>
      </c>
      <c r="E33" t="s">
        <v>39</v>
      </c>
      <c r="F33" t="s">
        <v>46</v>
      </c>
      <c r="G33" t="s">
        <v>12</v>
      </c>
      <c r="H33" s="165">
        <v>7616.9333418039369</v>
      </c>
      <c r="I33" s="164"/>
    </row>
    <row r="34" spans="1:9" x14ac:dyDescent="0.35">
      <c r="A34">
        <v>347357</v>
      </c>
      <c r="B34" t="s">
        <v>50</v>
      </c>
      <c r="C34" t="s">
        <v>37</v>
      </c>
      <c r="D34" t="s">
        <v>38</v>
      </c>
      <c r="E34" t="s">
        <v>39</v>
      </c>
      <c r="F34" t="s">
        <v>46</v>
      </c>
      <c r="G34" t="s">
        <v>12</v>
      </c>
      <c r="H34" s="165">
        <v>7578.4639814917946</v>
      </c>
      <c r="I34" s="164"/>
    </row>
    <row r="35" spans="1:9" x14ac:dyDescent="0.35">
      <c r="A35">
        <v>347359</v>
      </c>
      <c r="B35" t="s">
        <v>51</v>
      </c>
      <c r="C35" t="s">
        <v>37</v>
      </c>
      <c r="D35" t="s">
        <v>38</v>
      </c>
      <c r="E35" t="s">
        <v>39</v>
      </c>
      <c r="F35" t="s">
        <v>46</v>
      </c>
      <c r="G35" t="s">
        <v>12</v>
      </c>
      <c r="H35" s="165">
        <v>5055.5519490668175</v>
      </c>
      <c r="I35" s="164"/>
    </row>
    <row r="36" spans="1:9" x14ac:dyDescent="0.35">
      <c r="A36">
        <v>347353</v>
      </c>
      <c r="B36" t="s">
        <v>47</v>
      </c>
      <c r="C36" t="s">
        <v>37</v>
      </c>
      <c r="D36" t="s">
        <v>38</v>
      </c>
      <c r="E36" t="s">
        <v>39</v>
      </c>
      <c r="F36" t="s">
        <v>40</v>
      </c>
      <c r="G36" t="s">
        <v>12</v>
      </c>
      <c r="H36" s="165">
        <v>4487.2130859976105</v>
      </c>
      <c r="I36" s="164"/>
    </row>
    <row r="37" spans="1:9" x14ac:dyDescent="0.35">
      <c r="A37">
        <v>347355</v>
      </c>
      <c r="B37" t="s">
        <v>49</v>
      </c>
      <c r="C37" t="s">
        <v>37</v>
      </c>
      <c r="D37" t="s">
        <v>38</v>
      </c>
      <c r="E37" t="s">
        <v>39</v>
      </c>
      <c r="F37" t="s">
        <v>40</v>
      </c>
      <c r="G37" t="s">
        <v>12</v>
      </c>
      <c r="H37" s="165">
        <v>6735.7073767155061</v>
      </c>
      <c r="I37" s="164"/>
    </row>
    <row r="38" spans="1:9" x14ac:dyDescent="0.35">
      <c r="A38">
        <v>347357</v>
      </c>
      <c r="B38" t="s">
        <v>50</v>
      </c>
      <c r="C38" t="s">
        <v>37</v>
      </c>
      <c r="D38" t="s">
        <v>38</v>
      </c>
      <c r="E38" t="s">
        <v>39</v>
      </c>
      <c r="F38" t="s">
        <v>40</v>
      </c>
      <c r="G38" t="s">
        <v>12</v>
      </c>
      <c r="H38" s="165">
        <v>6701.6886525906802</v>
      </c>
      <c r="I38" s="164"/>
    </row>
    <row r="39" spans="1:9" x14ac:dyDescent="0.35">
      <c r="A39">
        <v>347359</v>
      </c>
      <c r="B39" t="s">
        <v>51</v>
      </c>
      <c r="C39" t="s">
        <v>37</v>
      </c>
      <c r="D39" t="s">
        <v>38</v>
      </c>
      <c r="E39" t="s">
        <v>39</v>
      </c>
      <c r="F39" t="s">
        <v>40</v>
      </c>
      <c r="G39" t="s">
        <v>12</v>
      </c>
      <c r="H39" s="165">
        <v>4470.6599137223175</v>
      </c>
      <c r="I39" s="164"/>
    </row>
    <row r="40" spans="1:9" x14ac:dyDescent="0.35">
      <c r="A40">
        <v>347353</v>
      </c>
      <c r="B40" t="s">
        <v>47</v>
      </c>
      <c r="C40" t="s">
        <v>37</v>
      </c>
      <c r="D40" t="s">
        <v>38</v>
      </c>
      <c r="E40" t="s">
        <v>39</v>
      </c>
      <c r="F40" t="s">
        <v>45</v>
      </c>
      <c r="G40" t="s">
        <v>12</v>
      </c>
      <c r="H40" s="165">
        <v>4868.6712196133431</v>
      </c>
      <c r="I40" s="164"/>
    </row>
    <row r="41" spans="1:9" x14ac:dyDescent="0.35">
      <c r="A41">
        <v>347355</v>
      </c>
      <c r="B41" t="s">
        <v>49</v>
      </c>
      <c r="C41" t="s">
        <v>37</v>
      </c>
      <c r="D41" t="s">
        <v>38</v>
      </c>
      <c r="E41" t="s">
        <v>39</v>
      </c>
      <c r="F41" t="s">
        <v>45</v>
      </c>
      <c r="G41" t="s">
        <v>12</v>
      </c>
      <c r="H41" s="165">
        <v>6966.0476289762437</v>
      </c>
      <c r="I41" s="164"/>
    </row>
    <row r="42" spans="1:9" x14ac:dyDescent="0.35">
      <c r="A42">
        <v>347357</v>
      </c>
      <c r="B42" t="s">
        <v>50</v>
      </c>
      <c r="C42" t="s">
        <v>37</v>
      </c>
      <c r="D42" t="s">
        <v>38</v>
      </c>
      <c r="E42" t="s">
        <v>39</v>
      </c>
      <c r="F42" t="s">
        <v>45</v>
      </c>
      <c r="G42" t="s">
        <v>12</v>
      </c>
      <c r="H42" s="165">
        <v>6930.865570244041</v>
      </c>
      <c r="I42" s="164"/>
    </row>
    <row r="43" spans="1:9" x14ac:dyDescent="0.35">
      <c r="A43">
        <v>347359</v>
      </c>
      <c r="B43" t="s">
        <v>51</v>
      </c>
      <c r="C43" t="s">
        <v>37</v>
      </c>
      <c r="D43" t="s">
        <v>38</v>
      </c>
      <c r="E43" t="s">
        <v>39</v>
      </c>
      <c r="F43" t="s">
        <v>45</v>
      </c>
      <c r="G43" t="s">
        <v>12</v>
      </c>
      <c r="H43" s="165">
        <v>4850.7566770635021</v>
      </c>
      <c r="I43" s="164"/>
    </row>
    <row r="44" spans="1:9" x14ac:dyDescent="0.35">
      <c r="A44">
        <v>347373</v>
      </c>
      <c r="B44" t="s">
        <v>57</v>
      </c>
      <c r="C44" t="s">
        <v>37</v>
      </c>
      <c r="D44" t="s">
        <v>38</v>
      </c>
      <c r="E44" t="s">
        <v>53</v>
      </c>
      <c r="F44" t="s">
        <v>55</v>
      </c>
      <c r="G44" t="s">
        <v>12</v>
      </c>
      <c r="H44" s="165">
        <v>5048.1147217473163</v>
      </c>
      <c r="I44" s="164"/>
    </row>
    <row r="45" spans="1:9" x14ac:dyDescent="0.35">
      <c r="A45">
        <v>347375</v>
      </c>
      <c r="B45" t="s">
        <v>58</v>
      </c>
      <c r="C45" t="s">
        <v>37</v>
      </c>
      <c r="D45" t="s">
        <v>38</v>
      </c>
      <c r="E45" t="s">
        <v>53</v>
      </c>
      <c r="F45" t="s">
        <v>55</v>
      </c>
      <c r="G45" t="s">
        <v>12</v>
      </c>
      <c r="H45" s="165">
        <v>7876.3833986720056</v>
      </c>
      <c r="I45" s="164"/>
    </row>
    <row r="46" spans="1:9" x14ac:dyDescent="0.35">
      <c r="A46">
        <v>347377</v>
      </c>
      <c r="B46" t="s">
        <v>59</v>
      </c>
      <c r="C46" t="s">
        <v>37</v>
      </c>
      <c r="D46" t="s">
        <v>38</v>
      </c>
      <c r="E46" t="s">
        <v>53</v>
      </c>
      <c r="F46" t="s">
        <v>55</v>
      </c>
      <c r="G46" t="s">
        <v>12</v>
      </c>
      <c r="H46" s="165">
        <v>7852.7068954695851</v>
      </c>
      <c r="I46" s="164"/>
    </row>
    <row r="47" spans="1:9" x14ac:dyDescent="0.35">
      <c r="A47">
        <v>347379</v>
      </c>
      <c r="B47" t="s">
        <v>60</v>
      </c>
      <c r="C47" t="s">
        <v>37</v>
      </c>
      <c r="D47" t="s">
        <v>38</v>
      </c>
      <c r="E47" t="s">
        <v>53</v>
      </c>
      <c r="F47" t="s">
        <v>55</v>
      </c>
      <c r="G47" t="s">
        <v>12</v>
      </c>
      <c r="H47" s="165">
        <v>5238.7665131793265</v>
      </c>
      <c r="I47" s="164"/>
    </row>
    <row r="48" spans="1:9" x14ac:dyDescent="0.35">
      <c r="A48">
        <v>347373</v>
      </c>
      <c r="B48" t="s">
        <v>57</v>
      </c>
      <c r="C48" t="s">
        <v>37</v>
      </c>
      <c r="D48" t="s">
        <v>38</v>
      </c>
      <c r="E48" t="s">
        <v>53</v>
      </c>
      <c r="F48" t="s">
        <v>54</v>
      </c>
      <c r="G48" t="s">
        <v>12</v>
      </c>
      <c r="H48" s="165">
        <v>4464.6642765202359</v>
      </c>
      <c r="I48" s="164"/>
    </row>
    <row r="49" spans="1:9" x14ac:dyDescent="0.35">
      <c r="A49">
        <v>347375</v>
      </c>
      <c r="B49" t="s">
        <v>58</v>
      </c>
      <c r="C49" t="s">
        <v>37</v>
      </c>
      <c r="D49" t="s">
        <v>38</v>
      </c>
      <c r="E49" t="s">
        <v>53</v>
      </c>
      <c r="F49" t="s">
        <v>54</v>
      </c>
      <c r="G49" t="s">
        <v>12</v>
      </c>
      <c r="H49" s="165">
        <v>6966.0476289762437</v>
      </c>
      <c r="I49" s="164"/>
    </row>
    <row r="50" spans="1:9" x14ac:dyDescent="0.35">
      <c r="A50">
        <v>347377</v>
      </c>
      <c r="B50" t="s">
        <v>59</v>
      </c>
      <c r="C50" t="s">
        <v>37</v>
      </c>
      <c r="D50" t="s">
        <v>38</v>
      </c>
      <c r="E50" t="s">
        <v>53</v>
      </c>
      <c r="F50" t="s">
        <v>54</v>
      </c>
      <c r="G50" t="s">
        <v>12</v>
      </c>
      <c r="H50" s="165">
        <v>6945.1076060434498</v>
      </c>
      <c r="I50" s="164"/>
    </row>
    <row r="51" spans="1:9" x14ac:dyDescent="0.35">
      <c r="A51">
        <v>347379</v>
      </c>
      <c r="B51" t="s">
        <v>60</v>
      </c>
      <c r="C51" t="s">
        <v>37</v>
      </c>
      <c r="D51" t="s">
        <v>38</v>
      </c>
      <c r="E51" t="s">
        <v>53</v>
      </c>
      <c r="F51" t="s">
        <v>54</v>
      </c>
      <c r="G51" t="s">
        <v>12</v>
      </c>
      <c r="H51" s="165">
        <v>4633.2809362792041</v>
      </c>
      <c r="I51" s="164"/>
    </row>
    <row r="52" spans="1:9" x14ac:dyDescent="0.35">
      <c r="A52">
        <v>347373</v>
      </c>
      <c r="B52" t="s">
        <v>57</v>
      </c>
      <c r="C52" t="s">
        <v>37</v>
      </c>
      <c r="D52" t="s">
        <v>38</v>
      </c>
      <c r="E52" t="s">
        <v>53</v>
      </c>
      <c r="F52" t="s">
        <v>56</v>
      </c>
      <c r="G52" t="s">
        <v>12</v>
      </c>
      <c r="H52" s="165">
        <v>4660.3696951923675</v>
      </c>
      <c r="I52" s="164"/>
    </row>
    <row r="53" spans="1:9" x14ac:dyDescent="0.35">
      <c r="A53">
        <v>347375</v>
      </c>
      <c r="B53" t="s">
        <v>58</v>
      </c>
      <c r="C53" t="s">
        <v>37</v>
      </c>
      <c r="D53" t="s">
        <v>38</v>
      </c>
      <c r="E53" t="s">
        <v>53</v>
      </c>
      <c r="F53" t="s">
        <v>56</v>
      </c>
      <c r="G53" t="s">
        <v>12</v>
      </c>
      <c r="H53" s="165">
        <v>6930.8655702440401</v>
      </c>
      <c r="I53" s="164"/>
    </row>
    <row r="54" spans="1:9" x14ac:dyDescent="0.35">
      <c r="A54">
        <v>347377</v>
      </c>
      <c r="B54" t="s">
        <v>59</v>
      </c>
      <c r="C54" t="s">
        <v>37</v>
      </c>
      <c r="D54" t="s">
        <v>38</v>
      </c>
      <c r="E54" t="s">
        <v>53</v>
      </c>
      <c r="F54" t="s">
        <v>56</v>
      </c>
      <c r="G54" t="s">
        <v>12</v>
      </c>
      <c r="H54" s="165">
        <v>6910.0313050028262</v>
      </c>
      <c r="I54" s="164"/>
    </row>
    <row r="55" spans="1:9" x14ac:dyDescent="0.35">
      <c r="A55">
        <v>347379</v>
      </c>
      <c r="B55" t="s">
        <v>60</v>
      </c>
      <c r="C55" t="s">
        <v>37</v>
      </c>
      <c r="D55" t="s">
        <v>38</v>
      </c>
      <c r="E55" t="s">
        <v>53</v>
      </c>
      <c r="F55" t="s">
        <v>56</v>
      </c>
      <c r="G55" t="s">
        <v>12</v>
      </c>
      <c r="H55" s="165">
        <v>4836.4232277191877</v>
      </c>
      <c r="I55" s="164"/>
    </row>
    <row r="56" spans="1:9" x14ac:dyDescent="0.35">
      <c r="A56">
        <v>347425</v>
      </c>
      <c r="B56" t="s">
        <v>93</v>
      </c>
      <c r="C56" t="s">
        <v>3</v>
      </c>
      <c r="D56" t="s">
        <v>62</v>
      </c>
      <c r="E56" t="s">
        <v>91</v>
      </c>
      <c r="F56" t="s">
        <v>96</v>
      </c>
      <c r="G56" t="s">
        <v>12</v>
      </c>
      <c r="H56" s="165">
        <v>1951.6035460524577</v>
      </c>
      <c r="I56" s="164"/>
    </row>
    <row r="57" spans="1:9" x14ac:dyDescent="0.35">
      <c r="A57">
        <v>347427</v>
      </c>
      <c r="B57" t="s">
        <v>98</v>
      </c>
      <c r="C57" t="s">
        <v>3</v>
      </c>
      <c r="D57" t="s">
        <v>62</v>
      </c>
      <c r="E57" t="s">
        <v>91</v>
      </c>
      <c r="F57" t="s">
        <v>96</v>
      </c>
      <c r="G57" t="s">
        <v>12</v>
      </c>
      <c r="H57" s="165">
        <v>2197.0100147435378</v>
      </c>
      <c r="I57" s="164"/>
    </row>
    <row r="58" spans="1:9" x14ac:dyDescent="0.35">
      <c r="A58">
        <v>347429</v>
      </c>
      <c r="B58" t="s">
        <v>99</v>
      </c>
      <c r="C58" t="s">
        <v>3</v>
      </c>
      <c r="D58" t="s">
        <v>62</v>
      </c>
      <c r="E58" t="s">
        <v>91</v>
      </c>
      <c r="F58" t="s">
        <v>96</v>
      </c>
      <c r="G58" t="s">
        <v>12</v>
      </c>
      <c r="H58" s="165">
        <v>2272.1409271648195</v>
      </c>
      <c r="I58" s="164"/>
    </row>
    <row r="59" spans="1:9" x14ac:dyDescent="0.35">
      <c r="A59">
        <v>347431</v>
      </c>
      <c r="B59" t="s">
        <v>100</v>
      </c>
      <c r="C59" t="s">
        <v>3</v>
      </c>
      <c r="D59" t="s">
        <v>62</v>
      </c>
      <c r="E59" t="s">
        <v>91</v>
      </c>
      <c r="F59" t="s">
        <v>96</v>
      </c>
      <c r="G59" t="s">
        <v>12</v>
      </c>
      <c r="H59" s="165">
        <v>2291.651667987398</v>
      </c>
      <c r="I59" s="164"/>
    </row>
    <row r="60" spans="1:9" x14ac:dyDescent="0.35">
      <c r="A60">
        <v>347433</v>
      </c>
      <c r="B60" t="s">
        <v>101</v>
      </c>
      <c r="C60" t="s">
        <v>3</v>
      </c>
      <c r="D60" t="s">
        <v>62</v>
      </c>
      <c r="E60" t="s">
        <v>91</v>
      </c>
      <c r="F60" t="s">
        <v>96</v>
      </c>
      <c r="G60" t="s">
        <v>12</v>
      </c>
      <c r="H60" s="165">
        <v>2280.1358304598225</v>
      </c>
      <c r="I60" s="164"/>
    </row>
    <row r="61" spans="1:9" x14ac:dyDescent="0.35">
      <c r="A61">
        <v>347435</v>
      </c>
      <c r="B61" t="s">
        <v>102</v>
      </c>
      <c r="C61" t="s">
        <v>3</v>
      </c>
      <c r="D61" t="s">
        <v>62</v>
      </c>
      <c r="E61" t="s">
        <v>91</v>
      </c>
      <c r="F61" t="s">
        <v>96</v>
      </c>
      <c r="G61" t="s">
        <v>12</v>
      </c>
      <c r="H61" s="165">
        <v>4824.0769964651345</v>
      </c>
      <c r="I61" s="164"/>
    </row>
    <row r="62" spans="1:9" x14ac:dyDescent="0.35">
      <c r="A62">
        <v>347437</v>
      </c>
      <c r="B62" t="s">
        <v>103</v>
      </c>
      <c r="C62" t="s">
        <v>3</v>
      </c>
      <c r="D62" t="s">
        <v>62</v>
      </c>
      <c r="E62" t="s">
        <v>91</v>
      </c>
      <c r="F62" t="s">
        <v>96</v>
      </c>
      <c r="G62" t="s">
        <v>12</v>
      </c>
      <c r="H62" s="165">
        <v>4514.2083108093557</v>
      </c>
      <c r="I62" s="164"/>
    </row>
    <row r="63" spans="1:9" x14ac:dyDescent="0.35">
      <c r="A63">
        <v>347439</v>
      </c>
      <c r="B63" t="s">
        <v>104</v>
      </c>
      <c r="C63" t="s">
        <v>3</v>
      </c>
      <c r="D63" t="s">
        <v>62</v>
      </c>
      <c r="E63" t="s">
        <v>91</v>
      </c>
      <c r="F63" t="s">
        <v>96</v>
      </c>
      <c r="G63" t="s">
        <v>12</v>
      </c>
      <c r="H63" s="165">
        <v>2297.2110378283001</v>
      </c>
      <c r="I63" s="164"/>
    </row>
    <row r="64" spans="1:9" x14ac:dyDescent="0.35">
      <c r="A64">
        <v>347425</v>
      </c>
      <c r="B64" t="s">
        <v>93</v>
      </c>
      <c r="C64" t="s">
        <v>3</v>
      </c>
      <c r="D64" t="s">
        <v>62</v>
      </c>
      <c r="E64" t="s">
        <v>91</v>
      </c>
      <c r="F64" t="s">
        <v>94</v>
      </c>
      <c r="G64" t="s">
        <v>12</v>
      </c>
      <c r="H64" s="165">
        <v>1747.4817465928843</v>
      </c>
      <c r="I64" s="164"/>
    </row>
    <row r="65" spans="1:9" x14ac:dyDescent="0.35">
      <c r="A65">
        <v>347427</v>
      </c>
      <c r="B65" t="s">
        <v>98</v>
      </c>
      <c r="C65" t="s">
        <v>3</v>
      </c>
      <c r="D65" t="s">
        <v>62</v>
      </c>
      <c r="E65" t="s">
        <v>91</v>
      </c>
      <c r="F65" t="s">
        <v>94</v>
      </c>
      <c r="G65" t="s">
        <v>12</v>
      </c>
      <c r="H65" s="165">
        <v>1967.2207019769926</v>
      </c>
      <c r="I65" s="164"/>
    </row>
    <row r="66" spans="1:9" x14ac:dyDescent="0.35">
      <c r="A66">
        <v>347429</v>
      </c>
      <c r="B66" t="s">
        <v>99</v>
      </c>
      <c r="C66" t="s">
        <v>3</v>
      </c>
      <c r="D66" t="s">
        <v>62</v>
      </c>
      <c r="E66" t="s">
        <v>91</v>
      </c>
      <c r="F66" t="s">
        <v>94</v>
      </c>
      <c r="G66" t="s">
        <v>12</v>
      </c>
      <c r="H66" s="165">
        <v>2034.4935342725789</v>
      </c>
      <c r="I66" s="164"/>
    </row>
    <row r="67" spans="1:9" x14ac:dyDescent="0.35">
      <c r="A67">
        <v>347431</v>
      </c>
      <c r="B67" t="s">
        <v>100</v>
      </c>
      <c r="C67" t="s">
        <v>3</v>
      </c>
      <c r="D67" t="s">
        <v>62</v>
      </c>
      <c r="E67" t="s">
        <v>91</v>
      </c>
      <c r="F67" t="s">
        <v>94</v>
      </c>
      <c r="G67" t="s">
        <v>12</v>
      </c>
      <c r="H67" s="165">
        <v>2051.9636108764676</v>
      </c>
      <c r="I67" s="164"/>
    </row>
    <row r="68" spans="1:9" x14ac:dyDescent="0.35">
      <c r="A68">
        <v>347433</v>
      </c>
      <c r="B68" t="s">
        <v>101</v>
      </c>
      <c r="C68" t="s">
        <v>3</v>
      </c>
      <c r="D68" t="s">
        <v>62</v>
      </c>
      <c r="E68" t="s">
        <v>91</v>
      </c>
      <c r="F68" t="s">
        <v>94</v>
      </c>
      <c r="G68" t="s">
        <v>12</v>
      </c>
      <c r="H68" s="165">
        <v>2041.6522359474402</v>
      </c>
      <c r="I68" s="164"/>
    </row>
    <row r="69" spans="1:9" x14ac:dyDescent="0.35">
      <c r="A69">
        <v>347435</v>
      </c>
      <c r="B69" t="s">
        <v>102</v>
      </c>
      <c r="C69" t="s">
        <v>3</v>
      </c>
      <c r="D69" t="s">
        <v>62</v>
      </c>
      <c r="E69" t="s">
        <v>91</v>
      </c>
      <c r="F69" t="s">
        <v>94</v>
      </c>
      <c r="G69" t="s">
        <v>12</v>
      </c>
      <c r="H69" s="165">
        <v>4996.6315431947287</v>
      </c>
      <c r="I69" s="164"/>
    </row>
    <row r="70" spans="1:9" x14ac:dyDescent="0.35">
      <c r="A70">
        <v>347437</v>
      </c>
      <c r="B70" t="s">
        <v>103</v>
      </c>
      <c r="C70" t="s">
        <v>3</v>
      </c>
      <c r="D70" t="s">
        <v>62</v>
      </c>
      <c r="E70" t="s">
        <v>91</v>
      </c>
      <c r="F70" t="s">
        <v>94</v>
      </c>
      <c r="G70" t="s">
        <v>12</v>
      </c>
      <c r="H70" s="165">
        <v>4715.7354675419092</v>
      </c>
      <c r="I70" s="164"/>
    </row>
    <row r="71" spans="1:9" x14ac:dyDescent="0.35">
      <c r="A71">
        <v>347439</v>
      </c>
      <c r="B71" t="s">
        <v>104</v>
      </c>
      <c r="C71" t="s">
        <v>3</v>
      </c>
      <c r="D71" t="s">
        <v>62</v>
      </c>
      <c r="E71" t="s">
        <v>91</v>
      </c>
      <c r="F71" t="s">
        <v>94</v>
      </c>
      <c r="G71" t="s">
        <v>12</v>
      </c>
      <c r="H71" s="165">
        <v>2064.6454168236678</v>
      </c>
      <c r="I71" s="164"/>
    </row>
    <row r="72" spans="1:9" x14ac:dyDescent="0.35">
      <c r="A72">
        <v>347385</v>
      </c>
      <c r="B72" t="s">
        <v>61</v>
      </c>
      <c r="C72" t="s">
        <v>3</v>
      </c>
      <c r="D72" t="s">
        <v>62</v>
      </c>
      <c r="E72" t="s">
        <v>63</v>
      </c>
      <c r="F72" t="s">
        <v>65</v>
      </c>
      <c r="G72" t="s">
        <v>12</v>
      </c>
      <c r="H72" s="165">
        <v>1961.5607070017049</v>
      </c>
      <c r="I72" s="164"/>
    </row>
    <row r="73" spans="1:9" x14ac:dyDescent="0.35">
      <c r="A73">
        <v>347387</v>
      </c>
      <c r="B73" t="s">
        <v>70</v>
      </c>
      <c r="C73" t="s">
        <v>3</v>
      </c>
      <c r="D73" t="s">
        <v>62</v>
      </c>
      <c r="E73" t="s">
        <v>63</v>
      </c>
      <c r="F73" t="s">
        <v>65</v>
      </c>
      <c r="G73" t="s">
        <v>12</v>
      </c>
      <c r="H73" s="165">
        <v>2208.3934863225195</v>
      </c>
      <c r="I73" s="164"/>
    </row>
    <row r="74" spans="1:9" x14ac:dyDescent="0.35">
      <c r="A74">
        <v>347389</v>
      </c>
      <c r="B74" t="s">
        <v>71</v>
      </c>
      <c r="C74" t="s">
        <v>3</v>
      </c>
      <c r="D74" t="s">
        <v>62</v>
      </c>
      <c r="E74" t="s">
        <v>63</v>
      </c>
      <c r="F74" t="s">
        <v>65</v>
      </c>
      <c r="G74" t="s">
        <v>12</v>
      </c>
      <c r="H74" s="165">
        <v>2197.1261726167927</v>
      </c>
      <c r="I74" s="164"/>
    </row>
    <row r="75" spans="1:9" x14ac:dyDescent="0.35">
      <c r="A75">
        <v>347391</v>
      </c>
      <c r="B75" t="s">
        <v>72</v>
      </c>
      <c r="C75" t="s">
        <v>3</v>
      </c>
      <c r="D75" t="s">
        <v>62</v>
      </c>
      <c r="E75" t="s">
        <v>63</v>
      </c>
      <c r="F75" t="s">
        <v>65</v>
      </c>
      <c r="G75" t="s">
        <v>12</v>
      </c>
      <c r="H75" s="165">
        <v>2211.2758223867731</v>
      </c>
      <c r="I75" s="164"/>
    </row>
    <row r="76" spans="1:9" x14ac:dyDescent="0.35">
      <c r="A76">
        <v>347393</v>
      </c>
      <c r="B76" t="s">
        <v>73</v>
      </c>
      <c r="C76" t="s">
        <v>3</v>
      </c>
      <c r="D76" t="s">
        <v>62</v>
      </c>
      <c r="E76" t="s">
        <v>63</v>
      </c>
      <c r="F76" t="s">
        <v>65</v>
      </c>
      <c r="G76" t="s">
        <v>12</v>
      </c>
      <c r="H76" s="165">
        <v>2199.8774934053981</v>
      </c>
      <c r="I76" s="164"/>
    </row>
    <row r="77" spans="1:9" x14ac:dyDescent="0.35">
      <c r="A77">
        <v>347395</v>
      </c>
      <c r="B77" t="s">
        <v>74</v>
      </c>
      <c r="C77" t="s">
        <v>3</v>
      </c>
      <c r="D77" t="s">
        <v>62</v>
      </c>
      <c r="E77" t="s">
        <v>63</v>
      </c>
      <c r="F77" t="s">
        <v>65</v>
      </c>
      <c r="G77" t="s">
        <v>12</v>
      </c>
      <c r="H77" s="165">
        <v>4837.8700685776839</v>
      </c>
      <c r="I77" s="164"/>
    </row>
    <row r="78" spans="1:9" x14ac:dyDescent="0.35">
      <c r="A78">
        <v>347397</v>
      </c>
      <c r="B78" t="s">
        <v>75</v>
      </c>
      <c r="C78" t="s">
        <v>3</v>
      </c>
      <c r="D78" t="s">
        <v>62</v>
      </c>
      <c r="E78" t="s">
        <v>63</v>
      </c>
      <c r="F78" t="s">
        <v>65</v>
      </c>
      <c r="G78" t="s">
        <v>12</v>
      </c>
      <c r="H78" s="165">
        <v>4536.5349345873074</v>
      </c>
      <c r="I78" s="164"/>
    </row>
    <row r="79" spans="1:9" x14ac:dyDescent="0.35">
      <c r="A79">
        <v>347399</v>
      </c>
      <c r="B79" t="s">
        <v>76</v>
      </c>
      <c r="C79" t="s">
        <v>3</v>
      </c>
      <c r="D79" t="s">
        <v>62</v>
      </c>
      <c r="E79" t="s">
        <v>63</v>
      </c>
      <c r="F79" t="s">
        <v>65</v>
      </c>
      <c r="G79" t="s">
        <v>12</v>
      </c>
      <c r="H79" s="165">
        <v>2308.7511874688821</v>
      </c>
      <c r="I79" s="164"/>
    </row>
    <row r="80" spans="1:9" x14ac:dyDescent="0.35">
      <c r="A80">
        <v>347385</v>
      </c>
      <c r="B80" t="s">
        <v>61</v>
      </c>
      <c r="C80" t="s">
        <v>3</v>
      </c>
      <c r="D80" t="s">
        <v>62</v>
      </c>
      <c r="E80" t="s">
        <v>63</v>
      </c>
      <c r="F80" t="s">
        <v>67</v>
      </c>
      <c r="G80" t="s">
        <v>12</v>
      </c>
      <c r="H80" s="165">
        <v>1756.3046124030679</v>
      </c>
      <c r="I80" s="164"/>
    </row>
    <row r="81" spans="1:9" x14ac:dyDescent="0.35">
      <c r="A81">
        <v>347387</v>
      </c>
      <c r="B81" t="s">
        <v>70</v>
      </c>
      <c r="C81" t="s">
        <v>3</v>
      </c>
      <c r="D81" t="s">
        <v>62</v>
      </c>
      <c r="E81" t="s">
        <v>63</v>
      </c>
      <c r="F81" t="s">
        <v>67</v>
      </c>
      <c r="G81" t="s">
        <v>12</v>
      </c>
      <c r="H81" s="165">
        <v>1977.3090132691823</v>
      </c>
      <c r="I81" s="164"/>
    </row>
    <row r="82" spans="1:9" x14ac:dyDescent="0.35">
      <c r="A82">
        <v>347389</v>
      </c>
      <c r="B82" t="s">
        <v>71</v>
      </c>
      <c r="C82" t="s">
        <v>3</v>
      </c>
      <c r="D82" t="s">
        <v>62</v>
      </c>
      <c r="E82" t="s">
        <v>63</v>
      </c>
      <c r="F82" t="s">
        <v>67</v>
      </c>
      <c r="G82" t="s">
        <v>12</v>
      </c>
      <c r="H82" s="165">
        <v>1967.2207019769924</v>
      </c>
      <c r="I82" s="164"/>
    </row>
    <row r="83" spans="1:9" x14ac:dyDescent="0.35">
      <c r="A83">
        <v>347391</v>
      </c>
      <c r="B83" t="s">
        <v>72</v>
      </c>
      <c r="C83" t="s">
        <v>3</v>
      </c>
      <c r="D83" t="s">
        <v>62</v>
      </c>
      <c r="E83" t="s">
        <v>63</v>
      </c>
      <c r="F83" t="s">
        <v>67</v>
      </c>
      <c r="G83" t="s">
        <v>12</v>
      </c>
      <c r="H83" s="165">
        <v>1979.8897440648552</v>
      </c>
      <c r="I83" s="164"/>
    </row>
    <row r="84" spans="1:9" x14ac:dyDescent="0.35">
      <c r="A84">
        <v>347393</v>
      </c>
      <c r="B84" t="s">
        <v>73</v>
      </c>
      <c r="C84" t="s">
        <v>3</v>
      </c>
      <c r="D84" t="s">
        <v>62</v>
      </c>
      <c r="E84" t="s">
        <v>63</v>
      </c>
      <c r="F84" t="s">
        <v>67</v>
      </c>
      <c r="G84" t="s">
        <v>12</v>
      </c>
      <c r="H84" s="165">
        <v>1969.6841268274077</v>
      </c>
      <c r="I84" s="164"/>
    </row>
    <row r="85" spans="1:9" x14ac:dyDescent="0.35">
      <c r="A85">
        <v>347395</v>
      </c>
      <c r="B85" t="s">
        <v>74</v>
      </c>
      <c r="C85" t="s">
        <v>3</v>
      </c>
      <c r="D85" t="s">
        <v>62</v>
      </c>
      <c r="E85" t="s">
        <v>63</v>
      </c>
      <c r="F85" t="s">
        <v>67</v>
      </c>
      <c r="G85" t="s">
        <v>12</v>
      </c>
      <c r="H85" s="165">
        <v>5010.6530681291651</v>
      </c>
      <c r="I85" s="164"/>
    </row>
    <row r="86" spans="1:9" x14ac:dyDescent="0.35">
      <c r="A86">
        <v>347397</v>
      </c>
      <c r="B86" t="s">
        <v>75</v>
      </c>
      <c r="C86" t="s">
        <v>3</v>
      </c>
      <c r="D86" t="s">
        <v>62</v>
      </c>
      <c r="E86" t="s">
        <v>63</v>
      </c>
      <c r="F86" t="s">
        <v>67</v>
      </c>
      <c r="G86" t="s">
        <v>12</v>
      </c>
      <c r="H86" s="165">
        <v>4738.8082705882289</v>
      </c>
      <c r="I86" s="164"/>
    </row>
    <row r="87" spans="1:9" x14ac:dyDescent="0.35">
      <c r="A87">
        <v>347399</v>
      </c>
      <c r="B87" t="s">
        <v>76</v>
      </c>
      <c r="C87" t="s">
        <v>3</v>
      </c>
      <c r="D87" t="s">
        <v>62</v>
      </c>
      <c r="E87" t="s">
        <v>63</v>
      </c>
      <c r="F87" t="s">
        <v>67</v>
      </c>
      <c r="G87" t="s">
        <v>12</v>
      </c>
      <c r="H87" s="165">
        <v>2074.9075597238566</v>
      </c>
      <c r="I87" s="164"/>
    </row>
    <row r="88" spans="1:9" x14ac:dyDescent="0.35">
      <c r="A88">
        <v>347385</v>
      </c>
      <c r="B88" t="s">
        <v>61</v>
      </c>
      <c r="C88" t="s">
        <v>3</v>
      </c>
      <c r="D88" t="s">
        <v>62</v>
      </c>
      <c r="E88" t="s">
        <v>63</v>
      </c>
      <c r="F88" t="s">
        <v>68</v>
      </c>
      <c r="G88" t="s">
        <v>12</v>
      </c>
      <c r="H88" s="165">
        <v>1765.9101931847833</v>
      </c>
      <c r="I88" s="164"/>
    </row>
    <row r="89" spans="1:9" x14ac:dyDescent="0.35">
      <c r="A89">
        <v>347387</v>
      </c>
      <c r="B89" t="s">
        <v>70</v>
      </c>
      <c r="C89" t="s">
        <v>3</v>
      </c>
      <c r="D89" t="s">
        <v>62</v>
      </c>
      <c r="E89" t="s">
        <v>63</v>
      </c>
      <c r="F89" t="s">
        <v>68</v>
      </c>
      <c r="G89" t="s">
        <v>12</v>
      </c>
      <c r="H89" s="165">
        <v>1988.1233112692146</v>
      </c>
      <c r="I89" s="164"/>
    </row>
    <row r="90" spans="1:9" x14ac:dyDescent="0.35">
      <c r="A90">
        <v>347389</v>
      </c>
      <c r="B90" t="s">
        <v>71</v>
      </c>
      <c r="C90" t="s">
        <v>3</v>
      </c>
      <c r="D90" t="s">
        <v>62</v>
      </c>
      <c r="E90" t="s">
        <v>63</v>
      </c>
      <c r="F90" t="s">
        <v>68</v>
      </c>
      <c r="G90" t="s">
        <v>12</v>
      </c>
      <c r="H90" s="165">
        <v>1977.9798249872288</v>
      </c>
      <c r="I90" s="164"/>
    </row>
    <row r="91" spans="1:9" x14ac:dyDescent="0.35">
      <c r="A91">
        <v>347391</v>
      </c>
      <c r="B91" t="s">
        <v>72</v>
      </c>
      <c r="C91" t="s">
        <v>3</v>
      </c>
      <c r="D91" t="s">
        <v>62</v>
      </c>
      <c r="E91" t="s">
        <v>63</v>
      </c>
      <c r="F91" t="s">
        <v>68</v>
      </c>
      <c r="G91" t="s">
        <v>12</v>
      </c>
      <c r="H91" s="165">
        <v>1990.7181565971634</v>
      </c>
      <c r="I91" s="164"/>
    </row>
    <row r="92" spans="1:9" x14ac:dyDescent="0.35">
      <c r="A92">
        <v>347393</v>
      </c>
      <c r="B92" t="s">
        <v>73</v>
      </c>
      <c r="C92" t="s">
        <v>3</v>
      </c>
      <c r="D92" t="s">
        <v>62</v>
      </c>
      <c r="E92" t="s">
        <v>63</v>
      </c>
      <c r="F92" t="s">
        <v>68</v>
      </c>
      <c r="G92" t="s">
        <v>12</v>
      </c>
      <c r="H92" s="165">
        <v>1980.4567228002707</v>
      </c>
      <c r="I92" s="164"/>
    </row>
    <row r="93" spans="1:9" x14ac:dyDescent="0.35">
      <c r="A93">
        <v>347395</v>
      </c>
      <c r="B93" t="s">
        <v>74</v>
      </c>
      <c r="C93" t="s">
        <v>3</v>
      </c>
      <c r="D93" t="s">
        <v>62</v>
      </c>
      <c r="E93" t="s">
        <v>63</v>
      </c>
      <c r="F93" t="s">
        <v>68</v>
      </c>
      <c r="G93" t="s">
        <v>12</v>
      </c>
      <c r="H93" s="165">
        <v>5038.0573307355198</v>
      </c>
      <c r="I93" s="164"/>
    </row>
    <row r="94" spans="1:9" x14ac:dyDescent="0.35">
      <c r="A94">
        <v>347397</v>
      </c>
      <c r="B94" t="s">
        <v>75</v>
      </c>
      <c r="C94" t="s">
        <v>3</v>
      </c>
      <c r="D94" t="s">
        <v>62</v>
      </c>
      <c r="E94" t="s">
        <v>63</v>
      </c>
      <c r="F94" t="s">
        <v>68</v>
      </c>
      <c r="G94" t="s">
        <v>12</v>
      </c>
      <c r="H94" s="165">
        <v>4764.7257596904683</v>
      </c>
      <c r="I94" s="164"/>
    </row>
    <row r="95" spans="1:9" x14ac:dyDescent="0.35">
      <c r="A95">
        <v>347399</v>
      </c>
      <c r="B95" t="s">
        <v>76</v>
      </c>
      <c r="C95" t="s">
        <v>3</v>
      </c>
      <c r="D95" t="s">
        <v>62</v>
      </c>
      <c r="E95" t="s">
        <v>63</v>
      </c>
      <c r="F95" t="s">
        <v>68</v>
      </c>
      <c r="G95" t="s">
        <v>12</v>
      </c>
      <c r="H95" s="165">
        <v>2086.2556436716814</v>
      </c>
      <c r="I95" s="164"/>
    </row>
    <row r="96" spans="1:9" x14ac:dyDescent="0.35">
      <c r="A96">
        <v>347331</v>
      </c>
      <c r="B96" t="s">
        <v>2</v>
      </c>
      <c r="C96" t="s">
        <v>3</v>
      </c>
      <c r="D96" t="s">
        <v>4</v>
      </c>
      <c r="E96" t="s">
        <v>5</v>
      </c>
      <c r="F96" t="s">
        <v>13</v>
      </c>
      <c r="G96" t="s">
        <v>12</v>
      </c>
      <c r="H96" s="165">
        <v>1691.927555367545</v>
      </c>
      <c r="I96" s="164"/>
    </row>
    <row r="97" spans="1:9" x14ac:dyDescent="0.35">
      <c r="A97">
        <v>347333</v>
      </c>
      <c r="B97" t="s">
        <v>32</v>
      </c>
      <c r="C97" t="s">
        <v>3</v>
      </c>
      <c r="D97" t="s">
        <v>4</v>
      </c>
      <c r="E97" t="s">
        <v>5</v>
      </c>
      <c r="F97" t="s">
        <v>13</v>
      </c>
      <c r="G97" t="s">
        <v>12</v>
      </c>
      <c r="H97" s="165">
        <v>2126.1069074886314</v>
      </c>
      <c r="I97" s="164"/>
    </row>
    <row r="98" spans="1:9" x14ac:dyDescent="0.35">
      <c r="A98">
        <v>347335</v>
      </c>
      <c r="B98" t="s">
        <v>33</v>
      </c>
      <c r="C98" t="s">
        <v>3</v>
      </c>
      <c r="D98" t="s">
        <v>4</v>
      </c>
      <c r="E98" t="s">
        <v>5</v>
      </c>
      <c r="F98" t="s">
        <v>13</v>
      </c>
      <c r="G98" t="s">
        <v>12</v>
      </c>
      <c r="H98" s="165">
        <v>2115.3144866384355</v>
      </c>
      <c r="I98" s="164"/>
    </row>
    <row r="99" spans="1:9" x14ac:dyDescent="0.35">
      <c r="A99">
        <v>347337</v>
      </c>
      <c r="B99" t="s">
        <v>34</v>
      </c>
      <c r="C99" t="s">
        <v>3</v>
      </c>
      <c r="D99" t="s">
        <v>4</v>
      </c>
      <c r="E99" t="s">
        <v>5</v>
      </c>
      <c r="F99" t="s">
        <v>13</v>
      </c>
      <c r="G99" t="s">
        <v>12</v>
      </c>
      <c r="H99" s="165">
        <v>2104.5220657882392</v>
      </c>
      <c r="I99" s="164"/>
    </row>
    <row r="100" spans="1:9" x14ac:dyDescent="0.35">
      <c r="A100">
        <v>347339</v>
      </c>
      <c r="B100" t="s">
        <v>35</v>
      </c>
      <c r="C100" t="s">
        <v>3</v>
      </c>
      <c r="D100" t="s">
        <v>4</v>
      </c>
      <c r="E100" t="s">
        <v>5</v>
      </c>
      <c r="F100" t="s">
        <v>13</v>
      </c>
      <c r="G100" t="s">
        <v>12</v>
      </c>
      <c r="H100" s="165">
        <v>2093.7296449380433</v>
      </c>
      <c r="I100" s="164"/>
    </row>
    <row r="101" spans="1:9" x14ac:dyDescent="0.35">
      <c r="A101">
        <v>347385</v>
      </c>
      <c r="B101" t="s">
        <v>61</v>
      </c>
      <c r="C101" t="s">
        <v>3</v>
      </c>
      <c r="D101" t="s">
        <v>62</v>
      </c>
      <c r="E101" t="s">
        <v>63</v>
      </c>
      <c r="F101" t="s">
        <v>13</v>
      </c>
      <c r="G101" t="s">
        <v>12</v>
      </c>
      <c r="H101" s="165">
        <v>1173.7345639404507</v>
      </c>
      <c r="I101" s="164"/>
    </row>
    <row r="102" spans="1:9" x14ac:dyDescent="0.35">
      <c r="A102">
        <v>347387</v>
      </c>
      <c r="B102" t="s">
        <v>70</v>
      </c>
      <c r="C102" t="s">
        <v>3</v>
      </c>
      <c r="D102" t="s">
        <v>62</v>
      </c>
      <c r="E102" t="s">
        <v>63</v>
      </c>
      <c r="F102" t="s">
        <v>13</v>
      </c>
      <c r="G102" t="s">
        <v>12</v>
      </c>
      <c r="H102" s="165">
        <v>1321.4313257934959</v>
      </c>
      <c r="I102" s="164"/>
    </row>
    <row r="103" spans="1:9" x14ac:dyDescent="0.35">
      <c r="A103">
        <v>347389</v>
      </c>
      <c r="B103" t="s">
        <v>71</v>
      </c>
      <c r="C103" t="s">
        <v>3</v>
      </c>
      <c r="D103" t="s">
        <v>62</v>
      </c>
      <c r="E103" t="s">
        <v>63</v>
      </c>
      <c r="F103" t="s">
        <v>13</v>
      </c>
      <c r="G103" t="s">
        <v>12</v>
      </c>
      <c r="H103" s="165">
        <v>1314.6893292333252</v>
      </c>
      <c r="I103" s="164"/>
    </row>
    <row r="104" spans="1:9" x14ac:dyDescent="0.35">
      <c r="A104">
        <v>347391</v>
      </c>
      <c r="B104" t="s">
        <v>72</v>
      </c>
      <c r="C104" t="s">
        <v>3</v>
      </c>
      <c r="D104" t="s">
        <v>62</v>
      </c>
      <c r="E104" t="s">
        <v>63</v>
      </c>
      <c r="F104" t="s">
        <v>13</v>
      </c>
      <c r="G104" t="s">
        <v>12</v>
      </c>
      <c r="H104" s="165">
        <v>1323.1560225879643</v>
      </c>
      <c r="I104" s="164"/>
    </row>
    <row r="105" spans="1:9" x14ac:dyDescent="0.35">
      <c r="A105">
        <v>347393</v>
      </c>
      <c r="B105" t="s">
        <v>73</v>
      </c>
      <c r="C105" t="s">
        <v>3</v>
      </c>
      <c r="D105" t="s">
        <v>62</v>
      </c>
      <c r="E105" t="s">
        <v>63</v>
      </c>
      <c r="F105" t="s">
        <v>13</v>
      </c>
      <c r="G105" t="s">
        <v>12</v>
      </c>
      <c r="H105" s="165">
        <v>1316.3356307189542</v>
      </c>
      <c r="I105" s="164"/>
    </row>
    <row r="106" spans="1:9" x14ac:dyDescent="0.35">
      <c r="A106">
        <v>347395</v>
      </c>
      <c r="B106" t="s">
        <v>74</v>
      </c>
      <c r="C106" t="s">
        <v>3</v>
      </c>
      <c r="D106" t="s">
        <v>62</v>
      </c>
      <c r="E106" t="s">
        <v>63</v>
      </c>
      <c r="F106" t="s">
        <v>13</v>
      </c>
      <c r="G106" t="s">
        <v>12</v>
      </c>
      <c r="H106" s="165">
        <v>2214.1500656689714</v>
      </c>
      <c r="I106" s="164"/>
    </row>
    <row r="107" spans="1:9" x14ac:dyDescent="0.35">
      <c r="A107">
        <v>347397</v>
      </c>
      <c r="B107" t="s">
        <v>75</v>
      </c>
      <c r="C107" t="s">
        <v>3</v>
      </c>
      <c r="D107" t="s">
        <v>62</v>
      </c>
      <c r="E107" t="s">
        <v>63</v>
      </c>
      <c r="F107" t="s">
        <v>13</v>
      </c>
      <c r="G107" t="s">
        <v>12</v>
      </c>
      <c r="H107" s="165">
        <v>2035.8869728995173</v>
      </c>
      <c r="I107" s="164"/>
    </row>
    <row r="108" spans="1:9" x14ac:dyDescent="0.35">
      <c r="A108">
        <v>347399</v>
      </c>
      <c r="B108" t="s">
        <v>76</v>
      </c>
      <c r="C108" t="s">
        <v>3</v>
      </c>
      <c r="D108" t="s">
        <v>62</v>
      </c>
      <c r="E108" t="s">
        <v>63</v>
      </c>
      <c r="F108" t="s">
        <v>13</v>
      </c>
      <c r="G108" t="s">
        <v>12</v>
      </c>
      <c r="H108" s="165">
        <v>1373.720996789245</v>
      </c>
      <c r="I108" s="164"/>
    </row>
    <row r="109" spans="1:9" x14ac:dyDescent="0.35">
      <c r="A109">
        <v>347331</v>
      </c>
      <c r="B109" t="s">
        <v>2</v>
      </c>
      <c r="C109" t="s">
        <v>3</v>
      </c>
      <c r="D109" t="s">
        <v>4</v>
      </c>
      <c r="E109" t="s">
        <v>5</v>
      </c>
      <c r="F109" t="s">
        <v>7</v>
      </c>
      <c r="G109" t="s">
        <v>12</v>
      </c>
      <c r="H109" s="165">
        <v>1731.5232756152004</v>
      </c>
      <c r="I109" s="164"/>
    </row>
    <row r="110" spans="1:9" x14ac:dyDescent="0.35">
      <c r="A110">
        <v>347333</v>
      </c>
      <c r="B110" t="s">
        <v>32</v>
      </c>
      <c r="C110" t="s">
        <v>3</v>
      </c>
      <c r="D110" t="s">
        <v>4</v>
      </c>
      <c r="E110" t="s">
        <v>5</v>
      </c>
      <c r="F110" t="s">
        <v>7</v>
      </c>
      <c r="G110" t="s">
        <v>12</v>
      </c>
      <c r="H110" s="165">
        <v>2175.8636089847701</v>
      </c>
      <c r="I110" s="164"/>
    </row>
    <row r="111" spans="1:9" x14ac:dyDescent="0.35">
      <c r="A111">
        <v>347335</v>
      </c>
      <c r="B111" t="s">
        <v>33</v>
      </c>
      <c r="C111" t="s">
        <v>3</v>
      </c>
      <c r="D111" t="s">
        <v>4</v>
      </c>
      <c r="E111" t="s">
        <v>5</v>
      </c>
      <c r="F111" t="s">
        <v>7</v>
      </c>
      <c r="G111" t="s">
        <v>12</v>
      </c>
      <c r="H111" s="165">
        <v>2164.8186160457608</v>
      </c>
      <c r="I111" s="164"/>
    </row>
    <row r="112" spans="1:9" x14ac:dyDescent="0.35">
      <c r="A112">
        <v>347337</v>
      </c>
      <c r="B112" t="s">
        <v>34</v>
      </c>
      <c r="C112" t="s">
        <v>3</v>
      </c>
      <c r="D112" t="s">
        <v>4</v>
      </c>
      <c r="E112" t="s">
        <v>5</v>
      </c>
      <c r="F112" t="s">
        <v>7</v>
      </c>
      <c r="G112" t="s">
        <v>12</v>
      </c>
      <c r="H112" s="165">
        <v>2153.773623106752</v>
      </c>
      <c r="I112" s="164"/>
    </row>
    <row r="113" spans="1:9" x14ac:dyDescent="0.35">
      <c r="A113">
        <v>347339</v>
      </c>
      <c r="B113" t="s">
        <v>35</v>
      </c>
      <c r="C113" t="s">
        <v>3</v>
      </c>
      <c r="D113" t="s">
        <v>4</v>
      </c>
      <c r="E113" t="s">
        <v>5</v>
      </c>
      <c r="F113" t="s">
        <v>7</v>
      </c>
      <c r="G113" t="s">
        <v>12</v>
      </c>
      <c r="H113" s="165">
        <v>2142.7286301677427</v>
      </c>
      <c r="I113" s="164"/>
    </row>
    <row r="114" spans="1:9" x14ac:dyDescent="0.35">
      <c r="A114">
        <v>347385</v>
      </c>
      <c r="B114" t="s">
        <v>61</v>
      </c>
      <c r="C114" t="s">
        <v>3</v>
      </c>
      <c r="D114" t="s">
        <v>62</v>
      </c>
      <c r="E114" t="s">
        <v>63</v>
      </c>
      <c r="F114" t="s">
        <v>7</v>
      </c>
      <c r="G114" t="s">
        <v>12</v>
      </c>
      <c r="H114" s="165">
        <v>1201.2031545969203</v>
      </c>
      <c r="I114" s="164"/>
    </row>
    <row r="115" spans="1:9" x14ac:dyDescent="0.35">
      <c r="A115">
        <v>347387</v>
      </c>
      <c r="B115" t="s">
        <v>70</v>
      </c>
      <c r="C115" t="s">
        <v>3</v>
      </c>
      <c r="D115" t="s">
        <v>62</v>
      </c>
      <c r="E115" t="s">
        <v>63</v>
      </c>
      <c r="F115" t="s">
        <v>7</v>
      </c>
      <c r="G115" t="s">
        <v>12</v>
      </c>
      <c r="H115" s="165">
        <v>1352.3564235830611</v>
      </c>
      <c r="I115" s="164"/>
    </row>
    <row r="116" spans="1:9" x14ac:dyDescent="0.35">
      <c r="A116">
        <v>347389</v>
      </c>
      <c r="B116" t="s">
        <v>71</v>
      </c>
      <c r="C116" t="s">
        <v>3</v>
      </c>
      <c r="D116" t="s">
        <v>62</v>
      </c>
      <c r="E116" t="s">
        <v>63</v>
      </c>
      <c r="F116" t="s">
        <v>7</v>
      </c>
      <c r="G116" t="s">
        <v>12</v>
      </c>
      <c r="H116" s="165">
        <v>1345.4566459117191</v>
      </c>
      <c r="I116" s="164"/>
    </row>
    <row r="117" spans="1:9" x14ac:dyDescent="0.35">
      <c r="A117">
        <v>347391</v>
      </c>
      <c r="B117" t="s">
        <v>72</v>
      </c>
      <c r="C117" t="s">
        <v>3</v>
      </c>
      <c r="D117" t="s">
        <v>62</v>
      </c>
      <c r="E117" t="s">
        <v>63</v>
      </c>
      <c r="F117" t="s">
        <v>7</v>
      </c>
      <c r="G117" t="s">
        <v>12</v>
      </c>
      <c r="H117" s="165">
        <v>1354.121482987362</v>
      </c>
      <c r="I117" s="164"/>
    </row>
    <row r="118" spans="1:9" x14ac:dyDescent="0.35">
      <c r="A118">
        <v>347393</v>
      </c>
      <c r="B118" t="s">
        <v>73</v>
      </c>
      <c r="C118" t="s">
        <v>3</v>
      </c>
      <c r="D118" t="s">
        <v>62</v>
      </c>
      <c r="E118" t="s">
        <v>63</v>
      </c>
      <c r="F118" t="s">
        <v>7</v>
      </c>
      <c r="G118" t="s">
        <v>12</v>
      </c>
      <c r="H118" s="165">
        <v>1347.1414753430972</v>
      </c>
      <c r="I118" s="164"/>
    </row>
    <row r="119" spans="1:9" x14ac:dyDescent="0.35">
      <c r="A119">
        <v>347395</v>
      </c>
      <c r="B119" t="s">
        <v>74</v>
      </c>
      <c r="C119" t="s">
        <v>3</v>
      </c>
      <c r="D119" t="s">
        <v>62</v>
      </c>
      <c r="E119" t="s">
        <v>63</v>
      </c>
      <c r="F119" t="s">
        <v>7</v>
      </c>
      <c r="G119" t="s">
        <v>12</v>
      </c>
      <c r="H119" s="165">
        <v>2265.9672172416995</v>
      </c>
      <c r="I119" s="164"/>
    </row>
    <row r="120" spans="1:9" x14ac:dyDescent="0.35">
      <c r="A120">
        <v>347397</v>
      </c>
      <c r="B120" t="s">
        <v>75</v>
      </c>
      <c r="C120" t="s">
        <v>3</v>
      </c>
      <c r="D120" t="s">
        <v>62</v>
      </c>
      <c r="E120" t="s">
        <v>63</v>
      </c>
      <c r="F120" t="s">
        <v>7</v>
      </c>
      <c r="G120" t="s">
        <v>12</v>
      </c>
      <c r="H120" s="165">
        <v>2083.5322818130289</v>
      </c>
      <c r="I120" s="164"/>
    </row>
    <row r="121" spans="1:9" x14ac:dyDescent="0.35">
      <c r="A121">
        <v>347399</v>
      </c>
      <c r="B121" t="s">
        <v>76</v>
      </c>
      <c r="C121" t="s">
        <v>3</v>
      </c>
      <c r="D121" t="s">
        <v>62</v>
      </c>
      <c r="E121" t="s">
        <v>63</v>
      </c>
      <c r="F121" t="s">
        <v>7</v>
      </c>
      <c r="G121" t="s">
        <v>12</v>
      </c>
      <c r="H121" s="165">
        <v>1405.8698155224251</v>
      </c>
      <c r="I121" s="164"/>
    </row>
    <row r="122" spans="1:9" x14ac:dyDescent="0.35">
      <c r="A122">
        <v>347353</v>
      </c>
      <c r="B122" t="s">
        <v>47</v>
      </c>
      <c r="C122" t="s">
        <v>37</v>
      </c>
      <c r="D122" t="s">
        <v>38</v>
      </c>
      <c r="E122" t="s">
        <v>39</v>
      </c>
      <c r="F122" t="s">
        <v>43</v>
      </c>
      <c r="G122" t="s">
        <v>12</v>
      </c>
      <c r="H122" s="165">
        <v>2294.518696424946</v>
      </c>
      <c r="I122" s="164"/>
    </row>
    <row r="123" spans="1:9" x14ac:dyDescent="0.35">
      <c r="A123">
        <v>347355</v>
      </c>
      <c r="B123" t="s">
        <v>49</v>
      </c>
      <c r="C123" t="s">
        <v>37</v>
      </c>
      <c r="D123" t="s">
        <v>38</v>
      </c>
      <c r="E123" t="s">
        <v>39</v>
      </c>
      <c r="F123" t="s">
        <v>43</v>
      </c>
      <c r="G123" t="s">
        <v>12</v>
      </c>
      <c r="H123" s="165">
        <v>3819.6152942226622</v>
      </c>
      <c r="I123" s="164"/>
    </row>
    <row r="124" spans="1:9" x14ac:dyDescent="0.35">
      <c r="A124">
        <v>347357</v>
      </c>
      <c r="B124" t="s">
        <v>50</v>
      </c>
      <c r="C124" t="s">
        <v>37</v>
      </c>
      <c r="D124" t="s">
        <v>38</v>
      </c>
      <c r="E124" t="s">
        <v>39</v>
      </c>
      <c r="F124" t="s">
        <v>43</v>
      </c>
      <c r="G124" t="s">
        <v>12</v>
      </c>
      <c r="H124" s="165">
        <v>3800.3243078882047</v>
      </c>
      <c r="I124" s="164"/>
    </row>
    <row r="125" spans="1:9" x14ac:dyDescent="0.35">
      <c r="A125">
        <v>347359</v>
      </c>
      <c r="B125" t="s">
        <v>51</v>
      </c>
      <c r="C125" t="s">
        <v>37</v>
      </c>
      <c r="D125" t="s">
        <v>38</v>
      </c>
      <c r="E125" t="s">
        <v>39</v>
      </c>
      <c r="F125" t="s">
        <v>43</v>
      </c>
      <c r="G125" t="s">
        <v>12</v>
      </c>
      <c r="H125" s="165">
        <v>2286.0040541807693</v>
      </c>
      <c r="I125" s="164"/>
    </row>
    <row r="126" spans="1:9" x14ac:dyDescent="0.35">
      <c r="A126">
        <v>347373</v>
      </c>
      <c r="B126" t="s">
        <v>57</v>
      </c>
      <c r="C126" t="s">
        <v>37</v>
      </c>
      <c r="D126" t="s">
        <v>38</v>
      </c>
      <c r="E126" t="s">
        <v>53</v>
      </c>
      <c r="F126" t="s">
        <v>43</v>
      </c>
      <c r="G126" t="s">
        <v>12</v>
      </c>
      <c r="H126" s="165">
        <v>2225.3372281910283</v>
      </c>
      <c r="I126" s="164"/>
    </row>
    <row r="127" spans="1:9" x14ac:dyDescent="0.35">
      <c r="A127">
        <v>347375</v>
      </c>
      <c r="B127" t="s">
        <v>58</v>
      </c>
      <c r="C127" t="s">
        <v>37</v>
      </c>
      <c r="D127" t="s">
        <v>38</v>
      </c>
      <c r="E127" t="s">
        <v>53</v>
      </c>
      <c r="F127" t="s">
        <v>43</v>
      </c>
      <c r="G127" t="s">
        <v>12</v>
      </c>
      <c r="H127" s="165">
        <v>3850.4808723577949</v>
      </c>
      <c r="I127" s="164"/>
    </row>
    <row r="128" spans="1:9" x14ac:dyDescent="0.35">
      <c r="A128">
        <v>347377</v>
      </c>
      <c r="B128" t="s">
        <v>59</v>
      </c>
      <c r="C128" t="s">
        <v>37</v>
      </c>
      <c r="D128" t="s">
        <v>38</v>
      </c>
      <c r="E128" t="s">
        <v>53</v>
      </c>
      <c r="F128" t="s">
        <v>43</v>
      </c>
      <c r="G128" t="s">
        <v>12</v>
      </c>
      <c r="H128" s="165">
        <v>3838.9062805571202</v>
      </c>
      <c r="I128" s="164"/>
    </row>
    <row r="129" spans="1:9" x14ac:dyDescent="0.35">
      <c r="A129">
        <v>347379</v>
      </c>
      <c r="B129" t="s">
        <v>60</v>
      </c>
      <c r="C129" t="s">
        <v>37</v>
      </c>
      <c r="D129" t="s">
        <v>38</v>
      </c>
      <c r="E129" t="s">
        <v>53</v>
      </c>
      <c r="F129" t="s">
        <v>43</v>
      </c>
      <c r="G129" t="s">
        <v>12</v>
      </c>
      <c r="H129" s="165">
        <v>2309.3306261622056</v>
      </c>
      <c r="I129" s="164"/>
    </row>
    <row r="130" spans="1:9" x14ac:dyDescent="0.35">
      <c r="A130">
        <v>347353</v>
      </c>
      <c r="B130" t="s">
        <v>47</v>
      </c>
      <c r="C130" t="s">
        <v>37</v>
      </c>
      <c r="D130" t="s">
        <v>38</v>
      </c>
      <c r="E130" t="s">
        <v>39</v>
      </c>
      <c r="F130" t="s">
        <v>42</v>
      </c>
      <c r="G130" t="s">
        <v>12</v>
      </c>
      <c r="H130" s="165">
        <v>2568.2303175720799</v>
      </c>
      <c r="I130" s="164"/>
    </row>
    <row r="131" spans="1:9" x14ac:dyDescent="0.35">
      <c r="A131">
        <v>347355</v>
      </c>
      <c r="B131" t="s">
        <v>49</v>
      </c>
      <c r="C131" t="s">
        <v>37</v>
      </c>
      <c r="D131" t="s">
        <v>38</v>
      </c>
      <c r="E131" t="s">
        <v>39</v>
      </c>
      <c r="F131" t="s">
        <v>42</v>
      </c>
      <c r="G131" t="s">
        <v>12</v>
      </c>
      <c r="H131" s="165">
        <v>4275.2546821121759</v>
      </c>
      <c r="I131" s="164"/>
    </row>
    <row r="132" spans="1:9" x14ac:dyDescent="0.35">
      <c r="A132">
        <v>347357</v>
      </c>
      <c r="B132" t="s">
        <v>50</v>
      </c>
      <c r="C132" t="s">
        <v>37</v>
      </c>
      <c r="D132" t="s">
        <v>38</v>
      </c>
      <c r="E132" t="s">
        <v>39</v>
      </c>
      <c r="F132" t="s">
        <v>42</v>
      </c>
      <c r="G132" t="s">
        <v>12</v>
      </c>
      <c r="H132" s="165">
        <v>4253.6624867479732</v>
      </c>
      <c r="I132" s="164"/>
    </row>
    <row r="133" spans="1:9" x14ac:dyDescent="0.35">
      <c r="A133">
        <v>347359</v>
      </c>
      <c r="B133" t="s">
        <v>51</v>
      </c>
      <c r="C133" t="s">
        <v>37</v>
      </c>
      <c r="D133" t="s">
        <v>38</v>
      </c>
      <c r="E133" t="s">
        <v>39</v>
      </c>
      <c r="F133" t="s">
        <v>42</v>
      </c>
      <c r="G133" t="s">
        <v>12</v>
      </c>
      <c r="H133" s="165">
        <v>2558.6999692734021</v>
      </c>
      <c r="I133" s="164"/>
    </row>
    <row r="134" spans="1:9" x14ac:dyDescent="0.35">
      <c r="A134">
        <v>347373</v>
      </c>
      <c r="B134" t="s">
        <v>57</v>
      </c>
      <c r="C134" t="s">
        <v>37</v>
      </c>
      <c r="D134" t="s">
        <v>38</v>
      </c>
      <c r="E134" t="s">
        <v>53</v>
      </c>
      <c r="F134" t="s">
        <v>42</v>
      </c>
      <c r="G134" t="s">
        <v>12</v>
      </c>
      <c r="H134" s="165">
        <v>2490.7962376452833</v>
      </c>
      <c r="I134" s="164"/>
    </row>
    <row r="135" spans="1:9" x14ac:dyDescent="0.35">
      <c r="A135">
        <v>347375</v>
      </c>
      <c r="B135" t="s">
        <v>58</v>
      </c>
      <c r="C135" t="s">
        <v>37</v>
      </c>
      <c r="D135" t="s">
        <v>38</v>
      </c>
      <c r="E135" t="s">
        <v>53</v>
      </c>
      <c r="F135" t="s">
        <v>42</v>
      </c>
      <c r="G135" t="s">
        <v>12</v>
      </c>
      <c r="H135" s="165">
        <v>4309.8021946949011</v>
      </c>
      <c r="I135" s="164"/>
    </row>
    <row r="136" spans="1:9" x14ac:dyDescent="0.35">
      <c r="A136">
        <v>347377</v>
      </c>
      <c r="B136" t="s">
        <v>59</v>
      </c>
      <c r="C136" t="s">
        <v>37</v>
      </c>
      <c r="D136" t="s">
        <v>38</v>
      </c>
      <c r="E136" t="s">
        <v>53</v>
      </c>
      <c r="F136" t="s">
        <v>42</v>
      </c>
      <c r="G136" t="s">
        <v>12</v>
      </c>
      <c r="H136" s="165">
        <v>4296.8468774763796</v>
      </c>
      <c r="I136" s="164"/>
    </row>
    <row r="137" spans="1:9" x14ac:dyDescent="0.35">
      <c r="A137">
        <v>347379</v>
      </c>
      <c r="B137" t="s">
        <v>60</v>
      </c>
      <c r="C137" t="s">
        <v>37</v>
      </c>
      <c r="D137" t="s">
        <v>38</v>
      </c>
      <c r="E137" t="s">
        <v>53</v>
      </c>
      <c r="F137" t="s">
        <v>42</v>
      </c>
      <c r="G137" t="s">
        <v>12</v>
      </c>
      <c r="H137" s="165">
        <v>2584.8091526333351</v>
      </c>
      <c r="I137" s="164"/>
    </row>
    <row r="138" spans="1:9" x14ac:dyDescent="0.35">
      <c r="A138">
        <v>347385</v>
      </c>
      <c r="B138" t="s">
        <v>61</v>
      </c>
      <c r="C138" t="s">
        <v>3</v>
      </c>
      <c r="D138" t="s">
        <v>62</v>
      </c>
      <c r="E138" t="s">
        <v>63</v>
      </c>
      <c r="F138" t="s">
        <v>66</v>
      </c>
      <c r="G138" t="s">
        <v>12</v>
      </c>
      <c r="H138" s="165">
        <v>1183.0031067999973</v>
      </c>
      <c r="I138" s="164"/>
    </row>
    <row r="139" spans="1:9" x14ac:dyDescent="0.35">
      <c r="A139">
        <v>347387</v>
      </c>
      <c r="B139" t="s">
        <v>70</v>
      </c>
      <c r="C139" t="s">
        <v>3</v>
      </c>
      <c r="D139" t="s">
        <v>62</v>
      </c>
      <c r="E139" t="s">
        <v>63</v>
      </c>
      <c r="F139" t="s">
        <v>66</v>
      </c>
      <c r="G139" t="s">
        <v>12</v>
      </c>
      <c r="H139" s="165">
        <v>1331.8661747408935</v>
      </c>
      <c r="I139" s="164"/>
    </row>
    <row r="140" spans="1:9" x14ac:dyDescent="0.35">
      <c r="A140">
        <v>347389</v>
      </c>
      <c r="B140" t="s">
        <v>71</v>
      </c>
      <c r="C140" t="s">
        <v>3</v>
      </c>
      <c r="D140" t="s">
        <v>62</v>
      </c>
      <c r="E140" t="s">
        <v>63</v>
      </c>
      <c r="F140" t="s">
        <v>66</v>
      </c>
      <c r="G140" t="s">
        <v>12</v>
      </c>
      <c r="H140" s="165">
        <v>1325.0709391554808</v>
      </c>
      <c r="I140" s="164"/>
    </row>
    <row r="141" spans="1:9" x14ac:dyDescent="0.35">
      <c r="A141">
        <v>347391</v>
      </c>
      <c r="B141" t="s">
        <v>72</v>
      </c>
      <c r="C141" t="s">
        <v>3</v>
      </c>
      <c r="D141" t="s">
        <v>62</v>
      </c>
      <c r="E141" t="s">
        <v>63</v>
      </c>
      <c r="F141" t="s">
        <v>66</v>
      </c>
      <c r="G141" t="s">
        <v>12</v>
      </c>
      <c r="H141" s="165">
        <v>1333.6044908208869</v>
      </c>
      <c r="I141" s="164"/>
    </row>
    <row r="142" spans="1:9" x14ac:dyDescent="0.35">
      <c r="A142">
        <v>347393</v>
      </c>
      <c r="B142" t="s">
        <v>73</v>
      </c>
      <c r="C142" t="s">
        <v>3</v>
      </c>
      <c r="D142" t="s">
        <v>62</v>
      </c>
      <c r="E142" t="s">
        <v>63</v>
      </c>
      <c r="F142" t="s">
        <v>66</v>
      </c>
      <c r="G142" t="s">
        <v>12</v>
      </c>
      <c r="H142" s="165">
        <v>1326.7302408682019</v>
      </c>
      <c r="I142" s="164"/>
    </row>
    <row r="143" spans="1:9" x14ac:dyDescent="0.35">
      <c r="A143">
        <v>347395</v>
      </c>
      <c r="B143" t="s">
        <v>74</v>
      </c>
      <c r="C143" t="s">
        <v>3</v>
      </c>
      <c r="D143" t="s">
        <v>62</v>
      </c>
      <c r="E143" t="s">
        <v>63</v>
      </c>
      <c r="F143" t="s">
        <v>66</v>
      </c>
      <c r="G143" t="s">
        <v>12</v>
      </c>
      <c r="H143" s="165">
        <v>2231.6343806168252</v>
      </c>
      <c r="I143" s="164"/>
    </row>
    <row r="144" spans="1:9" x14ac:dyDescent="0.35">
      <c r="A144">
        <v>347397</v>
      </c>
      <c r="B144" t="s">
        <v>75</v>
      </c>
      <c r="C144" t="s">
        <v>3</v>
      </c>
      <c r="D144" t="s">
        <v>62</v>
      </c>
      <c r="E144" t="s">
        <v>63</v>
      </c>
      <c r="F144" t="s">
        <v>66</v>
      </c>
      <c r="G144" t="s">
        <v>12</v>
      </c>
      <c r="H144" s="165">
        <v>2051.9636108764676</v>
      </c>
      <c r="I144" s="164"/>
    </row>
    <row r="145" spans="1:9" x14ac:dyDescent="0.35">
      <c r="A145">
        <v>347399</v>
      </c>
      <c r="B145" t="s">
        <v>76</v>
      </c>
      <c r="C145" t="s">
        <v>3</v>
      </c>
      <c r="D145" t="s">
        <v>62</v>
      </c>
      <c r="E145" t="s">
        <v>63</v>
      </c>
      <c r="F145" t="s">
        <v>66</v>
      </c>
      <c r="G145" t="s">
        <v>12</v>
      </c>
      <c r="H145" s="165">
        <v>1384.5687577114793</v>
      </c>
      <c r="I145" s="164"/>
    </row>
    <row r="146" spans="1:9" x14ac:dyDescent="0.35">
      <c r="A146">
        <v>347425</v>
      </c>
      <c r="B146" t="s">
        <v>93</v>
      </c>
      <c r="C146" t="s">
        <v>3</v>
      </c>
      <c r="D146" t="s">
        <v>62</v>
      </c>
      <c r="E146" t="s">
        <v>91</v>
      </c>
      <c r="F146" t="s">
        <v>66</v>
      </c>
      <c r="G146" t="s">
        <v>12</v>
      </c>
      <c r="H146" s="165">
        <v>1164.9878310619263</v>
      </c>
      <c r="I146" s="164"/>
    </row>
    <row r="147" spans="1:9" x14ac:dyDescent="0.35">
      <c r="A147">
        <v>347427</v>
      </c>
      <c r="B147" t="s">
        <v>98</v>
      </c>
      <c r="C147" t="s">
        <v>3</v>
      </c>
      <c r="D147" t="s">
        <v>62</v>
      </c>
      <c r="E147" t="s">
        <v>91</v>
      </c>
      <c r="F147" t="s">
        <v>66</v>
      </c>
      <c r="G147" t="s">
        <v>12</v>
      </c>
      <c r="H147" s="165">
        <v>1311.4804679846552</v>
      </c>
      <c r="I147" s="164"/>
    </row>
    <row r="148" spans="1:9" x14ac:dyDescent="0.35">
      <c r="A148">
        <v>347429</v>
      </c>
      <c r="B148" t="s">
        <v>99</v>
      </c>
      <c r="C148" t="s">
        <v>3</v>
      </c>
      <c r="D148" t="s">
        <v>62</v>
      </c>
      <c r="E148" t="s">
        <v>91</v>
      </c>
      <c r="F148" t="s">
        <v>66</v>
      </c>
      <c r="G148" t="s">
        <v>12</v>
      </c>
      <c r="H148" s="165">
        <v>1356.3290228483793</v>
      </c>
      <c r="I148" s="164"/>
    </row>
    <row r="149" spans="1:9" x14ac:dyDescent="0.35">
      <c r="A149">
        <v>347431</v>
      </c>
      <c r="B149" t="s">
        <v>100</v>
      </c>
      <c r="C149" t="s">
        <v>3</v>
      </c>
      <c r="D149" t="s">
        <v>62</v>
      </c>
      <c r="E149" t="s">
        <v>91</v>
      </c>
      <c r="F149" t="s">
        <v>66</v>
      </c>
      <c r="G149" t="s">
        <v>12</v>
      </c>
      <c r="H149" s="165">
        <v>1367.975740584312</v>
      </c>
      <c r="I149" s="164"/>
    </row>
    <row r="150" spans="1:9" x14ac:dyDescent="0.35">
      <c r="A150">
        <v>347433</v>
      </c>
      <c r="B150" t="s">
        <v>101</v>
      </c>
      <c r="C150" t="s">
        <v>3</v>
      </c>
      <c r="D150" t="s">
        <v>62</v>
      </c>
      <c r="E150" t="s">
        <v>91</v>
      </c>
      <c r="F150" t="s">
        <v>66</v>
      </c>
      <c r="G150" t="s">
        <v>12</v>
      </c>
      <c r="H150" s="165">
        <v>1361.101490631627</v>
      </c>
      <c r="I150" s="164"/>
    </row>
    <row r="151" spans="1:9" x14ac:dyDescent="0.35">
      <c r="A151">
        <v>347435</v>
      </c>
      <c r="B151" t="s">
        <v>102</v>
      </c>
      <c r="C151" t="s">
        <v>3</v>
      </c>
      <c r="D151" t="s">
        <v>62</v>
      </c>
      <c r="E151" t="s">
        <v>91</v>
      </c>
      <c r="F151" t="s">
        <v>66</v>
      </c>
      <c r="G151" t="s">
        <v>12</v>
      </c>
      <c r="H151" s="165">
        <v>2202.5649948973673</v>
      </c>
      <c r="I151" s="164"/>
    </row>
    <row r="152" spans="1:9" x14ac:dyDescent="0.35">
      <c r="A152">
        <v>347437</v>
      </c>
      <c r="B152" t="s">
        <v>103</v>
      </c>
      <c r="C152" t="s">
        <v>3</v>
      </c>
      <c r="D152" t="s">
        <v>62</v>
      </c>
      <c r="E152" t="s">
        <v>91</v>
      </c>
      <c r="F152" t="s">
        <v>66</v>
      </c>
      <c r="G152" t="s">
        <v>12</v>
      </c>
      <c r="H152" s="165">
        <v>2021.0294860893855</v>
      </c>
      <c r="I152" s="164"/>
    </row>
    <row r="153" spans="1:9" x14ac:dyDescent="0.35">
      <c r="A153">
        <v>347439</v>
      </c>
      <c r="B153" t="s">
        <v>104</v>
      </c>
      <c r="C153" t="s">
        <v>3</v>
      </c>
      <c r="D153" t="s">
        <v>62</v>
      </c>
      <c r="E153" t="s">
        <v>91</v>
      </c>
      <c r="F153" t="s">
        <v>66</v>
      </c>
      <c r="G153" t="s">
        <v>12</v>
      </c>
      <c r="H153" s="165">
        <v>1363.5904432006992</v>
      </c>
      <c r="I153" s="164"/>
    </row>
    <row r="154" spans="1:9" x14ac:dyDescent="0.35">
      <c r="A154">
        <v>347385</v>
      </c>
      <c r="B154" t="s">
        <v>61</v>
      </c>
      <c r="C154" t="s">
        <v>3</v>
      </c>
      <c r="D154" t="s">
        <v>62</v>
      </c>
      <c r="E154" t="s">
        <v>63</v>
      </c>
      <c r="F154" t="s">
        <v>64</v>
      </c>
      <c r="G154" t="s">
        <v>12</v>
      </c>
      <c r="H154" s="165">
        <v>1144.243745750992</v>
      </c>
      <c r="I154" s="164"/>
    </row>
    <row r="155" spans="1:9" x14ac:dyDescent="0.35">
      <c r="A155">
        <v>347387</v>
      </c>
      <c r="B155" t="s">
        <v>70</v>
      </c>
      <c r="C155" t="s">
        <v>3</v>
      </c>
      <c r="D155" t="s">
        <v>62</v>
      </c>
      <c r="E155" t="s">
        <v>63</v>
      </c>
      <c r="F155" t="s">
        <v>64</v>
      </c>
      <c r="G155" t="s">
        <v>12</v>
      </c>
      <c r="H155" s="165">
        <v>1288.2295336881318</v>
      </c>
      <c r="I155" s="164"/>
    </row>
    <row r="156" spans="1:9" x14ac:dyDescent="0.35">
      <c r="A156">
        <v>347389</v>
      </c>
      <c r="B156" t="s">
        <v>71</v>
      </c>
      <c r="C156" t="s">
        <v>3</v>
      </c>
      <c r="D156" t="s">
        <v>62</v>
      </c>
      <c r="E156" t="s">
        <v>63</v>
      </c>
      <c r="F156" t="s">
        <v>64</v>
      </c>
      <c r="G156" t="s">
        <v>12</v>
      </c>
      <c r="H156" s="165">
        <v>1281.6569340264577</v>
      </c>
      <c r="I156" s="164"/>
    </row>
    <row r="157" spans="1:9" x14ac:dyDescent="0.35">
      <c r="A157">
        <v>347391</v>
      </c>
      <c r="B157" t="s">
        <v>72</v>
      </c>
      <c r="C157" t="s">
        <v>3</v>
      </c>
      <c r="D157" t="s">
        <v>62</v>
      </c>
      <c r="E157" t="s">
        <v>63</v>
      </c>
      <c r="F157" t="s">
        <v>64</v>
      </c>
      <c r="G157" t="s">
        <v>12</v>
      </c>
      <c r="H157" s="165">
        <v>1289.9108963922868</v>
      </c>
      <c r="I157" s="164"/>
    </row>
    <row r="158" spans="1:9" x14ac:dyDescent="0.35">
      <c r="A158">
        <v>347393</v>
      </c>
      <c r="B158" t="s">
        <v>73</v>
      </c>
      <c r="C158" t="s">
        <v>3</v>
      </c>
      <c r="D158" t="s">
        <v>62</v>
      </c>
      <c r="E158" t="s">
        <v>63</v>
      </c>
      <c r="F158" t="s">
        <v>64</v>
      </c>
      <c r="G158" t="s">
        <v>12</v>
      </c>
      <c r="H158" s="165">
        <v>1283.2618711531513</v>
      </c>
      <c r="I158" s="164"/>
    </row>
    <row r="159" spans="1:9" x14ac:dyDescent="0.35">
      <c r="A159">
        <v>347395</v>
      </c>
      <c r="B159" t="s">
        <v>74</v>
      </c>
      <c r="C159" t="s">
        <v>3</v>
      </c>
      <c r="D159" t="s">
        <v>62</v>
      </c>
      <c r="E159" t="s">
        <v>63</v>
      </c>
      <c r="F159" t="s">
        <v>64</v>
      </c>
      <c r="G159" t="s">
        <v>12</v>
      </c>
      <c r="H159" s="165">
        <v>2158.5181544712586</v>
      </c>
      <c r="I159" s="164"/>
    </row>
    <row r="160" spans="1:9" x14ac:dyDescent="0.35">
      <c r="A160">
        <v>347397</v>
      </c>
      <c r="B160" t="s">
        <v>75</v>
      </c>
      <c r="C160" t="s">
        <v>3</v>
      </c>
      <c r="D160" t="s">
        <v>62</v>
      </c>
      <c r="E160" t="s">
        <v>63</v>
      </c>
      <c r="F160" t="s">
        <v>64</v>
      </c>
      <c r="G160" t="s">
        <v>12</v>
      </c>
      <c r="H160" s="165">
        <v>1984.7340338819415</v>
      </c>
      <c r="I160" s="164"/>
    </row>
    <row r="161" spans="1:9" x14ac:dyDescent="0.35">
      <c r="A161">
        <v>347399</v>
      </c>
      <c r="B161" t="s">
        <v>76</v>
      </c>
      <c r="C161" t="s">
        <v>3</v>
      </c>
      <c r="D161" t="s">
        <v>62</v>
      </c>
      <c r="E161" t="s">
        <v>63</v>
      </c>
      <c r="F161" t="s">
        <v>64</v>
      </c>
      <c r="G161" t="s">
        <v>12</v>
      </c>
      <c r="H161" s="165">
        <v>1339.205393854842</v>
      </c>
      <c r="I161" s="164"/>
    </row>
    <row r="162" spans="1:9" x14ac:dyDescent="0.35">
      <c r="A162">
        <v>347425</v>
      </c>
      <c r="B162" t="s">
        <v>93</v>
      </c>
      <c r="C162" t="s">
        <v>3</v>
      </c>
      <c r="D162" t="s">
        <v>62</v>
      </c>
      <c r="E162" t="s">
        <v>91</v>
      </c>
      <c r="F162" t="s">
        <v>64</v>
      </c>
      <c r="G162" t="s">
        <v>12</v>
      </c>
      <c r="H162" s="165">
        <v>1126.8187140898094</v>
      </c>
      <c r="I162" s="164"/>
    </row>
    <row r="163" spans="1:9" x14ac:dyDescent="0.35">
      <c r="A163">
        <v>347427</v>
      </c>
      <c r="B163" t="s">
        <v>98</v>
      </c>
      <c r="C163" t="s">
        <v>3</v>
      </c>
      <c r="D163" t="s">
        <v>62</v>
      </c>
      <c r="E163" t="s">
        <v>91</v>
      </c>
      <c r="F163" t="s">
        <v>64</v>
      </c>
      <c r="G163" t="s">
        <v>12</v>
      </c>
      <c r="H163" s="165">
        <v>1268.5117347031096</v>
      </c>
      <c r="I163" s="164"/>
    </row>
    <row r="164" spans="1:9" x14ac:dyDescent="0.35">
      <c r="A164">
        <v>347429</v>
      </c>
      <c r="B164" t="s">
        <v>99</v>
      </c>
      <c r="C164" t="s">
        <v>3</v>
      </c>
      <c r="D164" t="s">
        <v>62</v>
      </c>
      <c r="E164" t="s">
        <v>91</v>
      </c>
      <c r="F164" t="s">
        <v>64</v>
      </c>
      <c r="G164" t="s">
        <v>12</v>
      </c>
      <c r="H164" s="165">
        <v>1311.8908924701589</v>
      </c>
      <c r="I164" s="164"/>
    </row>
    <row r="165" spans="1:9" x14ac:dyDescent="0.35">
      <c r="A165">
        <v>347431</v>
      </c>
      <c r="B165" t="s">
        <v>100</v>
      </c>
      <c r="C165" t="s">
        <v>3</v>
      </c>
      <c r="D165" t="s">
        <v>62</v>
      </c>
      <c r="E165" t="s">
        <v>91</v>
      </c>
      <c r="F165" t="s">
        <v>64</v>
      </c>
      <c r="G165" t="s">
        <v>12</v>
      </c>
      <c r="H165" s="165">
        <v>1323.1560225879641</v>
      </c>
      <c r="I165" s="164"/>
    </row>
    <row r="166" spans="1:9" x14ac:dyDescent="0.35">
      <c r="A166">
        <v>347433</v>
      </c>
      <c r="B166" t="s">
        <v>101</v>
      </c>
      <c r="C166" t="s">
        <v>3</v>
      </c>
      <c r="D166" t="s">
        <v>62</v>
      </c>
      <c r="E166" t="s">
        <v>91</v>
      </c>
      <c r="F166" t="s">
        <v>64</v>
      </c>
      <c r="G166" t="s">
        <v>12</v>
      </c>
      <c r="H166" s="165">
        <v>1316.5069973488287</v>
      </c>
      <c r="I166" s="164"/>
    </row>
    <row r="167" spans="1:9" x14ac:dyDescent="0.35">
      <c r="A167">
        <v>347435</v>
      </c>
      <c r="B167" t="s">
        <v>102</v>
      </c>
      <c r="C167" t="s">
        <v>3</v>
      </c>
      <c r="D167" t="s">
        <v>62</v>
      </c>
      <c r="E167" t="s">
        <v>91</v>
      </c>
      <c r="F167" t="s">
        <v>64</v>
      </c>
      <c r="G167" t="s">
        <v>12</v>
      </c>
      <c r="H167" s="165">
        <v>2130.4011845232358</v>
      </c>
      <c r="I167" s="164"/>
    </row>
    <row r="168" spans="1:9" x14ac:dyDescent="0.35">
      <c r="A168">
        <v>347437</v>
      </c>
      <c r="B168" t="s">
        <v>103</v>
      </c>
      <c r="C168" t="s">
        <v>3</v>
      </c>
      <c r="D168" t="s">
        <v>62</v>
      </c>
      <c r="E168" t="s">
        <v>91</v>
      </c>
      <c r="F168" t="s">
        <v>64</v>
      </c>
      <c r="G168" t="s">
        <v>12</v>
      </c>
      <c r="H168" s="165">
        <v>1954.8134203058316</v>
      </c>
      <c r="I168" s="164"/>
    </row>
    <row r="169" spans="1:9" x14ac:dyDescent="0.35">
      <c r="A169">
        <v>347439</v>
      </c>
      <c r="B169" t="s">
        <v>104</v>
      </c>
      <c r="C169" t="s">
        <v>3</v>
      </c>
      <c r="D169" t="s">
        <v>62</v>
      </c>
      <c r="E169" t="s">
        <v>91</v>
      </c>
      <c r="F169" t="s">
        <v>64</v>
      </c>
      <c r="G169" t="s">
        <v>12</v>
      </c>
      <c r="H169" s="165">
        <v>1318.9144030388595</v>
      </c>
      <c r="I169" s="164"/>
    </row>
    <row r="170" spans="1:9" x14ac:dyDescent="0.35">
      <c r="A170">
        <v>347353</v>
      </c>
      <c r="B170" t="s">
        <v>47</v>
      </c>
      <c r="C170" t="s">
        <v>37</v>
      </c>
      <c r="D170" t="s">
        <v>38</v>
      </c>
      <c r="E170" t="s">
        <v>39</v>
      </c>
      <c r="F170" t="s">
        <v>44</v>
      </c>
      <c r="G170" t="s">
        <v>12</v>
      </c>
      <c r="H170" s="165">
        <v>1346.1639257992786</v>
      </c>
      <c r="I170" s="164"/>
    </row>
    <row r="171" spans="1:9" x14ac:dyDescent="0.35">
      <c r="A171">
        <v>347355</v>
      </c>
      <c r="B171" t="s">
        <v>49</v>
      </c>
      <c r="C171" t="s">
        <v>37</v>
      </c>
      <c r="D171" t="s">
        <v>38</v>
      </c>
      <c r="E171" t="s">
        <v>39</v>
      </c>
      <c r="F171" t="s">
        <v>44</v>
      </c>
      <c r="G171" t="s">
        <v>12</v>
      </c>
      <c r="H171" s="165">
        <v>2020.7122130146458</v>
      </c>
      <c r="I171" s="164"/>
    </row>
    <row r="172" spans="1:9" x14ac:dyDescent="0.35">
      <c r="A172">
        <v>347357</v>
      </c>
      <c r="B172" t="s">
        <v>50</v>
      </c>
      <c r="C172" t="s">
        <v>37</v>
      </c>
      <c r="D172" t="s">
        <v>38</v>
      </c>
      <c r="E172" t="s">
        <v>39</v>
      </c>
      <c r="F172" t="s">
        <v>44</v>
      </c>
      <c r="G172" t="s">
        <v>12</v>
      </c>
      <c r="H172" s="165">
        <v>2010.5065957771985</v>
      </c>
      <c r="I172" s="164"/>
    </row>
    <row r="173" spans="1:9" x14ac:dyDescent="0.35">
      <c r="A173">
        <v>347359</v>
      </c>
      <c r="B173" t="s">
        <v>51</v>
      </c>
      <c r="C173" t="s">
        <v>37</v>
      </c>
      <c r="D173" t="s">
        <v>38</v>
      </c>
      <c r="E173" t="s">
        <v>39</v>
      </c>
      <c r="F173" t="s">
        <v>44</v>
      </c>
      <c r="G173" t="s">
        <v>12</v>
      </c>
      <c r="H173" s="165">
        <v>1341.1979741166931</v>
      </c>
      <c r="I173" s="164"/>
    </row>
    <row r="174" spans="1:9" x14ac:dyDescent="0.35">
      <c r="A174">
        <v>347373</v>
      </c>
      <c r="B174" t="s">
        <v>57</v>
      </c>
      <c r="C174" t="s">
        <v>37</v>
      </c>
      <c r="D174" t="s">
        <v>38</v>
      </c>
      <c r="E174" t="s">
        <v>53</v>
      </c>
      <c r="F174" t="s">
        <v>44</v>
      </c>
      <c r="G174" t="s">
        <v>12</v>
      </c>
      <c r="H174" s="165">
        <v>1305.5760687400038</v>
      </c>
      <c r="I174" s="164"/>
    </row>
    <row r="175" spans="1:9" x14ac:dyDescent="0.35">
      <c r="A175">
        <v>347375</v>
      </c>
      <c r="B175" t="s">
        <v>58</v>
      </c>
      <c r="C175" t="s">
        <v>37</v>
      </c>
      <c r="D175" t="s">
        <v>38</v>
      </c>
      <c r="E175" t="s">
        <v>53</v>
      </c>
      <c r="F175" t="s">
        <v>44</v>
      </c>
      <c r="G175" t="s">
        <v>12</v>
      </c>
      <c r="H175" s="165">
        <v>2037.0412005945625</v>
      </c>
      <c r="I175" s="164"/>
    </row>
    <row r="176" spans="1:9" x14ac:dyDescent="0.35">
      <c r="A176">
        <v>347377</v>
      </c>
      <c r="B176" t="s">
        <v>59</v>
      </c>
      <c r="C176" t="s">
        <v>37</v>
      </c>
      <c r="D176" t="s">
        <v>38</v>
      </c>
      <c r="E176" t="s">
        <v>53</v>
      </c>
      <c r="F176" t="s">
        <v>44</v>
      </c>
      <c r="G176" t="s">
        <v>12</v>
      </c>
      <c r="H176" s="165">
        <v>2030.9178302520936</v>
      </c>
      <c r="I176" s="164"/>
    </row>
    <row r="177" spans="1:9" x14ac:dyDescent="0.35">
      <c r="A177">
        <v>347379</v>
      </c>
      <c r="B177" t="s">
        <v>60</v>
      </c>
      <c r="C177" t="s">
        <v>37</v>
      </c>
      <c r="D177" t="s">
        <v>38</v>
      </c>
      <c r="E177" t="s">
        <v>53</v>
      </c>
      <c r="F177" t="s">
        <v>44</v>
      </c>
      <c r="G177" t="s">
        <v>12</v>
      </c>
      <c r="H177" s="165">
        <v>1354.8836677301288</v>
      </c>
      <c r="I177" s="164"/>
    </row>
    <row r="178" spans="1:9" x14ac:dyDescent="0.35">
      <c r="A178">
        <v>347411</v>
      </c>
      <c r="B178" t="s">
        <v>85</v>
      </c>
      <c r="C178" t="s">
        <v>37</v>
      </c>
      <c r="D178" t="s">
        <v>4</v>
      </c>
      <c r="E178" t="s">
        <v>78</v>
      </c>
      <c r="F178" t="s">
        <v>44</v>
      </c>
      <c r="G178" t="s">
        <v>12</v>
      </c>
      <c r="H178" s="165">
        <v>1096.7845201746461</v>
      </c>
      <c r="I178" s="164"/>
    </row>
    <row r="179" spans="1:9" x14ac:dyDescent="0.35">
      <c r="A179">
        <v>347413</v>
      </c>
      <c r="B179" t="s">
        <v>86</v>
      </c>
      <c r="C179" t="s">
        <v>37</v>
      </c>
      <c r="D179" t="s">
        <v>4</v>
      </c>
      <c r="E179" t="s">
        <v>78</v>
      </c>
      <c r="F179" t="s">
        <v>44</v>
      </c>
      <c r="G179" t="s">
        <v>12</v>
      </c>
      <c r="H179" s="165">
        <v>1469.8956300586574</v>
      </c>
      <c r="I179" s="164"/>
    </row>
    <row r="180" spans="1:9" x14ac:dyDescent="0.35">
      <c r="A180">
        <v>347415</v>
      </c>
      <c r="B180" t="s">
        <v>87</v>
      </c>
      <c r="C180" t="s">
        <v>37</v>
      </c>
      <c r="D180" t="s">
        <v>4</v>
      </c>
      <c r="E180" t="s">
        <v>78</v>
      </c>
      <c r="F180" t="s">
        <v>44</v>
      </c>
      <c r="G180" t="s">
        <v>12</v>
      </c>
      <c r="H180" s="165">
        <v>1465.4771061206054</v>
      </c>
      <c r="I180" s="164"/>
    </row>
    <row r="181" spans="1:9" x14ac:dyDescent="0.35">
      <c r="A181">
        <v>347417</v>
      </c>
      <c r="B181" t="s">
        <v>88</v>
      </c>
      <c r="C181" t="s">
        <v>37</v>
      </c>
      <c r="D181" t="s">
        <v>4</v>
      </c>
      <c r="E181" t="s">
        <v>78</v>
      </c>
      <c r="F181" t="s">
        <v>44</v>
      </c>
      <c r="G181" t="s">
        <v>12</v>
      </c>
      <c r="H181" s="165">
        <v>1458.1128995571853</v>
      </c>
      <c r="I181" s="164"/>
    </row>
    <row r="182" spans="1:9" x14ac:dyDescent="0.35">
      <c r="A182">
        <v>347419</v>
      </c>
      <c r="B182" t="s">
        <v>89</v>
      </c>
      <c r="C182" t="s">
        <v>37</v>
      </c>
      <c r="D182" t="s">
        <v>4</v>
      </c>
      <c r="E182" t="s">
        <v>78</v>
      </c>
      <c r="F182" t="s">
        <v>44</v>
      </c>
      <c r="G182" t="s">
        <v>12</v>
      </c>
      <c r="H182" s="165">
        <v>1450.7486929937652</v>
      </c>
      <c r="I182" s="164"/>
    </row>
    <row r="183" spans="1:9" x14ac:dyDescent="0.35">
      <c r="A183">
        <v>347353</v>
      </c>
      <c r="B183" t="s">
        <v>47</v>
      </c>
      <c r="C183" t="s">
        <v>37</v>
      </c>
      <c r="D183" t="s">
        <v>38</v>
      </c>
      <c r="E183" t="s">
        <v>39</v>
      </c>
      <c r="F183" t="s">
        <v>41</v>
      </c>
      <c r="G183" t="s">
        <v>12</v>
      </c>
      <c r="H183" s="165">
        <v>1740.2481838700592</v>
      </c>
      <c r="I183" s="164"/>
    </row>
    <row r="184" spans="1:9" x14ac:dyDescent="0.35">
      <c r="A184">
        <v>347355</v>
      </c>
      <c r="B184" t="s">
        <v>49</v>
      </c>
      <c r="C184" t="s">
        <v>37</v>
      </c>
      <c r="D184" t="s">
        <v>38</v>
      </c>
      <c r="E184" t="s">
        <v>39</v>
      </c>
      <c r="F184" t="s">
        <v>41</v>
      </c>
      <c r="G184" t="s">
        <v>12</v>
      </c>
      <c r="H184" s="165">
        <v>2612.267860866089</v>
      </c>
      <c r="I184" s="164"/>
    </row>
    <row r="185" spans="1:9" x14ac:dyDescent="0.35">
      <c r="A185">
        <v>347357</v>
      </c>
      <c r="B185" t="s">
        <v>50</v>
      </c>
      <c r="C185" t="s">
        <v>37</v>
      </c>
      <c r="D185" t="s">
        <v>38</v>
      </c>
      <c r="E185" t="s">
        <v>39</v>
      </c>
      <c r="F185" t="s">
        <v>41</v>
      </c>
      <c r="G185" t="s">
        <v>12</v>
      </c>
      <c r="H185" s="165">
        <v>2599.0745888415131</v>
      </c>
      <c r="I185" s="164"/>
    </row>
    <row r="186" spans="1:9" x14ac:dyDescent="0.35">
      <c r="A186">
        <v>347359</v>
      </c>
      <c r="B186" t="s">
        <v>51</v>
      </c>
      <c r="C186" t="s">
        <v>37</v>
      </c>
      <c r="D186" t="s">
        <v>38</v>
      </c>
      <c r="E186" t="s">
        <v>39</v>
      </c>
      <c r="F186" t="s">
        <v>41</v>
      </c>
      <c r="G186" t="s">
        <v>12</v>
      </c>
      <c r="H186" s="165">
        <v>1733.8284691301319</v>
      </c>
      <c r="I186" s="164"/>
    </row>
    <row r="187" spans="1:9" x14ac:dyDescent="0.35">
      <c r="A187">
        <v>347373</v>
      </c>
      <c r="B187" t="s">
        <v>57</v>
      </c>
      <c r="C187" t="s">
        <v>37</v>
      </c>
      <c r="D187" t="s">
        <v>38</v>
      </c>
      <c r="E187" t="s">
        <v>53</v>
      </c>
      <c r="F187" t="s">
        <v>41</v>
      </c>
      <c r="G187" t="s">
        <v>12</v>
      </c>
      <c r="H187" s="165">
        <v>1687.7783893815147</v>
      </c>
      <c r="I187" s="164"/>
    </row>
    <row r="188" spans="1:9" x14ac:dyDescent="0.35">
      <c r="A188">
        <v>347375</v>
      </c>
      <c r="B188" t="s">
        <v>58</v>
      </c>
      <c r="C188" t="s">
        <v>37</v>
      </c>
      <c r="D188" t="s">
        <v>38</v>
      </c>
      <c r="E188" t="s">
        <v>53</v>
      </c>
      <c r="F188" t="s">
        <v>41</v>
      </c>
      <c r="G188" t="s">
        <v>12</v>
      </c>
      <c r="H188" s="165">
        <v>2633.3770961054111</v>
      </c>
      <c r="I188" s="164"/>
    </row>
    <row r="189" spans="1:9" x14ac:dyDescent="0.35">
      <c r="A189">
        <v>347377</v>
      </c>
      <c r="B189" t="s">
        <v>59</v>
      </c>
      <c r="C189" t="s">
        <v>37</v>
      </c>
      <c r="D189" t="s">
        <v>38</v>
      </c>
      <c r="E189" t="s">
        <v>53</v>
      </c>
      <c r="F189" t="s">
        <v>41</v>
      </c>
      <c r="G189" t="s">
        <v>12</v>
      </c>
      <c r="H189" s="165">
        <v>2625.4611328906653</v>
      </c>
      <c r="I189" s="164"/>
    </row>
    <row r="190" spans="1:9" x14ac:dyDescent="0.35">
      <c r="A190">
        <v>347379</v>
      </c>
      <c r="B190" t="s">
        <v>60</v>
      </c>
      <c r="C190" t="s">
        <v>37</v>
      </c>
      <c r="D190" t="s">
        <v>38</v>
      </c>
      <c r="E190" t="s">
        <v>53</v>
      </c>
      <c r="F190" t="s">
        <v>41</v>
      </c>
      <c r="G190" t="s">
        <v>12</v>
      </c>
      <c r="H190" s="165">
        <v>1751.5205963661535</v>
      </c>
      <c r="I190" s="164"/>
    </row>
    <row r="191" spans="1:9" x14ac:dyDescent="0.35">
      <c r="A191">
        <v>347411</v>
      </c>
      <c r="B191" t="s">
        <v>85</v>
      </c>
      <c r="C191" t="s">
        <v>37</v>
      </c>
      <c r="D191" t="s">
        <v>4</v>
      </c>
      <c r="E191" t="s">
        <v>78</v>
      </c>
      <c r="F191" t="s">
        <v>41</v>
      </c>
      <c r="G191" t="s">
        <v>12</v>
      </c>
      <c r="H191" s="165">
        <v>1417.8639263397627</v>
      </c>
      <c r="I191" s="164"/>
    </row>
    <row r="192" spans="1:9" x14ac:dyDescent="0.35">
      <c r="A192">
        <v>347413</v>
      </c>
      <c r="B192" t="s">
        <v>86</v>
      </c>
      <c r="C192" t="s">
        <v>37</v>
      </c>
      <c r="D192" t="s">
        <v>4</v>
      </c>
      <c r="E192" t="s">
        <v>78</v>
      </c>
      <c r="F192" t="s">
        <v>41</v>
      </c>
      <c r="G192" t="s">
        <v>12</v>
      </c>
      <c r="H192" s="165">
        <v>1900.201863728679</v>
      </c>
      <c r="I192" s="164"/>
    </row>
    <row r="193" spans="1:9" x14ac:dyDescent="0.35">
      <c r="A193">
        <v>347415</v>
      </c>
      <c r="B193" t="s">
        <v>87</v>
      </c>
      <c r="C193" t="s">
        <v>37</v>
      </c>
      <c r="D193" t="s">
        <v>4</v>
      </c>
      <c r="E193" t="s">
        <v>78</v>
      </c>
      <c r="F193" t="s">
        <v>41</v>
      </c>
      <c r="G193" t="s">
        <v>12</v>
      </c>
      <c r="H193" s="165">
        <v>1894.489834078192</v>
      </c>
      <c r="I193" s="164"/>
    </row>
    <row r="194" spans="1:9" x14ac:dyDescent="0.35">
      <c r="A194">
        <v>347417</v>
      </c>
      <c r="B194" t="s">
        <v>88</v>
      </c>
      <c r="C194" t="s">
        <v>37</v>
      </c>
      <c r="D194" t="s">
        <v>4</v>
      </c>
      <c r="E194" t="s">
        <v>78</v>
      </c>
      <c r="F194" t="s">
        <v>41</v>
      </c>
      <c r="G194" t="s">
        <v>12</v>
      </c>
      <c r="H194" s="165">
        <v>1884.9697846607137</v>
      </c>
      <c r="I194" s="164"/>
    </row>
    <row r="195" spans="1:9" x14ac:dyDescent="0.35">
      <c r="A195">
        <v>347419</v>
      </c>
      <c r="B195" t="s">
        <v>89</v>
      </c>
      <c r="C195" t="s">
        <v>37</v>
      </c>
      <c r="D195" t="s">
        <v>4</v>
      </c>
      <c r="E195" t="s">
        <v>78</v>
      </c>
      <c r="F195" t="s">
        <v>41</v>
      </c>
      <c r="G195" t="s">
        <v>12</v>
      </c>
      <c r="H195" s="165">
        <v>1875.4497352432352</v>
      </c>
      <c r="I195" s="164"/>
    </row>
    <row r="196" spans="1:9" x14ac:dyDescent="0.35">
      <c r="A196">
        <v>347425</v>
      </c>
      <c r="B196" t="s">
        <v>93</v>
      </c>
      <c r="C196" t="s">
        <v>3</v>
      </c>
      <c r="D196" t="s">
        <v>62</v>
      </c>
      <c r="E196" t="s">
        <v>91</v>
      </c>
      <c r="F196" t="s">
        <v>95</v>
      </c>
      <c r="G196" t="s">
        <v>12</v>
      </c>
      <c r="H196" s="165">
        <v>2179.6225317902145</v>
      </c>
      <c r="I196" s="164"/>
    </row>
    <row r="197" spans="1:9" x14ac:dyDescent="0.35">
      <c r="A197">
        <v>347427</v>
      </c>
      <c r="B197" t="s">
        <v>98</v>
      </c>
      <c r="C197" t="s">
        <v>3</v>
      </c>
      <c r="D197" t="s">
        <v>62</v>
      </c>
      <c r="E197" t="s">
        <v>91</v>
      </c>
      <c r="F197" t="s">
        <v>95</v>
      </c>
      <c r="G197" t="s">
        <v>12</v>
      </c>
      <c r="H197" s="165">
        <v>2453.7014909559225</v>
      </c>
      <c r="I197" s="164"/>
    </row>
    <row r="198" spans="1:9" x14ac:dyDescent="0.35">
      <c r="A198">
        <v>347429</v>
      </c>
      <c r="B198" t="s">
        <v>99</v>
      </c>
      <c r="C198" t="s">
        <v>3</v>
      </c>
      <c r="D198" t="s">
        <v>62</v>
      </c>
      <c r="E198" t="s">
        <v>91</v>
      </c>
      <c r="F198" t="s">
        <v>95</v>
      </c>
      <c r="G198" t="s">
        <v>12</v>
      </c>
      <c r="H198" s="165">
        <v>2537.6104538590785</v>
      </c>
      <c r="I198" s="164"/>
    </row>
    <row r="199" spans="1:9" x14ac:dyDescent="0.35">
      <c r="A199">
        <v>347431</v>
      </c>
      <c r="B199" t="s">
        <v>100</v>
      </c>
      <c r="C199" t="s">
        <v>3</v>
      </c>
      <c r="D199" t="s">
        <v>62</v>
      </c>
      <c r="E199" t="s">
        <v>91</v>
      </c>
      <c r="F199" t="s">
        <v>95</v>
      </c>
      <c r="G199" t="s">
        <v>12</v>
      </c>
      <c r="H199" s="165">
        <v>2559.4007659308263</v>
      </c>
      <c r="I199" s="164"/>
    </row>
    <row r="200" spans="1:9" x14ac:dyDescent="0.35">
      <c r="A200">
        <v>347433</v>
      </c>
      <c r="B200" t="s">
        <v>101</v>
      </c>
      <c r="C200" t="s">
        <v>3</v>
      </c>
      <c r="D200" t="s">
        <v>62</v>
      </c>
      <c r="E200" t="s">
        <v>91</v>
      </c>
      <c r="F200" t="s">
        <v>95</v>
      </c>
      <c r="G200" t="s">
        <v>12</v>
      </c>
      <c r="H200" s="165">
        <v>2546.5394555492649</v>
      </c>
      <c r="I200" s="164"/>
    </row>
    <row r="201" spans="1:9" x14ac:dyDescent="0.35">
      <c r="A201">
        <v>347435</v>
      </c>
      <c r="B201" t="s">
        <v>102</v>
      </c>
      <c r="C201" t="s">
        <v>3</v>
      </c>
      <c r="D201" t="s">
        <v>62</v>
      </c>
      <c r="E201" t="s">
        <v>91</v>
      </c>
      <c r="F201" t="s">
        <v>95</v>
      </c>
      <c r="G201" t="s">
        <v>12</v>
      </c>
      <c r="H201" s="165">
        <v>4754.286864352036</v>
      </c>
      <c r="I201" s="164"/>
    </row>
    <row r="202" spans="1:9" x14ac:dyDescent="0.35">
      <c r="A202">
        <v>347437</v>
      </c>
      <c r="B202" t="s">
        <v>103</v>
      </c>
      <c r="C202" t="s">
        <v>3</v>
      </c>
      <c r="D202" t="s">
        <v>62</v>
      </c>
      <c r="E202" t="s">
        <v>91</v>
      </c>
      <c r="F202" t="s">
        <v>95</v>
      </c>
      <c r="G202" t="s">
        <v>12</v>
      </c>
      <c r="H202" s="165">
        <v>4411.4294608757455</v>
      </c>
      <c r="I202" s="164"/>
    </row>
    <row r="203" spans="1:9" x14ac:dyDescent="0.35">
      <c r="A203">
        <v>347439</v>
      </c>
      <c r="B203" t="s">
        <v>104</v>
      </c>
      <c r="C203" t="s">
        <v>3</v>
      </c>
      <c r="D203" t="s">
        <v>62</v>
      </c>
      <c r="E203" t="s">
        <v>91</v>
      </c>
      <c r="F203" t="s">
        <v>95</v>
      </c>
      <c r="G203" t="s">
        <v>12</v>
      </c>
      <c r="H203" s="165">
        <v>2558.4029056426029</v>
      </c>
      <c r="I203" s="164"/>
    </row>
    <row r="204" spans="1:9" x14ac:dyDescent="0.35">
      <c r="A204">
        <v>347331</v>
      </c>
      <c r="B204" t="s">
        <v>2</v>
      </c>
      <c r="C204" t="s">
        <v>3</v>
      </c>
      <c r="D204" t="s">
        <v>4</v>
      </c>
      <c r="E204" t="s">
        <v>5</v>
      </c>
      <c r="F204" t="s">
        <v>5</v>
      </c>
      <c r="G204" t="s">
        <v>12</v>
      </c>
      <c r="H204" s="165">
        <v>5611.4180228270334</v>
      </c>
      <c r="I204" s="164"/>
    </row>
    <row r="205" spans="1:9" x14ac:dyDescent="0.35">
      <c r="A205">
        <v>347333</v>
      </c>
      <c r="B205" t="s">
        <v>32</v>
      </c>
      <c r="C205" t="s">
        <v>3</v>
      </c>
      <c r="D205" t="s">
        <v>4</v>
      </c>
      <c r="E205" t="s">
        <v>5</v>
      </c>
      <c r="F205" t="s">
        <v>5</v>
      </c>
      <c r="G205" t="s">
        <v>12</v>
      </c>
      <c r="H205" s="165">
        <v>7124.8264597406396</v>
      </c>
      <c r="I205" s="164"/>
    </row>
    <row r="206" spans="1:9" x14ac:dyDescent="0.35">
      <c r="A206">
        <v>347335</v>
      </c>
      <c r="B206" t="s">
        <v>33</v>
      </c>
      <c r="C206" t="s">
        <v>3</v>
      </c>
      <c r="D206" t="s">
        <v>4</v>
      </c>
      <c r="E206" t="s">
        <v>5</v>
      </c>
      <c r="F206" t="s">
        <v>5</v>
      </c>
      <c r="G206" t="s">
        <v>12</v>
      </c>
      <c r="H206" s="165">
        <v>7088.6598279653062</v>
      </c>
      <c r="I206" s="164"/>
    </row>
    <row r="207" spans="1:9" x14ac:dyDescent="0.35">
      <c r="A207">
        <v>347337</v>
      </c>
      <c r="B207" t="s">
        <v>34</v>
      </c>
      <c r="C207" t="s">
        <v>3</v>
      </c>
      <c r="D207" t="s">
        <v>4</v>
      </c>
      <c r="E207" t="s">
        <v>5</v>
      </c>
      <c r="F207" t="s">
        <v>5</v>
      </c>
      <c r="G207" t="s">
        <v>12</v>
      </c>
      <c r="H207" s="165">
        <v>7052.4931961899729</v>
      </c>
      <c r="I207" s="164"/>
    </row>
    <row r="208" spans="1:9" x14ac:dyDescent="0.35">
      <c r="A208">
        <v>347339</v>
      </c>
      <c r="B208" t="s">
        <v>35</v>
      </c>
      <c r="C208" t="s">
        <v>3</v>
      </c>
      <c r="D208" t="s">
        <v>4</v>
      </c>
      <c r="E208" t="s">
        <v>5</v>
      </c>
      <c r="F208" t="s">
        <v>5</v>
      </c>
      <c r="G208" t="s">
        <v>12</v>
      </c>
      <c r="H208" s="165">
        <v>7016.3265644146404</v>
      </c>
      <c r="I208" s="164"/>
    </row>
    <row r="209" spans="1:9" x14ac:dyDescent="0.35">
      <c r="A209">
        <v>347411</v>
      </c>
      <c r="B209" t="s">
        <v>85</v>
      </c>
      <c r="C209" t="s">
        <v>37</v>
      </c>
      <c r="D209" t="s">
        <v>38</v>
      </c>
      <c r="E209" t="s">
        <v>39</v>
      </c>
      <c r="F209" t="s">
        <v>39</v>
      </c>
      <c r="G209" t="s">
        <v>12</v>
      </c>
      <c r="H209" s="165">
        <v>5597.579027834362</v>
      </c>
      <c r="I209" s="164"/>
    </row>
    <row r="210" spans="1:9" x14ac:dyDescent="0.35">
      <c r="A210">
        <v>347413</v>
      </c>
      <c r="B210" t="s">
        <v>86</v>
      </c>
      <c r="C210" t="s">
        <v>37</v>
      </c>
      <c r="D210" t="s">
        <v>38</v>
      </c>
      <c r="E210" t="s">
        <v>39</v>
      </c>
      <c r="F210" t="s">
        <v>39</v>
      </c>
      <c r="G210" t="s">
        <v>12</v>
      </c>
      <c r="H210" s="165">
        <v>7121.1766938203509</v>
      </c>
      <c r="I210" s="164"/>
    </row>
    <row r="211" spans="1:9" x14ac:dyDescent="0.35">
      <c r="A211">
        <v>347415</v>
      </c>
      <c r="B211" t="s">
        <v>87</v>
      </c>
      <c r="C211" t="s">
        <v>37</v>
      </c>
      <c r="D211" t="s">
        <v>38</v>
      </c>
      <c r="E211" t="s">
        <v>39</v>
      </c>
      <c r="F211" t="s">
        <v>39</v>
      </c>
      <c r="G211" t="s">
        <v>12</v>
      </c>
      <c r="H211" s="165">
        <v>7099.7703510533556</v>
      </c>
      <c r="I211" s="164"/>
    </row>
    <row r="212" spans="1:9" x14ac:dyDescent="0.35">
      <c r="A212">
        <v>347417</v>
      </c>
      <c r="B212" t="s">
        <v>88</v>
      </c>
      <c r="C212" t="s">
        <v>37</v>
      </c>
      <c r="D212" t="s">
        <v>38</v>
      </c>
      <c r="E212" t="s">
        <v>39</v>
      </c>
      <c r="F212" t="s">
        <v>39</v>
      </c>
      <c r="G212" t="s">
        <v>12</v>
      </c>
      <c r="H212" s="165">
        <v>7064.0931131083635</v>
      </c>
      <c r="I212" s="164"/>
    </row>
    <row r="213" spans="1:9" x14ac:dyDescent="0.35">
      <c r="A213">
        <v>347419</v>
      </c>
      <c r="B213" t="s">
        <v>89</v>
      </c>
      <c r="C213" t="s">
        <v>37</v>
      </c>
      <c r="D213" t="s">
        <v>38</v>
      </c>
      <c r="E213" t="s">
        <v>39</v>
      </c>
      <c r="F213" t="s">
        <v>39</v>
      </c>
      <c r="G213" t="s">
        <v>12</v>
      </c>
      <c r="H213" s="165">
        <v>7028.4158751633722</v>
      </c>
      <c r="I213" s="164"/>
    </row>
    <row r="214" spans="1:9" x14ac:dyDescent="0.35">
      <c r="A214">
        <v>347373</v>
      </c>
      <c r="B214" t="s">
        <v>57</v>
      </c>
      <c r="C214" t="s">
        <v>37</v>
      </c>
      <c r="D214" t="s">
        <v>38</v>
      </c>
      <c r="E214" t="s">
        <v>53</v>
      </c>
      <c r="F214" t="s">
        <v>53</v>
      </c>
      <c r="G214" t="s">
        <v>12</v>
      </c>
      <c r="H214" s="165">
        <v>6629.3499863482339</v>
      </c>
      <c r="I214" s="164"/>
    </row>
    <row r="215" spans="1:9" x14ac:dyDescent="0.35">
      <c r="A215">
        <v>347375</v>
      </c>
      <c r="B215" t="s">
        <v>58</v>
      </c>
      <c r="C215" t="s">
        <v>37</v>
      </c>
      <c r="D215" t="s">
        <v>38</v>
      </c>
      <c r="E215" t="s">
        <v>53</v>
      </c>
      <c r="F215" t="s">
        <v>53</v>
      </c>
      <c r="G215" t="s">
        <v>12</v>
      </c>
      <c r="H215" s="165">
        <v>10343.525267267727</v>
      </c>
      <c r="I215" s="164"/>
    </row>
    <row r="216" spans="1:9" x14ac:dyDescent="0.35">
      <c r="A216">
        <v>347377</v>
      </c>
      <c r="B216" t="s">
        <v>59</v>
      </c>
      <c r="C216" t="s">
        <v>37</v>
      </c>
      <c r="D216" t="s">
        <v>38</v>
      </c>
      <c r="E216" t="s">
        <v>53</v>
      </c>
      <c r="F216" t="s">
        <v>53</v>
      </c>
      <c r="G216" t="s">
        <v>12</v>
      </c>
      <c r="H216" s="165">
        <v>10312.432505943274</v>
      </c>
      <c r="I216" s="164"/>
    </row>
    <row r="217" spans="1:9" x14ac:dyDescent="0.35">
      <c r="A217">
        <v>347379</v>
      </c>
      <c r="B217" t="s">
        <v>60</v>
      </c>
      <c r="C217" t="s">
        <v>37</v>
      </c>
      <c r="D217" t="s">
        <v>38</v>
      </c>
      <c r="E217" t="s">
        <v>53</v>
      </c>
      <c r="F217" t="s">
        <v>53</v>
      </c>
      <c r="G217" t="s">
        <v>12</v>
      </c>
      <c r="H217" s="165">
        <v>6879.7201781115455</v>
      </c>
      <c r="I217" s="164"/>
    </row>
    <row r="218" spans="1:9" x14ac:dyDescent="0.35">
      <c r="A218">
        <v>347385</v>
      </c>
      <c r="B218" t="s">
        <v>61</v>
      </c>
      <c r="C218" t="s">
        <v>3</v>
      </c>
      <c r="D218" t="s">
        <v>62</v>
      </c>
      <c r="E218" t="s">
        <v>63</v>
      </c>
      <c r="F218" t="s">
        <v>63</v>
      </c>
      <c r="G218" t="s">
        <v>12</v>
      </c>
      <c r="H218" s="165">
        <v>3203.9667475833294</v>
      </c>
      <c r="I218" s="164"/>
    </row>
    <row r="219" spans="1:9" x14ac:dyDescent="0.35">
      <c r="A219">
        <v>347387</v>
      </c>
      <c r="B219" t="s">
        <v>70</v>
      </c>
      <c r="C219" t="s">
        <v>3</v>
      </c>
      <c r="D219" t="s">
        <v>62</v>
      </c>
      <c r="E219" t="s">
        <v>63</v>
      </c>
      <c r="F219" t="s">
        <v>63</v>
      </c>
      <c r="G219" t="s">
        <v>12</v>
      </c>
      <c r="H219" s="165">
        <v>3607.137556589943</v>
      </c>
      <c r="I219" s="164"/>
    </row>
    <row r="220" spans="1:9" x14ac:dyDescent="0.35">
      <c r="A220">
        <v>347389</v>
      </c>
      <c r="B220" t="s">
        <v>71</v>
      </c>
      <c r="C220" t="s">
        <v>3</v>
      </c>
      <c r="D220" t="s">
        <v>62</v>
      </c>
      <c r="E220" t="s">
        <v>63</v>
      </c>
      <c r="F220" t="s">
        <v>63</v>
      </c>
      <c r="G220" t="s">
        <v>12</v>
      </c>
      <c r="H220" s="165">
        <v>3588.7337935461169</v>
      </c>
      <c r="I220" s="164"/>
    </row>
    <row r="221" spans="1:9" x14ac:dyDescent="0.35">
      <c r="A221">
        <v>347391</v>
      </c>
      <c r="B221" t="s">
        <v>72</v>
      </c>
      <c r="C221" t="s">
        <v>3</v>
      </c>
      <c r="D221" t="s">
        <v>62</v>
      </c>
      <c r="E221" t="s">
        <v>63</v>
      </c>
      <c r="F221" t="s">
        <v>63</v>
      </c>
      <c r="G221" t="s">
        <v>12</v>
      </c>
      <c r="H221" s="165">
        <v>3611.8454959732467</v>
      </c>
      <c r="I221" s="164"/>
    </row>
    <row r="222" spans="1:9" x14ac:dyDescent="0.35">
      <c r="A222">
        <v>347393</v>
      </c>
      <c r="B222" t="s">
        <v>73</v>
      </c>
      <c r="C222" t="s">
        <v>3</v>
      </c>
      <c r="D222" t="s">
        <v>62</v>
      </c>
      <c r="E222" t="s">
        <v>63</v>
      </c>
      <c r="F222" t="s">
        <v>63</v>
      </c>
      <c r="G222" t="s">
        <v>12</v>
      </c>
      <c r="H222" s="165">
        <v>3593.2277356847248</v>
      </c>
      <c r="I222" s="164"/>
    </row>
    <row r="223" spans="1:9" x14ac:dyDescent="0.35">
      <c r="A223">
        <v>347395</v>
      </c>
      <c r="B223" t="s">
        <v>74</v>
      </c>
      <c r="C223" t="s">
        <v>3</v>
      </c>
      <c r="D223" t="s">
        <v>62</v>
      </c>
      <c r="E223" t="s">
        <v>63</v>
      </c>
      <c r="F223" t="s">
        <v>63</v>
      </c>
      <c r="G223" t="s">
        <v>12</v>
      </c>
      <c r="H223" s="165">
        <v>7745.4448074804613</v>
      </c>
      <c r="I223" s="164"/>
    </row>
    <row r="224" spans="1:9" x14ac:dyDescent="0.35">
      <c r="A224">
        <v>347397</v>
      </c>
      <c r="B224" t="s">
        <v>75</v>
      </c>
      <c r="C224" t="s">
        <v>3</v>
      </c>
      <c r="D224" t="s">
        <v>62</v>
      </c>
      <c r="E224" t="s">
        <v>63</v>
      </c>
      <c r="F224" t="s">
        <v>63</v>
      </c>
      <c r="G224" t="s">
        <v>12</v>
      </c>
      <c r="H224" s="165">
        <v>7409.8685948317134</v>
      </c>
      <c r="I224" s="164"/>
    </row>
    <row r="225" spans="1:9" x14ac:dyDescent="0.35">
      <c r="A225">
        <v>347399</v>
      </c>
      <c r="B225" t="s">
        <v>76</v>
      </c>
      <c r="C225" t="s">
        <v>3</v>
      </c>
      <c r="D225" t="s">
        <v>62</v>
      </c>
      <c r="E225" t="s">
        <v>63</v>
      </c>
      <c r="F225" t="s">
        <v>63</v>
      </c>
      <c r="G225" t="s">
        <v>12</v>
      </c>
      <c r="H225" s="165">
        <v>3756.9356278768992</v>
      </c>
      <c r="I225" s="164"/>
    </row>
    <row r="226" spans="1:9" x14ac:dyDescent="0.35">
      <c r="A226">
        <v>347411</v>
      </c>
      <c r="B226" t="s">
        <v>85</v>
      </c>
      <c r="C226" t="s">
        <v>37</v>
      </c>
      <c r="D226" t="s">
        <v>4</v>
      </c>
      <c r="E226" t="s">
        <v>78</v>
      </c>
      <c r="F226" t="s">
        <v>78</v>
      </c>
      <c r="G226" t="s">
        <v>12</v>
      </c>
      <c r="H226" s="165">
        <v>5512.3367076135346</v>
      </c>
      <c r="I226" s="164"/>
    </row>
    <row r="227" spans="1:9" x14ac:dyDescent="0.35">
      <c r="A227">
        <v>347413</v>
      </c>
      <c r="B227" t="s">
        <v>86</v>
      </c>
      <c r="C227" t="s">
        <v>37</v>
      </c>
      <c r="D227" t="s">
        <v>4</v>
      </c>
      <c r="E227" t="s">
        <v>78</v>
      </c>
      <c r="F227" t="s">
        <v>78</v>
      </c>
      <c r="G227" t="s">
        <v>12</v>
      </c>
      <c r="H227" s="165">
        <v>7012.7323786860306</v>
      </c>
      <c r="I227" s="164"/>
    </row>
    <row r="228" spans="1:9" x14ac:dyDescent="0.35">
      <c r="A228">
        <v>347415</v>
      </c>
      <c r="B228" t="s">
        <v>87</v>
      </c>
      <c r="C228" t="s">
        <v>37</v>
      </c>
      <c r="D228" t="s">
        <v>4</v>
      </c>
      <c r="E228" t="s">
        <v>78</v>
      </c>
      <c r="F228" t="s">
        <v>78</v>
      </c>
      <c r="G228" t="s">
        <v>12</v>
      </c>
      <c r="H228" s="165">
        <v>6991.652020834269</v>
      </c>
      <c r="I228" s="164"/>
    </row>
    <row r="229" spans="1:9" x14ac:dyDescent="0.35">
      <c r="A229">
        <v>347417</v>
      </c>
      <c r="B229" t="s">
        <v>88</v>
      </c>
      <c r="C229" t="s">
        <v>37</v>
      </c>
      <c r="D229" t="s">
        <v>4</v>
      </c>
      <c r="E229" t="s">
        <v>78</v>
      </c>
      <c r="F229" t="s">
        <v>78</v>
      </c>
      <c r="G229" t="s">
        <v>12</v>
      </c>
      <c r="H229" s="165">
        <v>6956.5180910813324</v>
      </c>
      <c r="I229" s="164"/>
    </row>
    <row r="230" spans="1:9" x14ac:dyDescent="0.35">
      <c r="A230">
        <v>347419</v>
      </c>
      <c r="B230" t="s">
        <v>89</v>
      </c>
      <c r="C230" t="s">
        <v>37</v>
      </c>
      <c r="D230" t="s">
        <v>4</v>
      </c>
      <c r="E230" t="s">
        <v>78</v>
      </c>
      <c r="F230" t="s">
        <v>78</v>
      </c>
      <c r="G230" t="s">
        <v>12</v>
      </c>
      <c r="H230" s="165">
        <v>6921.3841613283976</v>
      </c>
      <c r="I230" s="164"/>
    </row>
    <row r="231" spans="1:9" x14ac:dyDescent="0.35">
      <c r="A231">
        <v>347425</v>
      </c>
      <c r="B231" t="s">
        <v>93</v>
      </c>
      <c r="C231" t="s">
        <v>3</v>
      </c>
      <c r="D231" t="s">
        <v>62</v>
      </c>
      <c r="E231" t="s">
        <v>91</v>
      </c>
      <c r="F231" t="s">
        <v>91</v>
      </c>
      <c r="G231" t="s">
        <v>12</v>
      </c>
      <c r="H231" s="165">
        <v>2882.5980948070783</v>
      </c>
      <c r="I231" s="164"/>
    </row>
    <row r="232" spans="1:9" x14ac:dyDescent="0.35">
      <c r="A232">
        <v>347427</v>
      </c>
      <c r="B232" t="s">
        <v>98</v>
      </c>
      <c r="C232" t="s">
        <v>3</v>
      </c>
      <c r="D232" t="s">
        <v>62</v>
      </c>
      <c r="E232" t="s">
        <v>91</v>
      </c>
      <c r="F232" t="s">
        <v>91</v>
      </c>
      <c r="G232" t="s">
        <v>12</v>
      </c>
      <c r="H232" s="165">
        <v>3245.0734656543582</v>
      </c>
      <c r="I232" s="164"/>
    </row>
    <row r="233" spans="1:9" x14ac:dyDescent="0.35">
      <c r="A233">
        <v>347429</v>
      </c>
      <c r="B233" t="s">
        <v>99</v>
      </c>
      <c r="C233" t="s">
        <v>3</v>
      </c>
      <c r="D233" t="s">
        <v>62</v>
      </c>
      <c r="E233" t="s">
        <v>91</v>
      </c>
      <c r="F233" t="s">
        <v>91</v>
      </c>
      <c r="G233" t="s">
        <v>12</v>
      </c>
      <c r="H233" s="165">
        <v>3356.0448898684449</v>
      </c>
      <c r="I233" s="164"/>
    </row>
    <row r="234" spans="1:9" x14ac:dyDescent="0.35">
      <c r="A234">
        <v>347431</v>
      </c>
      <c r="B234" t="s">
        <v>100</v>
      </c>
      <c r="C234" t="s">
        <v>3</v>
      </c>
      <c r="D234" t="s">
        <v>62</v>
      </c>
      <c r="E234" t="s">
        <v>91</v>
      </c>
      <c r="F234" t="s">
        <v>91</v>
      </c>
      <c r="G234" t="s">
        <v>12</v>
      </c>
      <c r="H234" s="165">
        <v>3384.863050420166</v>
      </c>
      <c r="I234" s="164"/>
    </row>
    <row r="235" spans="1:9" x14ac:dyDescent="0.35">
      <c r="A235">
        <v>347433</v>
      </c>
      <c r="B235" t="s">
        <v>101</v>
      </c>
      <c r="C235" t="s">
        <v>3</v>
      </c>
      <c r="D235" t="s">
        <v>62</v>
      </c>
      <c r="E235" t="s">
        <v>91</v>
      </c>
      <c r="F235" t="s">
        <v>91</v>
      </c>
      <c r="G235" t="s">
        <v>12</v>
      </c>
      <c r="H235" s="165">
        <v>3367.8536883577531</v>
      </c>
      <c r="I235" s="164"/>
    </row>
    <row r="236" spans="1:9" x14ac:dyDescent="0.35">
      <c r="A236">
        <v>347435</v>
      </c>
      <c r="B236" t="s">
        <v>102</v>
      </c>
      <c r="C236" t="s">
        <v>3</v>
      </c>
      <c r="D236" t="s">
        <v>62</v>
      </c>
      <c r="E236" t="s">
        <v>91</v>
      </c>
      <c r="F236" t="s">
        <v>91</v>
      </c>
      <c r="G236" t="s">
        <v>12</v>
      </c>
      <c r="H236" s="165">
        <v>7125.3586248808951</v>
      </c>
      <c r="I236" s="164"/>
    </row>
    <row r="237" spans="1:9" x14ac:dyDescent="0.35">
      <c r="A237">
        <v>347437</v>
      </c>
      <c r="B237" t="s">
        <v>103</v>
      </c>
      <c r="C237" t="s">
        <v>3</v>
      </c>
      <c r="D237" t="s">
        <v>62</v>
      </c>
      <c r="E237" t="s">
        <v>91</v>
      </c>
      <c r="F237" t="s">
        <v>91</v>
      </c>
      <c r="G237" t="s">
        <v>12</v>
      </c>
      <c r="H237" s="165">
        <v>6667.6699284658544</v>
      </c>
      <c r="I237" s="164"/>
    </row>
    <row r="238" spans="1:9" x14ac:dyDescent="0.35">
      <c r="A238">
        <v>347439</v>
      </c>
      <c r="B238" t="s">
        <v>104</v>
      </c>
      <c r="C238" t="s">
        <v>3</v>
      </c>
      <c r="D238" t="s">
        <v>62</v>
      </c>
      <c r="E238" t="s">
        <v>91</v>
      </c>
      <c r="F238" t="s">
        <v>91</v>
      </c>
      <c r="G238" t="s">
        <v>12</v>
      </c>
      <c r="H238" s="165">
        <v>3393.0744665882289</v>
      </c>
      <c r="I238" s="164"/>
    </row>
    <row r="239" spans="1:9" x14ac:dyDescent="0.35">
      <c r="A239">
        <v>347331</v>
      </c>
      <c r="B239" t="s">
        <v>2</v>
      </c>
      <c r="C239" t="s">
        <v>3</v>
      </c>
      <c r="D239" t="s">
        <v>4</v>
      </c>
      <c r="E239" t="s">
        <v>5</v>
      </c>
      <c r="F239" t="s">
        <v>15</v>
      </c>
      <c r="G239" t="s">
        <v>24</v>
      </c>
      <c r="H239" s="165">
        <v>13313.5695</v>
      </c>
      <c r="I239" s="164"/>
    </row>
    <row r="240" spans="1:9" x14ac:dyDescent="0.35">
      <c r="A240">
        <v>347333</v>
      </c>
      <c r="B240" t="s">
        <v>32</v>
      </c>
      <c r="C240" t="s">
        <v>3</v>
      </c>
      <c r="D240" t="s">
        <v>4</v>
      </c>
      <c r="E240" t="s">
        <v>5</v>
      </c>
      <c r="F240" t="s">
        <v>15</v>
      </c>
      <c r="G240" t="s">
        <v>24</v>
      </c>
      <c r="H240" s="165">
        <v>13246.329250000001</v>
      </c>
      <c r="I240" s="164"/>
    </row>
    <row r="241" spans="1:9" x14ac:dyDescent="0.35">
      <c r="A241">
        <v>347335</v>
      </c>
      <c r="B241" t="s">
        <v>33</v>
      </c>
      <c r="C241" t="s">
        <v>3</v>
      </c>
      <c r="D241" t="s">
        <v>4</v>
      </c>
      <c r="E241" t="s">
        <v>5</v>
      </c>
      <c r="F241" t="s">
        <v>15</v>
      </c>
      <c r="G241" t="s">
        <v>24</v>
      </c>
      <c r="H241" s="165">
        <v>13179.089</v>
      </c>
      <c r="I241" s="164"/>
    </row>
    <row r="242" spans="1:9" x14ac:dyDescent="0.35">
      <c r="A242">
        <v>347337</v>
      </c>
      <c r="B242" t="s">
        <v>34</v>
      </c>
      <c r="C242" t="s">
        <v>3</v>
      </c>
      <c r="D242" t="s">
        <v>4</v>
      </c>
      <c r="E242" t="s">
        <v>5</v>
      </c>
      <c r="F242" t="s">
        <v>15</v>
      </c>
      <c r="G242" t="s">
        <v>24</v>
      </c>
      <c r="H242" s="165">
        <v>13111.848749999999</v>
      </c>
      <c r="I242" s="164"/>
    </row>
    <row r="243" spans="1:9" x14ac:dyDescent="0.35">
      <c r="A243">
        <v>347339</v>
      </c>
      <c r="B243" t="s">
        <v>35</v>
      </c>
      <c r="C243" t="s">
        <v>3</v>
      </c>
      <c r="D243" t="s">
        <v>4</v>
      </c>
      <c r="E243" t="s">
        <v>5</v>
      </c>
      <c r="F243" t="s">
        <v>15</v>
      </c>
      <c r="G243" t="s">
        <v>24</v>
      </c>
      <c r="H243" s="165">
        <v>13044.6085</v>
      </c>
      <c r="I243" s="164"/>
    </row>
    <row r="244" spans="1:9" x14ac:dyDescent="0.35">
      <c r="A244">
        <v>347331</v>
      </c>
      <c r="B244" t="s">
        <v>2</v>
      </c>
      <c r="C244" t="s">
        <v>3</v>
      </c>
      <c r="D244" t="s">
        <v>4</v>
      </c>
      <c r="E244" t="s">
        <v>5</v>
      </c>
      <c r="F244" t="s">
        <v>10</v>
      </c>
      <c r="G244" t="s">
        <v>24</v>
      </c>
      <c r="H244" s="165">
        <v>11377.327499999999</v>
      </c>
      <c r="I244" s="164"/>
    </row>
    <row r="245" spans="1:9" x14ac:dyDescent="0.35">
      <c r="A245">
        <v>347333</v>
      </c>
      <c r="B245" t="s">
        <v>32</v>
      </c>
      <c r="C245" t="s">
        <v>3</v>
      </c>
      <c r="D245" t="s">
        <v>4</v>
      </c>
      <c r="E245" t="s">
        <v>5</v>
      </c>
      <c r="F245" t="s">
        <v>10</v>
      </c>
      <c r="G245" t="s">
        <v>24</v>
      </c>
      <c r="H245" s="165">
        <v>11319.866249999999</v>
      </c>
      <c r="I245" s="164"/>
    </row>
    <row r="246" spans="1:9" x14ac:dyDescent="0.35">
      <c r="A246">
        <v>347335</v>
      </c>
      <c r="B246" t="s">
        <v>33</v>
      </c>
      <c r="C246" t="s">
        <v>3</v>
      </c>
      <c r="D246" t="s">
        <v>4</v>
      </c>
      <c r="E246" t="s">
        <v>5</v>
      </c>
      <c r="F246" t="s">
        <v>10</v>
      </c>
      <c r="G246" t="s">
        <v>24</v>
      </c>
      <c r="H246" s="165">
        <v>11262.405000000001</v>
      </c>
      <c r="I246" s="164"/>
    </row>
    <row r="247" spans="1:9" x14ac:dyDescent="0.35">
      <c r="A247">
        <v>347337</v>
      </c>
      <c r="B247" t="s">
        <v>34</v>
      </c>
      <c r="C247" t="s">
        <v>3</v>
      </c>
      <c r="D247" t="s">
        <v>4</v>
      </c>
      <c r="E247" t="s">
        <v>5</v>
      </c>
      <c r="F247" t="s">
        <v>10</v>
      </c>
      <c r="G247" t="s">
        <v>24</v>
      </c>
      <c r="H247" s="165">
        <v>11204.94375</v>
      </c>
      <c r="I247" s="164"/>
    </row>
    <row r="248" spans="1:9" x14ac:dyDescent="0.35">
      <c r="A248">
        <v>347339</v>
      </c>
      <c r="B248" t="s">
        <v>35</v>
      </c>
      <c r="C248" t="s">
        <v>3</v>
      </c>
      <c r="D248" t="s">
        <v>4</v>
      </c>
      <c r="E248" t="s">
        <v>5</v>
      </c>
      <c r="F248" t="s">
        <v>10</v>
      </c>
      <c r="G248" t="s">
        <v>24</v>
      </c>
      <c r="H248" s="165">
        <v>11147.4825</v>
      </c>
      <c r="I248" s="164"/>
    </row>
    <row r="249" spans="1:9" x14ac:dyDescent="0.35">
      <c r="A249">
        <v>347331</v>
      </c>
      <c r="B249" t="s">
        <v>2</v>
      </c>
      <c r="C249" t="s">
        <v>3</v>
      </c>
      <c r="D249" t="s">
        <v>4</v>
      </c>
      <c r="E249" t="s">
        <v>5</v>
      </c>
      <c r="F249" t="s">
        <v>14</v>
      </c>
      <c r="G249" t="s">
        <v>24</v>
      </c>
      <c r="H249" s="165">
        <v>11320.155000000001</v>
      </c>
      <c r="I249" s="164"/>
    </row>
    <row r="250" spans="1:9" x14ac:dyDescent="0.35">
      <c r="A250">
        <v>347333</v>
      </c>
      <c r="B250" t="s">
        <v>32</v>
      </c>
      <c r="C250" t="s">
        <v>3</v>
      </c>
      <c r="D250" t="s">
        <v>4</v>
      </c>
      <c r="E250" t="s">
        <v>5</v>
      </c>
      <c r="F250" t="s">
        <v>14</v>
      </c>
      <c r="G250" t="s">
        <v>24</v>
      </c>
      <c r="H250" s="165">
        <v>11262.9825</v>
      </c>
      <c r="I250" s="164"/>
    </row>
    <row r="251" spans="1:9" x14ac:dyDescent="0.35">
      <c r="A251">
        <v>347335</v>
      </c>
      <c r="B251" t="s">
        <v>33</v>
      </c>
      <c r="C251" t="s">
        <v>3</v>
      </c>
      <c r="D251" t="s">
        <v>4</v>
      </c>
      <c r="E251" t="s">
        <v>5</v>
      </c>
      <c r="F251" t="s">
        <v>14</v>
      </c>
      <c r="G251" t="s">
        <v>24</v>
      </c>
      <c r="H251" s="165">
        <v>11205.81</v>
      </c>
      <c r="I251" s="164"/>
    </row>
    <row r="252" spans="1:9" x14ac:dyDescent="0.35">
      <c r="A252">
        <v>347337</v>
      </c>
      <c r="B252" t="s">
        <v>34</v>
      </c>
      <c r="C252" t="s">
        <v>3</v>
      </c>
      <c r="D252" t="s">
        <v>4</v>
      </c>
      <c r="E252" t="s">
        <v>5</v>
      </c>
      <c r="F252" t="s">
        <v>14</v>
      </c>
      <c r="G252" t="s">
        <v>24</v>
      </c>
      <c r="H252" s="165">
        <v>11148.637500000001</v>
      </c>
      <c r="I252" s="164"/>
    </row>
    <row r="253" spans="1:9" x14ac:dyDescent="0.35">
      <c r="A253">
        <v>347339</v>
      </c>
      <c r="B253" t="s">
        <v>35</v>
      </c>
      <c r="C253" t="s">
        <v>3</v>
      </c>
      <c r="D253" t="s">
        <v>4</v>
      </c>
      <c r="E253" t="s">
        <v>5</v>
      </c>
      <c r="F253" t="s">
        <v>14</v>
      </c>
      <c r="G253" t="s">
        <v>24</v>
      </c>
      <c r="H253" s="165">
        <v>11091.465</v>
      </c>
      <c r="I253" s="164"/>
    </row>
    <row r="254" spans="1:9" x14ac:dyDescent="0.35">
      <c r="A254">
        <v>347345</v>
      </c>
      <c r="B254" t="s">
        <v>36</v>
      </c>
      <c r="C254" t="s">
        <v>37</v>
      </c>
      <c r="D254" t="s">
        <v>38</v>
      </c>
      <c r="E254" t="s">
        <v>39</v>
      </c>
      <c r="F254" t="s">
        <v>46</v>
      </c>
      <c r="G254" t="s">
        <v>24</v>
      </c>
      <c r="H254" s="165">
        <v>26063.142187499998</v>
      </c>
      <c r="I254" s="164"/>
    </row>
    <row r="255" spans="1:9" x14ac:dyDescent="0.35">
      <c r="A255">
        <v>347353</v>
      </c>
      <c r="B255" t="s">
        <v>47</v>
      </c>
      <c r="C255" t="s">
        <v>37</v>
      </c>
      <c r="D255" t="s">
        <v>38</v>
      </c>
      <c r="E255" t="s">
        <v>39</v>
      </c>
      <c r="F255" t="s">
        <v>46</v>
      </c>
      <c r="G255" t="s">
        <v>24</v>
      </c>
      <c r="H255" s="165">
        <v>5374.6790624999994</v>
      </c>
      <c r="I255" s="164"/>
    </row>
    <row r="256" spans="1:9" x14ac:dyDescent="0.35">
      <c r="A256">
        <v>347355</v>
      </c>
      <c r="B256" t="s">
        <v>49</v>
      </c>
      <c r="C256" t="s">
        <v>37</v>
      </c>
      <c r="D256" t="s">
        <v>38</v>
      </c>
      <c r="E256" t="s">
        <v>39</v>
      </c>
      <c r="F256" t="s">
        <v>46</v>
      </c>
      <c r="G256" t="s">
        <v>24</v>
      </c>
      <c r="H256" s="165">
        <v>8750.7337499999994</v>
      </c>
      <c r="I256" s="164"/>
    </row>
    <row r="257" spans="1:9" x14ac:dyDescent="0.35">
      <c r="A257">
        <v>347357</v>
      </c>
      <c r="B257" t="s">
        <v>50</v>
      </c>
      <c r="C257" t="s">
        <v>37</v>
      </c>
      <c r="D257" t="s">
        <v>38</v>
      </c>
      <c r="E257" t="s">
        <v>39</v>
      </c>
      <c r="F257" t="s">
        <v>46</v>
      </c>
      <c r="G257" t="s">
        <v>24</v>
      </c>
      <c r="H257" s="165">
        <v>178806.4959375</v>
      </c>
      <c r="I257" s="164"/>
    </row>
    <row r="258" spans="1:9" x14ac:dyDescent="0.35">
      <c r="A258">
        <v>347359</v>
      </c>
      <c r="B258" t="s">
        <v>51</v>
      </c>
      <c r="C258" t="s">
        <v>37</v>
      </c>
      <c r="D258" t="s">
        <v>38</v>
      </c>
      <c r="E258" t="s">
        <v>39</v>
      </c>
      <c r="F258" t="s">
        <v>46</v>
      </c>
      <c r="G258" t="s">
        <v>24</v>
      </c>
      <c r="H258" s="165">
        <v>128170.58624999999</v>
      </c>
      <c r="I258" s="164"/>
    </row>
    <row r="259" spans="1:9" x14ac:dyDescent="0.35">
      <c r="A259">
        <v>347345</v>
      </c>
      <c r="B259" t="s">
        <v>36</v>
      </c>
      <c r="C259" t="s">
        <v>37</v>
      </c>
      <c r="D259" t="s">
        <v>38</v>
      </c>
      <c r="E259" t="s">
        <v>39</v>
      </c>
      <c r="F259" t="s">
        <v>40</v>
      </c>
      <c r="G259" t="s">
        <v>24</v>
      </c>
      <c r="H259" s="165">
        <v>23047.818749999999</v>
      </c>
      <c r="I259" s="164"/>
    </row>
    <row r="260" spans="1:9" x14ac:dyDescent="0.35">
      <c r="A260">
        <v>347353</v>
      </c>
      <c r="B260" t="s">
        <v>47</v>
      </c>
      <c r="C260" t="s">
        <v>37</v>
      </c>
      <c r="D260" t="s">
        <v>38</v>
      </c>
      <c r="E260" t="s">
        <v>39</v>
      </c>
      <c r="F260" t="s">
        <v>40</v>
      </c>
      <c r="G260" t="s">
        <v>24</v>
      </c>
      <c r="H260" s="165">
        <v>4752.86625</v>
      </c>
      <c r="I260" s="164"/>
    </row>
    <row r="261" spans="1:9" x14ac:dyDescent="0.35">
      <c r="A261">
        <v>347355</v>
      </c>
      <c r="B261" t="s">
        <v>49</v>
      </c>
      <c r="C261" t="s">
        <v>37</v>
      </c>
      <c r="D261" t="s">
        <v>38</v>
      </c>
      <c r="E261" t="s">
        <v>39</v>
      </c>
      <c r="F261" t="s">
        <v>40</v>
      </c>
      <c r="G261" t="s">
        <v>24</v>
      </c>
      <c r="H261" s="165">
        <v>7738.335</v>
      </c>
      <c r="I261" s="164"/>
    </row>
    <row r="262" spans="1:9" x14ac:dyDescent="0.35">
      <c r="A262">
        <v>347357</v>
      </c>
      <c r="B262" t="s">
        <v>50</v>
      </c>
      <c r="C262" t="s">
        <v>37</v>
      </c>
      <c r="D262" t="s">
        <v>38</v>
      </c>
      <c r="E262" t="s">
        <v>39</v>
      </c>
      <c r="F262" t="s">
        <v>40</v>
      </c>
      <c r="G262" t="s">
        <v>24</v>
      </c>
      <c r="H262" s="165">
        <v>158119.83374999999</v>
      </c>
      <c r="I262" s="164"/>
    </row>
    <row r="263" spans="1:9" x14ac:dyDescent="0.35">
      <c r="A263">
        <v>347359</v>
      </c>
      <c r="B263" t="s">
        <v>51</v>
      </c>
      <c r="C263" t="s">
        <v>37</v>
      </c>
      <c r="D263" t="s">
        <v>38</v>
      </c>
      <c r="E263" t="s">
        <v>39</v>
      </c>
      <c r="F263" t="s">
        <v>40</v>
      </c>
      <c r="G263" t="s">
        <v>24</v>
      </c>
      <c r="H263" s="165">
        <v>113342.14499999999</v>
      </c>
      <c r="I263" s="164"/>
    </row>
    <row r="264" spans="1:9" x14ac:dyDescent="0.35">
      <c r="A264">
        <v>347345</v>
      </c>
      <c r="B264" t="s">
        <v>36</v>
      </c>
      <c r="C264" t="s">
        <v>37</v>
      </c>
      <c r="D264" t="s">
        <v>38</v>
      </c>
      <c r="E264" t="s">
        <v>39</v>
      </c>
      <c r="F264" t="s">
        <v>45</v>
      </c>
      <c r="G264" t="s">
        <v>24</v>
      </c>
      <c r="H264" s="165">
        <v>24052.67325</v>
      </c>
      <c r="I264" s="164"/>
    </row>
    <row r="265" spans="1:9" x14ac:dyDescent="0.35">
      <c r="A265">
        <v>347353</v>
      </c>
      <c r="B265" t="s">
        <v>47</v>
      </c>
      <c r="C265" t="s">
        <v>37</v>
      </c>
      <c r="D265" t="s">
        <v>38</v>
      </c>
      <c r="E265" t="s">
        <v>39</v>
      </c>
      <c r="F265" t="s">
        <v>45</v>
      </c>
      <c r="G265" t="s">
        <v>24</v>
      </c>
      <c r="H265" s="165">
        <v>5094.1413000000002</v>
      </c>
      <c r="I265" s="164"/>
    </row>
    <row r="266" spans="1:9" x14ac:dyDescent="0.35">
      <c r="A266">
        <v>347355</v>
      </c>
      <c r="B266" t="s">
        <v>49</v>
      </c>
      <c r="C266" t="s">
        <v>37</v>
      </c>
      <c r="D266" t="s">
        <v>38</v>
      </c>
      <c r="E266" t="s">
        <v>39</v>
      </c>
      <c r="F266" t="s">
        <v>45</v>
      </c>
      <c r="G266" t="s">
        <v>24</v>
      </c>
      <c r="H266" s="165">
        <v>8002.9619999999995</v>
      </c>
      <c r="I266" s="164"/>
    </row>
    <row r="267" spans="1:9" x14ac:dyDescent="0.35">
      <c r="A267">
        <v>347357</v>
      </c>
      <c r="B267" t="s">
        <v>50</v>
      </c>
      <c r="C267" t="s">
        <v>37</v>
      </c>
      <c r="D267" t="s">
        <v>38</v>
      </c>
      <c r="E267" t="s">
        <v>39</v>
      </c>
      <c r="F267" t="s">
        <v>45</v>
      </c>
      <c r="G267" t="s">
        <v>24</v>
      </c>
      <c r="H267" s="165">
        <v>163232.13149999999</v>
      </c>
      <c r="I267" s="164"/>
    </row>
    <row r="268" spans="1:9" x14ac:dyDescent="0.35">
      <c r="A268">
        <v>347359</v>
      </c>
      <c r="B268" t="s">
        <v>51</v>
      </c>
      <c r="C268" t="s">
        <v>37</v>
      </c>
      <c r="D268" t="s">
        <v>38</v>
      </c>
      <c r="E268" t="s">
        <v>39</v>
      </c>
      <c r="F268" t="s">
        <v>45</v>
      </c>
      <c r="G268" t="s">
        <v>24</v>
      </c>
      <c r="H268" s="165">
        <v>121472.568</v>
      </c>
      <c r="I268" s="164"/>
    </row>
    <row r="269" spans="1:9" x14ac:dyDescent="0.35">
      <c r="A269">
        <v>347365</v>
      </c>
      <c r="B269" t="s">
        <v>52</v>
      </c>
      <c r="C269" t="s">
        <v>37</v>
      </c>
      <c r="D269" t="s">
        <v>38</v>
      </c>
      <c r="E269" t="s">
        <v>53</v>
      </c>
      <c r="F269" t="s">
        <v>55</v>
      </c>
      <c r="G269" t="s">
        <v>24</v>
      </c>
      <c r="H269" s="165">
        <v>27011.91796875</v>
      </c>
      <c r="I269" s="164"/>
    </row>
    <row r="270" spans="1:9" x14ac:dyDescent="0.35">
      <c r="A270">
        <v>347373</v>
      </c>
      <c r="B270" t="s">
        <v>57</v>
      </c>
      <c r="C270" t="s">
        <v>37</v>
      </c>
      <c r="D270" t="s">
        <v>38</v>
      </c>
      <c r="E270" t="s">
        <v>53</v>
      </c>
      <c r="F270" t="s">
        <v>55</v>
      </c>
      <c r="G270" t="s">
        <v>24</v>
      </c>
      <c r="H270" s="165">
        <v>5346.9745312499999</v>
      </c>
      <c r="I270" s="164"/>
    </row>
    <row r="271" spans="1:9" x14ac:dyDescent="0.35">
      <c r="A271">
        <v>347375</v>
      </c>
      <c r="B271" t="s">
        <v>58</v>
      </c>
      <c r="C271" t="s">
        <v>37</v>
      </c>
      <c r="D271" t="s">
        <v>38</v>
      </c>
      <c r="E271" t="s">
        <v>53</v>
      </c>
      <c r="F271" t="s">
        <v>55</v>
      </c>
      <c r="G271" t="s">
        <v>24</v>
      </c>
      <c r="H271" s="165">
        <v>9048.8036250000005</v>
      </c>
      <c r="I271" s="164"/>
    </row>
    <row r="272" spans="1:9" x14ac:dyDescent="0.35">
      <c r="A272">
        <v>347377</v>
      </c>
      <c r="B272" t="s">
        <v>59</v>
      </c>
      <c r="C272" t="s">
        <v>37</v>
      </c>
      <c r="D272" t="s">
        <v>38</v>
      </c>
      <c r="E272" t="s">
        <v>53</v>
      </c>
      <c r="F272" t="s">
        <v>55</v>
      </c>
      <c r="G272" t="s">
        <v>24</v>
      </c>
      <c r="H272" s="165">
        <v>185276.99109375</v>
      </c>
      <c r="I272" s="164"/>
    </row>
    <row r="273" spans="1:9" x14ac:dyDescent="0.35">
      <c r="A273">
        <v>347379</v>
      </c>
      <c r="B273" t="s">
        <v>60</v>
      </c>
      <c r="C273" t="s">
        <v>37</v>
      </c>
      <c r="D273" t="s">
        <v>38</v>
      </c>
      <c r="E273" t="s">
        <v>53</v>
      </c>
      <c r="F273" t="s">
        <v>55</v>
      </c>
      <c r="G273" t="s">
        <v>24</v>
      </c>
      <c r="H273" s="165">
        <v>132815.52281249998</v>
      </c>
      <c r="I273" s="164"/>
    </row>
    <row r="274" spans="1:9" x14ac:dyDescent="0.35">
      <c r="A274">
        <v>347365</v>
      </c>
      <c r="B274" t="s">
        <v>52</v>
      </c>
      <c r="C274" t="s">
        <v>37</v>
      </c>
      <c r="D274" t="s">
        <v>38</v>
      </c>
      <c r="E274" t="s">
        <v>53</v>
      </c>
      <c r="F274" t="s">
        <v>54</v>
      </c>
      <c r="G274" t="s">
        <v>24</v>
      </c>
      <c r="H274" s="165">
        <v>23889.9375</v>
      </c>
      <c r="I274" s="164"/>
    </row>
    <row r="275" spans="1:9" x14ac:dyDescent="0.35">
      <c r="A275">
        <v>347373</v>
      </c>
      <c r="B275" t="s">
        <v>57</v>
      </c>
      <c r="C275" t="s">
        <v>37</v>
      </c>
      <c r="D275" t="s">
        <v>38</v>
      </c>
      <c r="E275" t="s">
        <v>53</v>
      </c>
      <c r="F275" t="s">
        <v>54</v>
      </c>
      <c r="G275" t="s">
        <v>24</v>
      </c>
      <c r="H275" s="165">
        <v>4728.9825000000001</v>
      </c>
      <c r="I275" s="164"/>
    </row>
    <row r="276" spans="1:9" x14ac:dyDescent="0.35">
      <c r="A276">
        <v>347375</v>
      </c>
      <c r="B276" t="s">
        <v>58</v>
      </c>
      <c r="C276" t="s">
        <v>37</v>
      </c>
      <c r="D276" t="s">
        <v>38</v>
      </c>
      <c r="E276" t="s">
        <v>53</v>
      </c>
      <c r="F276" t="s">
        <v>54</v>
      </c>
      <c r="G276" t="s">
        <v>24</v>
      </c>
      <c r="H276" s="165">
        <v>8002.9620000000004</v>
      </c>
      <c r="I276" s="164"/>
    </row>
    <row r="277" spans="1:9" x14ac:dyDescent="0.35">
      <c r="A277">
        <v>347377</v>
      </c>
      <c r="B277" t="s">
        <v>59</v>
      </c>
      <c r="C277" t="s">
        <v>37</v>
      </c>
      <c r="D277" t="s">
        <v>38</v>
      </c>
      <c r="E277" t="s">
        <v>53</v>
      </c>
      <c r="F277" t="s">
        <v>54</v>
      </c>
      <c r="G277" t="s">
        <v>24</v>
      </c>
      <c r="H277" s="165">
        <v>163863.0675</v>
      </c>
      <c r="I277" s="164"/>
    </row>
    <row r="278" spans="1:9" x14ac:dyDescent="0.35">
      <c r="A278">
        <v>347379</v>
      </c>
      <c r="B278" t="s">
        <v>60</v>
      </c>
      <c r="C278" t="s">
        <v>37</v>
      </c>
      <c r="D278" t="s">
        <v>38</v>
      </c>
      <c r="E278" t="s">
        <v>53</v>
      </c>
      <c r="F278" t="s">
        <v>54</v>
      </c>
      <c r="G278" t="s">
        <v>24</v>
      </c>
      <c r="H278" s="165">
        <v>117464.985</v>
      </c>
      <c r="I278" s="164"/>
    </row>
    <row r="279" spans="1:9" x14ac:dyDescent="0.35">
      <c r="A279">
        <v>347365</v>
      </c>
      <c r="B279" t="s">
        <v>52</v>
      </c>
      <c r="C279" t="s">
        <v>37</v>
      </c>
      <c r="D279" t="s">
        <v>38</v>
      </c>
      <c r="E279" t="s">
        <v>53</v>
      </c>
      <c r="F279" t="s">
        <v>56</v>
      </c>
      <c r="G279" t="s">
        <v>24</v>
      </c>
      <c r="H279" s="165">
        <v>23985.365624999999</v>
      </c>
      <c r="I279" s="164"/>
    </row>
    <row r="280" spans="1:9" x14ac:dyDescent="0.35">
      <c r="A280">
        <v>347373</v>
      </c>
      <c r="B280" t="s">
        <v>57</v>
      </c>
      <c r="C280" t="s">
        <v>37</v>
      </c>
      <c r="D280" t="s">
        <v>38</v>
      </c>
      <c r="E280" t="s">
        <v>53</v>
      </c>
      <c r="F280" t="s">
        <v>56</v>
      </c>
      <c r="G280" t="s">
        <v>24</v>
      </c>
      <c r="H280" s="165">
        <v>4876.1932499999994</v>
      </c>
      <c r="I280" s="164"/>
    </row>
    <row r="281" spans="1:9" x14ac:dyDescent="0.35">
      <c r="A281">
        <v>347375</v>
      </c>
      <c r="B281" t="s">
        <v>58</v>
      </c>
      <c r="C281" t="s">
        <v>37</v>
      </c>
      <c r="D281" t="s">
        <v>38</v>
      </c>
      <c r="E281" t="s">
        <v>53</v>
      </c>
      <c r="F281" t="s">
        <v>56</v>
      </c>
      <c r="G281" t="s">
        <v>24</v>
      </c>
      <c r="H281" s="165">
        <v>7962.5429999999997</v>
      </c>
      <c r="I281" s="164"/>
    </row>
    <row r="282" spans="1:9" x14ac:dyDescent="0.35">
      <c r="A282">
        <v>347377</v>
      </c>
      <c r="B282" t="s">
        <v>59</v>
      </c>
      <c r="C282" t="s">
        <v>37</v>
      </c>
      <c r="D282" t="s">
        <v>38</v>
      </c>
      <c r="E282" t="s">
        <v>53</v>
      </c>
      <c r="F282" t="s">
        <v>56</v>
      </c>
      <c r="G282" t="s">
        <v>24</v>
      </c>
      <c r="H282" s="165">
        <v>162741.45374999999</v>
      </c>
      <c r="I282" s="164"/>
    </row>
    <row r="283" spans="1:9" x14ac:dyDescent="0.35">
      <c r="A283">
        <v>347379</v>
      </c>
      <c r="B283" t="s">
        <v>60</v>
      </c>
      <c r="C283" t="s">
        <v>37</v>
      </c>
      <c r="D283" t="s">
        <v>38</v>
      </c>
      <c r="E283" t="s">
        <v>53</v>
      </c>
      <c r="F283" t="s">
        <v>56</v>
      </c>
      <c r="G283" t="s">
        <v>24</v>
      </c>
      <c r="H283" s="165">
        <v>121113.63</v>
      </c>
      <c r="I283" s="164"/>
    </row>
    <row r="284" spans="1:9" x14ac:dyDescent="0.35">
      <c r="A284">
        <v>347427</v>
      </c>
      <c r="B284" t="s">
        <v>98</v>
      </c>
      <c r="C284" t="s">
        <v>3</v>
      </c>
      <c r="D284" t="s">
        <v>62</v>
      </c>
      <c r="E284" t="s">
        <v>91</v>
      </c>
      <c r="F284" t="s">
        <v>96</v>
      </c>
      <c r="G284" t="s">
        <v>24</v>
      </c>
      <c r="H284" s="165">
        <v>2837.1</v>
      </c>
      <c r="I284" s="164"/>
    </row>
    <row r="285" spans="1:9" x14ac:dyDescent="0.35">
      <c r="A285">
        <v>347429</v>
      </c>
      <c r="B285" t="s">
        <v>99</v>
      </c>
      <c r="C285" t="s">
        <v>3</v>
      </c>
      <c r="D285" t="s">
        <v>62</v>
      </c>
      <c r="E285" t="s">
        <v>91</v>
      </c>
      <c r="F285" t="s">
        <v>96</v>
      </c>
      <c r="G285" t="s">
        <v>24</v>
      </c>
      <c r="H285" s="165">
        <v>2934.12</v>
      </c>
      <c r="I285" s="164"/>
    </row>
    <row r="286" spans="1:9" x14ac:dyDescent="0.35">
      <c r="A286">
        <v>347431</v>
      </c>
      <c r="B286" t="s">
        <v>100</v>
      </c>
      <c r="C286" t="s">
        <v>3</v>
      </c>
      <c r="D286" t="s">
        <v>62</v>
      </c>
      <c r="E286" t="s">
        <v>91</v>
      </c>
      <c r="F286" t="s">
        <v>96</v>
      </c>
      <c r="G286" t="s">
        <v>24</v>
      </c>
      <c r="H286" s="165">
        <v>3364.0949999999998</v>
      </c>
      <c r="I286" s="164"/>
    </row>
    <row r="287" spans="1:9" x14ac:dyDescent="0.35">
      <c r="A287">
        <v>347433</v>
      </c>
      <c r="B287" t="s">
        <v>101</v>
      </c>
      <c r="C287" t="s">
        <v>3</v>
      </c>
      <c r="D287" t="s">
        <v>62</v>
      </c>
      <c r="E287" t="s">
        <v>91</v>
      </c>
      <c r="F287" t="s">
        <v>96</v>
      </c>
      <c r="G287" t="s">
        <v>24</v>
      </c>
      <c r="H287" s="165">
        <v>3347.19</v>
      </c>
      <c r="I287" s="164"/>
    </row>
    <row r="288" spans="1:9" x14ac:dyDescent="0.35">
      <c r="A288">
        <v>347435</v>
      </c>
      <c r="B288" t="s">
        <v>102</v>
      </c>
      <c r="C288" t="s">
        <v>3</v>
      </c>
      <c r="D288" t="s">
        <v>62</v>
      </c>
      <c r="E288" t="s">
        <v>91</v>
      </c>
      <c r="F288" t="s">
        <v>96</v>
      </c>
      <c r="G288" t="s">
        <v>24</v>
      </c>
      <c r="H288" s="165">
        <v>9990.8549999999996</v>
      </c>
      <c r="I288" s="164"/>
    </row>
    <row r="289" spans="1:9" x14ac:dyDescent="0.35">
      <c r="A289">
        <v>347437</v>
      </c>
      <c r="B289" t="s">
        <v>103</v>
      </c>
      <c r="C289" t="s">
        <v>3</v>
      </c>
      <c r="D289" t="s">
        <v>62</v>
      </c>
      <c r="E289" t="s">
        <v>91</v>
      </c>
      <c r="F289" t="s">
        <v>96</v>
      </c>
      <c r="G289" t="s">
        <v>24</v>
      </c>
      <c r="H289" s="165">
        <v>6626.76</v>
      </c>
      <c r="I289" s="164"/>
    </row>
    <row r="290" spans="1:9" x14ac:dyDescent="0.35">
      <c r="A290">
        <v>347439</v>
      </c>
      <c r="B290" t="s">
        <v>104</v>
      </c>
      <c r="C290" t="s">
        <v>3</v>
      </c>
      <c r="D290" t="s">
        <v>62</v>
      </c>
      <c r="E290" t="s">
        <v>91</v>
      </c>
      <c r="F290" t="s">
        <v>96</v>
      </c>
      <c r="G290" t="s">
        <v>24</v>
      </c>
      <c r="H290" s="165">
        <v>4156.4250000000002</v>
      </c>
      <c r="I290" s="164"/>
    </row>
    <row r="291" spans="1:9" x14ac:dyDescent="0.35">
      <c r="A291">
        <v>347427</v>
      </c>
      <c r="B291" t="s">
        <v>98</v>
      </c>
      <c r="C291" t="s">
        <v>3</v>
      </c>
      <c r="D291" t="s">
        <v>62</v>
      </c>
      <c r="E291" t="s">
        <v>91</v>
      </c>
      <c r="F291" t="s">
        <v>94</v>
      </c>
      <c r="G291" t="s">
        <v>24</v>
      </c>
      <c r="H291" s="165">
        <v>2540.3624999999997</v>
      </c>
      <c r="I291" s="164"/>
    </row>
    <row r="292" spans="1:9" x14ac:dyDescent="0.35">
      <c r="A292">
        <v>347429</v>
      </c>
      <c r="B292" t="s">
        <v>99</v>
      </c>
      <c r="C292" t="s">
        <v>3</v>
      </c>
      <c r="D292" t="s">
        <v>62</v>
      </c>
      <c r="E292" t="s">
        <v>91</v>
      </c>
      <c r="F292" t="s">
        <v>94</v>
      </c>
      <c r="G292" t="s">
        <v>24</v>
      </c>
      <c r="H292" s="165">
        <v>2627.2349999999997</v>
      </c>
      <c r="I292" s="164"/>
    </row>
    <row r="293" spans="1:9" x14ac:dyDescent="0.35">
      <c r="A293">
        <v>347431</v>
      </c>
      <c r="B293" t="s">
        <v>100</v>
      </c>
      <c r="C293" t="s">
        <v>3</v>
      </c>
      <c r="D293" t="s">
        <v>62</v>
      </c>
      <c r="E293" t="s">
        <v>91</v>
      </c>
      <c r="F293" t="s">
        <v>94</v>
      </c>
      <c r="G293" t="s">
        <v>24</v>
      </c>
      <c r="H293" s="165">
        <v>3012.2381249999999</v>
      </c>
      <c r="I293" s="164"/>
    </row>
    <row r="294" spans="1:9" x14ac:dyDescent="0.35">
      <c r="A294">
        <v>347433</v>
      </c>
      <c r="B294" t="s">
        <v>101</v>
      </c>
      <c r="C294" t="s">
        <v>3</v>
      </c>
      <c r="D294" t="s">
        <v>62</v>
      </c>
      <c r="E294" t="s">
        <v>91</v>
      </c>
      <c r="F294" t="s">
        <v>94</v>
      </c>
      <c r="G294" t="s">
        <v>24</v>
      </c>
      <c r="H294" s="165">
        <v>2997.1012499999997</v>
      </c>
      <c r="I294" s="164"/>
    </row>
    <row r="295" spans="1:9" x14ac:dyDescent="0.35">
      <c r="A295">
        <v>347435</v>
      </c>
      <c r="B295" t="s">
        <v>102</v>
      </c>
      <c r="C295" t="s">
        <v>3</v>
      </c>
      <c r="D295" t="s">
        <v>62</v>
      </c>
      <c r="E295" t="s">
        <v>91</v>
      </c>
      <c r="F295" t="s">
        <v>94</v>
      </c>
      <c r="G295" t="s">
        <v>24</v>
      </c>
      <c r="H295" s="165">
        <v>9939.8812500000004</v>
      </c>
      <c r="I295" s="164"/>
    </row>
    <row r="296" spans="1:9" x14ac:dyDescent="0.35">
      <c r="A296">
        <v>347437</v>
      </c>
      <c r="B296" t="s">
        <v>103</v>
      </c>
      <c r="C296" t="s">
        <v>3</v>
      </c>
      <c r="D296" t="s">
        <v>62</v>
      </c>
      <c r="E296" t="s">
        <v>91</v>
      </c>
      <c r="F296" t="s">
        <v>94</v>
      </c>
      <c r="G296" t="s">
        <v>24</v>
      </c>
      <c r="H296" s="165">
        <v>6922.5974999999989</v>
      </c>
      <c r="I296" s="164"/>
    </row>
    <row r="297" spans="1:9" x14ac:dyDescent="0.35">
      <c r="A297">
        <v>347439</v>
      </c>
      <c r="B297" t="s">
        <v>104</v>
      </c>
      <c r="C297" t="s">
        <v>3</v>
      </c>
      <c r="D297" t="s">
        <v>62</v>
      </c>
      <c r="E297" t="s">
        <v>91</v>
      </c>
      <c r="F297" t="s">
        <v>94</v>
      </c>
      <c r="G297" t="s">
        <v>24</v>
      </c>
      <c r="H297" s="165">
        <v>3850.03125</v>
      </c>
      <c r="I297" s="164"/>
    </row>
    <row r="298" spans="1:9" x14ac:dyDescent="0.35">
      <c r="A298">
        <v>347385</v>
      </c>
      <c r="B298" t="s">
        <v>61</v>
      </c>
      <c r="C298" t="s">
        <v>3</v>
      </c>
      <c r="D298" t="s">
        <v>62</v>
      </c>
      <c r="E298" t="s">
        <v>63</v>
      </c>
      <c r="F298" t="s">
        <v>65</v>
      </c>
      <c r="G298" t="s">
        <v>24</v>
      </c>
      <c r="H298" s="165">
        <v>20781.037499999999</v>
      </c>
      <c r="I298" s="164"/>
    </row>
    <row r="299" spans="1:9" x14ac:dyDescent="0.35">
      <c r="A299">
        <v>347387</v>
      </c>
      <c r="B299" t="s">
        <v>70</v>
      </c>
      <c r="C299" t="s">
        <v>3</v>
      </c>
      <c r="D299" t="s">
        <v>62</v>
      </c>
      <c r="E299" t="s">
        <v>63</v>
      </c>
      <c r="F299" t="s">
        <v>65</v>
      </c>
      <c r="G299" t="s">
        <v>24</v>
      </c>
      <c r="H299" s="165">
        <v>24953.25</v>
      </c>
      <c r="I299" s="164"/>
    </row>
    <row r="300" spans="1:9" x14ac:dyDescent="0.35">
      <c r="A300">
        <v>347389</v>
      </c>
      <c r="B300" t="s">
        <v>71</v>
      </c>
      <c r="C300" t="s">
        <v>3</v>
      </c>
      <c r="D300" t="s">
        <v>62</v>
      </c>
      <c r="E300" t="s">
        <v>63</v>
      </c>
      <c r="F300" t="s">
        <v>65</v>
      </c>
      <c r="G300" t="s">
        <v>24</v>
      </c>
      <c r="H300" s="165">
        <v>24825.9375</v>
      </c>
      <c r="I300" s="164"/>
    </row>
    <row r="301" spans="1:9" x14ac:dyDescent="0.35">
      <c r="A301">
        <v>347391</v>
      </c>
      <c r="B301" t="s">
        <v>72</v>
      </c>
      <c r="C301" t="s">
        <v>3</v>
      </c>
      <c r="D301" t="s">
        <v>62</v>
      </c>
      <c r="E301" t="s">
        <v>63</v>
      </c>
      <c r="F301" t="s">
        <v>65</v>
      </c>
      <c r="G301" t="s">
        <v>24</v>
      </c>
      <c r="H301" s="165">
        <v>25122.03</v>
      </c>
      <c r="I301" s="164"/>
    </row>
    <row r="302" spans="1:9" x14ac:dyDescent="0.35">
      <c r="A302">
        <v>347393</v>
      </c>
      <c r="B302" t="s">
        <v>73</v>
      </c>
      <c r="C302" t="s">
        <v>3</v>
      </c>
      <c r="D302" t="s">
        <v>62</v>
      </c>
      <c r="E302" t="s">
        <v>63</v>
      </c>
      <c r="F302" t="s">
        <v>65</v>
      </c>
      <c r="G302" t="s">
        <v>24</v>
      </c>
      <c r="H302" s="165">
        <v>24992.535</v>
      </c>
      <c r="I302" s="164"/>
    </row>
    <row r="303" spans="1:9" x14ac:dyDescent="0.35">
      <c r="A303">
        <v>347395</v>
      </c>
      <c r="B303" t="s">
        <v>74</v>
      </c>
      <c r="C303" t="s">
        <v>3</v>
      </c>
      <c r="D303" t="s">
        <v>62</v>
      </c>
      <c r="E303" t="s">
        <v>63</v>
      </c>
      <c r="F303" t="s">
        <v>65</v>
      </c>
      <c r="G303" t="s">
        <v>24</v>
      </c>
      <c r="H303" s="165">
        <v>56486.300999999999</v>
      </c>
      <c r="I303" s="164"/>
    </row>
    <row r="304" spans="1:9" x14ac:dyDescent="0.35">
      <c r="A304">
        <v>347397</v>
      </c>
      <c r="B304" t="s">
        <v>75</v>
      </c>
      <c r="C304" t="s">
        <v>3</v>
      </c>
      <c r="D304" t="s">
        <v>62</v>
      </c>
      <c r="E304" t="s">
        <v>63</v>
      </c>
      <c r="F304" t="s">
        <v>65</v>
      </c>
      <c r="G304" t="s">
        <v>24</v>
      </c>
      <c r="H304" s="165">
        <v>51539.01</v>
      </c>
      <c r="I304" s="164"/>
    </row>
    <row r="305" spans="1:9" x14ac:dyDescent="0.35">
      <c r="A305">
        <v>347399</v>
      </c>
      <c r="B305" t="s">
        <v>76</v>
      </c>
      <c r="C305" t="s">
        <v>3</v>
      </c>
      <c r="D305" t="s">
        <v>62</v>
      </c>
      <c r="E305" t="s">
        <v>63</v>
      </c>
      <c r="F305" t="s">
        <v>65</v>
      </c>
      <c r="G305" t="s">
        <v>24</v>
      </c>
      <c r="H305" s="165">
        <v>26504.28</v>
      </c>
      <c r="I305" s="164"/>
    </row>
    <row r="306" spans="1:9" x14ac:dyDescent="0.35">
      <c r="A306">
        <v>347385</v>
      </c>
      <c r="B306" t="s">
        <v>61</v>
      </c>
      <c r="C306" t="s">
        <v>3</v>
      </c>
      <c r="D306" t="s">
        <v>62</v>
      </c>
      <c r="E306" t="s">
        <v>63</v>
      </c>
      <c r="F306" t="s">
        <v>67</v>
      </c>
      <c r="G306" t="s">
        <v>24</v>
      </c>
      <c r="H306" s="165">
        <v>18606.526875</v>
      </c>
      <c r="I306" s="164"/>
    </row>
    <row r="307" spans="1:9" x14ac:dyDescent="0.35">
      <c r="A307">
        <v>347387</v>
      </c>
      <c r="B307" t="s">
        <v>70</v>
      </c>
      <c r="C307" t="s">
        <v>3</v>
      </c>
      <c r="D307" t="s">
        <v>62</v>
      </c>
      <c r="E307" t="s">
        <v>63</v>
      </c>
      <c r="F307" t="s">
        <v>67</v>
      </c>
      <c r="G307" t="s">
        <v>24</v>
      </c>
      <c r="H307" s="165">
        <v>22342.162499999999</v>
      </c>
      <c r="I307" s="164"/>
    </row>
    <row r="308" spans="1:9" x14ac:dyDescent="0.35">
      <c r="A308">
        <v>347389</v>
      </c>
      <c r="B308" t="s">
        <v>71</v>
      </c>
      <c r="C308" t="s">
        <v>3</v>
      </c>
      <c r="D308" t="s">
        <v>62</v>
      </c>
      <c r="E308" t="s">
        <v>63</v>
      </c>
      <c r="F308" t="s">
        <v>67</v>
      </c>
      <c r="G308" t="s">
        <v>24</v>
      </c>
      <c r="H308" s="165">
        <v>22228.171875</v>
      </c>
      <c r="I308" s="164"/>
    </row>
    <row r="309" spans="1:9" x14ac:dyDescent="0.35">
      <c r="A309">
        <v>347391</v>
      </c>
      <c r="B309" t="s">
        <v>72</v>
      </c>
      <c r="C309" t="s">
        <v>3</v>
      </c>
      <c r="D309" t="s">
        <v>62</v>
      </c>
      <c r="E309" t="s">
        <v>63</v>
      </c>
      <c r="F309" t="s">
        <v>67</v>
      </c>
      <c r="G309" t="s">
        <v>24</v>
      </c>
      <c r="H309" s="165">
        <v>22493.281499999997</v>
      </c>
      <c r="I309" s="164"/>
    </row>
    <row r="310" spans="1:9" x14ac:dyDescent="0.35">
      <c r="A310">
        <v>347393</v>
      </c>
      <c r="B310" t="s">
        <v>73</v>
      </c>
      <c r="C310" t="s">
        <v>3</v>
      </c>
      <c r="D310" t="s">
        <v>62</v>
      </c>
      <c r="E310" t="s">
        <v>63</v>
      </c>
      <c r="F310" t="s">
        <v>67</v>
      </c>
      <c r="G310" t="s">
        <v>24</v>
      </c>
      <c r="H310" s="165">
        <v>22377.336749999999</v>
      </c>
      <c r="I310" s="164"/>
    </row>
    <row r="311" spans="1:9" x14ac:dyDescent="0.35">
      <c r="A311">
        <v>347395</v>
      </c>
      <c r="B311" t="s">
        <v>74</v>
      </c>
      <c r="C311" t="s">
        <v>3</v>
      </c>
      <c r="D311" t="s">
        <v>62</v>
      </c>
      <c r="E311" t="s">
        <v>63</v>
      </c>
      <c r="F311" t="s">
        <v>67</v>
      </c>
      <c r="G311" t="s">
        <v>24</v>
      </c>
      <c r="H311" s="165">
        <v>58289.811749999993</v>
      </c>
      <c r="I311" s="164"/>
    </row>
    <row r="312" spans="1:9" x14ac:dyDescent="0.35">
      <c r="A312">
        <v>347397</v>
      </c>
      <c r="B312" t="s">
        <v>75</v>
      </c>
      <c r="C312" t="s">
        <v>3</v>
      </c>
      <c r="D312" t="s">
        <v>62</v>
      </c>
      <c r="E312" t="s">
        <v>63</v>
      </c>
      <c r="F312" t="s">
        <v>67</v>
      </c>
      <c r="G312" t="s">
        <v>24</v>
      </c>
      <c r="H312" s="165">
        <v>53837.01225</v>
      </c>
      <c r="I312" s="164"/>
    </row>
    <row r="313" spans="1:9" x14ac:dyDescent="0.35">
      <c r="A313">
        <v>347399</v>
      </c>
      <c r="B313" t="s">
        <v>76</v>
      </c>
      <c r="C313" t="s">
        <v>3</v>
      </c>
      <c r="D313" t="s">
        <v>62</v>
      </c>
      <c r="E313" t="s">
        <v>63</v>
      </c>
      <c r="F313" t="s">
        <v>67</v>
      </c>
      <c r="G313" t="s">
        <v>24</v>
      </c>
      <c r="H313" s="165">
        <v>23859.866249999999</v>
      </c>
      <c r="I313" s="164"/>
    </row>
    <row r="314" spans="1:9" x14ac:dyDescent="0.35">
      <c r="A314">
        <v>347385</v>
      </c>
      <c r="B314" t="s">
        <v>61</v>
      </c>
      <c r="C314" t="s">
        <v>3</v>
      </c>
      <c r="D314" t="s">
        <v>62</v>
      </c>
      <c r="E314" t="s">
        <v>63</v>
      </c>
      <c r="F314" t="s">
        <v>68</v>
      </c>
      <c r="G314" t="s">
        <v>24</v>
      </c>
      <c r="H314" s="165">
        <v>18708.289687500001</v>
      </c>
      <c r="I314" s="164"/>
    </row>
    <row r="315" spans="1:9" x14ac:dyDescent="0.35">
      <c r="A315">
        <v>347387</v>
      </c>
      <c r="B315" t="s">
        <v>70</v>
      </c>
      <c r="C315" t="s">
        <v>3</v>
      </c>
      <c r="D315" t="s">
        <v>62</v>
      </c>
      <c r="E315" t="s">
        <v>63</v>
      </c>
      <c r="F315" t="s">
        <v>68</v>
      </c>
      <c r="G315" t="s">
        <v>24</v>
      </c>
      <c r="H315" s="165">
        <v>22464.356250000001</v>
      </c>
      <c r="I315" s="164"/>
    </row>
    <row r="316" spans="1:9" x14ac:dyDescent="0.35">
      <c r="A316">
        <v>347389</v>
      </c>
      <c r="B316" t="s">
        <v>71</v>
      </c>
      <c r="C316" t="s">
        <v>3</v>
      </c>
      <c r="D316" t="s">
        <v>62</v>
      </c>
      <c r="E316" t="s">
        <v>63</v>
      </c>
      <c r="F316" t="s">
        <v>68</v>
      </c>
      <c r="G316" t="s">
        <v>24</v>
      </c>
      <c r="H316" s="165">
        <v>22349.7421875</v>
      </c>
      <c r="I316" s="164"/>
    </row>
    <row r="317" spans="1:9" x14ac:dyDescent="0.35">
      <c r="A317">
        <v>347391</v>
      </c>
      <c r="B317" t="s">
        <v>72</v>
      </c>
      <c r="C317" t="s">
        <v>3</v>
      </c>
      <c r="D317" t="s">
        <v>62</v>
      </c>
      <c r="E317" t="s">
        <v>63</v>
      </c>
      <c r="F317" t="s">
        <v>68</v>
      </c>
      <c r="G317" t="s">
        <v>24</v>
      </c>
      <c r="H317" s="165">
        <v>22616.301749999999</v>
      </c>
      <c r="I317" s="164"/>
    </row>
    <row r="318" spans="1:9" x14ac:dyDescent="0.35">
      <c r="A318">
        <v>347393</v>
      </c>
      <c r="B318" t="s">
        <v>73</v>
      </c>
      <c r="C318" t="s">
        <v>3</v>
      </c>
      <c r="D318" t="s">
        <v>62</v>
      </c>
      <c r="E318" t="s">
        <v>63</v>
      </c>
      <c r="F318" t="s">
        <v>68</v>
      </c>
      <c r="G318" t="s">
        <v>24</v>
      </c>
      <c r="H318" s="165">
        <v>22499.722874999999</v>
      </c>
      <c r="I318" s="164"/>
    </row>
    <row r="319" spans="1:9" x14ac:dyDescent="0.35">
      <c r="A319">
        <v>347395</v>
      </c>
      <c r="B319" t="s">
        <v>74</v>
      </c>
      <c r="C319" t="s">
        <v>3</v>
      </c>
      <c r="D319" t="s">
        <v>62</v>
      </c>
      <c r="E319" t="s">
        <v>63</v>
      </c>
      <c r="F319" t="s">
        <v>68</v>
      </c>
      <c r="G319" t="s">
        <v>24</v>
      </c>
      <c r="H319" s="165">
        <v>58608.610374999997</v>
      </c>
      <c r="I319" s="164"/>
    </row>
    <row r="320" spans="1:9" x14ac:dyDescent="0.35">
      <c r="A320">
        <v>347397</v>
      </c>
      <c r="B320" t="s">
        <v>75</v>
      </c>
      <c r="C320" t="s">
        <v>3</v>
      </c>
      <c r="D320" t="s">
        <v>62</v>
      </c>
      <c r="E320" t="s">
        <v>63</v>
      </c>
      <c r="F320" t="s">
        <v>68</v>
      </c>
      <c r="G320" t="s">
        <v>24</v>
      </c>
      <c r="H320" s="165">
        <v>54131.457625000003</v>
      </c>
      <c r="I320" s="164"/>
    </row>
    <row r="321" spans="1:9" x14ac:dyDescent="0.35">
      <c r="A321">
        <v>347399</v>
      </c>
      <c r="B321" t="s">
        <v>76</v>
      </c>
      <c r="C321" t="s">
        <v>3</v>
      </c>
      <c r="D321" t="s">
        <v>62</v>
      </c>
      <c r="E321" t="s">
        <v>63</v>
      </c>
      <c r="F321" t="s">
        <v>68</v>
      </c>
      <c r="G321" t="s">
        <v>24</v>
      </c>
      <c r="H321" s="165">
        <v>23990.360625000001</v>
      </c>
      <c r="I321" s="164"/>
    </row>
    <row r="322" spans="1:9" x14ac:dyDescent="0.35">
      <c r="A322">
        <v>347331</v>
      </c>
      <c r="B322" t="s">
        <v>2</v>
      </c>
      <c r="C322" t="s">
        <v>3</v>
      </c>
      <c r="D322" t="s">
        <v>4</v>
      </c>
      <c r="E322" t="s">
        <v>5</v>
      </c>
      <c r="F322" t="s">
        <v>13</v>
      </c>
      <c r="G322" t="s">
        <v>24</v>
      </c>
      <c r="H322" s="165">
        <v>5688.6637499999997</v>
      </c>
      <c r="I322" s="164"/>
    </row>
    <row r="323" spans="1:9" x14ac:dyDescent="0.35">
      <c r="A323">
        <v>347333</v>
      </c>
      <c r="B323" t="s">
        <v>32</v>
      </c>
      <c r="C323" t="s">
        <v>3</v>
      </c>
      <c r="D323" t="s">
        <v>4</v>
      </c>
      <c r="E323" t="s">
        <v>5</v>
      </c>
      <c r="F323" t="s">
        <v>13</v>
      </c>
      <c r="G323" t="s">
        <v>24</v>
      </c>
      <c r="H323" s="165">
        <v>5659.9331249999996</v>
      </c>
      <c r="I323" s="164"/>
    </row>
    <row r="324" spans="1:9" x14ac:dyDescent="0.35">
      <c r="A324">
        <v>347335</v>
      </c>
      <c r="B324" t="s">
        <v>33</v>
      </c>
      <c r="C324" t="s">
        <v>3</v>
      </c>
      <c r="D324" t="s">
        <v>4</v>
      </c>
      <c r="E324" t="s">
        <v>5</v>
      </c>
      <c r="F324" t="s">
        <v>13</v>
      </c>
      <c r="G324" t="s">
        <v>24</v>
      </c>
      <c r="H324" s="165">
        <v>5631.2025000000003</v>
      </c>
      <c r="I324" s="164"/>
    </row>
    <row r="325" spans="1:9" x14ac:dyDescent="0.35">
      <c r="A325">
        <v>347337</v>
      </c>
      <c r="B325" t="s">
        <v>34</v>
      </c>
      <c r="C325" t="s">
        <v>3</v>
      </c>
      <c r="D325" t="s">
        <v>4</v>
      </c>
      <c r="E325" t="s">
        <v>5</v>
      </c>
      <c r="F325" t="s">
        <v>13</v>
      </c>
      <c r="G325" t="s">
        <v>24</v>
      </c>
      <c r="H325" s="165">
        <v>5602.4718750000002</v>
      </c>
      <c r="I325" s="164"/>
    </row>
    <row r="326" spans="1:9" x14ac:dyDescent="0.35">
      <c r="A326">
        <v>347339</v>
      </c>
      <c r="B326" t="s">
        <v>35</v>
      </c>
      <c r="C326" t="s">
        <v>3</v>
      </c>
      <c r="D326" t="s">
        <v>4</v>
      </c>
      <c r="E326" t="s">
        <v>5</v>
      </c>
      <c r="F326" t="s">
        <v>13</v>
      </c>
      <c r="G326" t="s">
        <v>24</v>
      </c>
      <c r="H326" s="165">
        <v>5573.74125</v>
      </c>
      <c r="I326" s="164"/>
    </row>
    <row r="327" spans="1:9" x14ac:dyDescent="0.35">
      <c r="A327">
        <v>347385</v>
      </c>
      <c r="B327" t="s">
        <v>61</v>
      </c>
      <c r="C327" t="s">
        <v>3</v>
      </c>
      <c r="D327" t="s">
        <v>62</v>
      </c>
      <c r="E327" t="s">
        <v>63</v>
      </c>
      <c r="F327" t="s">
        <v>13</v>
      </c>
      <c r="G327" t="s">
        <v>24</v>
      </c>
      <c r="H327" s="165">
        <v>12434.7015625</v>
      </c>
      <c r="I327" s="164"/>
    </row>
    <row r="328" spans="1:9" x14ac:dyDescent="0.35">
      <c r="A328">
        <v>347387</v>
      </c>
      <c r="B328" t="s">
        <v>70</v>
      </c>
      <c r="C328" t="s">
        <v>3</v>
      </c>
      <c r="D328" t="s">
        <v>62</v>
      </c>
      <c r="E328" t="s">
        <v>63</v>
      </c>
      <c r="F328" t="s">
        <v>13</v>
      </c>
      <c r="G328" t="s">
        <v>24</v>
      </c>
      <c r="H328" s="165">
        <v>14931.21875</v>
      </c>
      <c r="I328" s="164"/>
    </row>
    <row r="329" spans="1:9" x14ac:dyDescent="0.35">
      <c r="A329">
        <v>347389</v>
      </c>
      <c r="B329" t="s">
        <v>71</v>
      </c>
      <c r="C329" t="s">
        <v>3</v>
      </c>
      <c r="D329" t="s">
        <v>62</v>
      </c>
      <c r="E329" t="s">
        <v>63</v>
      </c>
      <c r="F329" t="s">
        <v>13</v>
      </c>
      <c r="G329" t="s">
        <v>24</v>
      </c>
      <c r="H329" s="165">
        <v>14855.0390625</v>
      </c>
      <c r="I329" s="164"/>
    </row>
    <row r="330" spans="1:9" x14ac:dyDescent="0.35">
      <c r="A330">
        <v>347391</v>
      </c>
      <c r="B330" t="s">
        <v>72</v>
      </c>
      <c r="C330" t="s">
        <v>3</v>
      </c>
      <c r="D330" t="s">
        <v>62</v>
      </c>
      <c r="E330" t="s">
        <v>63</v>
      </c>
      <c r="F330" t="s">
        <v>13</v>
      </c>
      <c r="G330" t="s">
        <v>24</v>
      </c>
      <c r="H330" s="165">
        <v>15032.21125</v>
      </c>
      <c r="I330" s="164"/>
    </row>
    <row r="331" spans="1:9" x14ac:dyDescent="0.35">
      <c r="A331">
        <v>347393</v>
      </c>
      <c r="B331" t="s">
        <v>73</v>
      </c>
      <c r="C331" t="s">
        <v>3</v>
      </c>
      <c r="D331" t="s">
        <v>62</v>
      </c>
      <c r="E331" t="s">
        <v>63</v>
      </c>
      <c r="F331" t="s">
        <v>13</v>
      </c>
      <c r="G331" t="s">
        <v>24</v>
      </c>
      <c r="H331" s="165">
        <v>14954.725624999999</v>
      </c>
      <c r="I331" s="164"/>
    </row>
    <row r="332" spans="1:9" x14ac:dyDescent="0.35">
      <c r="A332">
        <v>347395</v>
      </c>
      <c r="B332" t="s">
        <v>74</v>
      </c>
      <c r="C332" t="s">
        <v>3</v>
      </c>
      <c r="D332" t="s">
        <v>62</v>
      </c>
      <c r="E332" t="s">
        <v>63</v>
      </c>
      <c r="F332" t="s">
        <v>13</v>
      </c>
      <c r="G332" t="s">
        <v>24</v>
      </c>
      <c r="H332" s="165">
        <v>26066.512500000001</v>
      </c>
      <c r="I332" s="164"/>
    </row>
    <row r="333" spans="1:9" x14ac:dyDescent="0.35">
      <c r="A333">
        <v>347397</v>
      </c>
      <c r="B333" t="s">
        <v>75</v>
      </c>
      <c r="C333" t="s">
        <v>3</v>
      </c>
      <c r="D333" t="s">
        <v>62</v>
      </c>
      <c r="E333" t="s">
        <v>63</v>
      </c>
      <c r="F333" t="s">
        <v>13</v>
      </c>
      <c r="G333" t="s">
        <v>24</v>
      </c>
      <c r="H333" s="165">
        <v>23129.459062499998</v>
      </c>
      <c r="I333" s="164"/>
    </row>
    <row r="334" spans="1:9" x14ac:dyDescent="0.35">
      <c r="A334">
        <v>347399</v>
      </c>
      <c r="B334" t="s">
        <v>76</v>
      </c>
      <c r="C334" t="s">
        <v>3</v>
      </c>
      <c r="D334" t="s">
        <v>62</v>
      </c>
      <c r="E334" t="s">
        <v>63</v>
      </c>
      <c r="F334" t="s">
        <v>13</v>
      </c>
      <c r="G334" t="s">
        <v>24</v>
      </c>
      <c r="H334" s="165">
        <v>15730.0171875</v>
      </c>
      <c r="I334" s="164"/>
    </row>
    <row r="335" spans="1:9" x14ac:dyDescent="0.35">
      <c r="A335">
        <v>347331</v>
      </c>
      <c r="B335" t="s">
        <v>2</v>
      </c>
      <c r="C335" t="s">
        <v>3</v>
      </c>
      <c r="D335" t="s">
        <v>4</v>
      </c>
      <c r="E335" t="s">
        <v>5</v>
      </c>
      <c r="F335" t="s">
        <v>7</v>
      </c>
      <c r="G335" t="s">
        <v>24</v>
      </c>
      <c r="H335" s="165">
        <v>5821.7939999999999</v>
      </c>
      <c r="I335" s="164"/>
    </row>
    <row r="336" spans="1:9" x14ac:dyDescent="0.35">
      <c r="A336">
        <v>347333</v>
      </c>
      <c r="B336" t="s">
        <v>32</v>
      </c>
      <c r="C336" t="s">
        <v>3</v>
      </c>
      <c r="D336" t="s">
        <v>4</v>
      </c>
      <c r="E336" t="s">
        <v>5</v>
      </c>
      <c r="F336" t="s">
        <v>7</v>
      </c>
      <c r="G336" t="s">
        <v>24</v>
      </c>
      <c r="H336" s="165">
        <v>5792.3909999999996</v>
      </c>
      <c r="I336" s="164"/>
    </row>
    <row r="337" spans="1:9" x14ac:dyDescent="0.35">
      <c r="A337">
        <v>347335</v>
      </c>
      <c r="B337" t="s">
        <v>33</v>
      </c>
      <c r="C337" t="s">
        <v>3</v>
      </c>
      <c r="D337" t="s">
        <v>4</v>
      </c>
      <c r="E337" t="s">
        <v>5</v>
      </c>
      <c r="F337" t="s">
        <v>7</v>
      </c>
      <c r="G337" t="s">
        <v>24</v>
      </c>
      <c r="H337" s="165">
        <v>5762.9879999999994</v>
      </c>
      <c r="I337" s="164"/>
    </row>
    <row r="338" spans="1:9" x14ac:dyDescent="0.35">
      <c r="A338">
        <v>347337</v>
      </c>
      <c r="B338" t="s">
        <v>34</v>
      </c>
      <c r="C338" t="s">
        <v>3</v>
      </c>
      <c r="D338" t="s">
        <v>4</v>
      </c>
      <c r="E338" t="s">
        <v>5</v>
      </c>
      <c r="F338" t="s">
        <v>7</v>
      </c>
      <c r="G338" t="s">
        <v>24</v>
      </c>
      <c r="H338" s="165">
        <v>5733.585</v>
      </c>
      <c r="I338" s="164"/>
    </row>
    <row r="339" spans="1:9" x14ac:dyDescent="0.35">
      <c r="A339">
        <v>347339</v>
      </c>
      <c r="B339" t="s">
        <v>35</v>
      </c>
      <c r="C339" t="s">
        <v>3</v>
      </c>
      <c r="D339" t="s">
        <v>4</v>
      </c>
      <c r="E339" t="s">
        <v>5</v>
      </c>
      <c r="F339" t="s">
        <v>7</v>
      </c>
      <c r="G339" t="s">
        <v>24</v>
      </c>
      <c r="H339" s="165">
        <v>5704.1819999999998</v>
      </c>
      <c r="I339" s="164"/>
    </row>
    <row r="340" spans="1:9" x14ac:dyDescent="0.35">
      <c r="A340">
        <v>347385</v>
      </c>
      <c r="B340" t="s">
        <v>61</v>
      </c>
      <c r="C340" t="s">
        <v>3</v>
      </c>
      <c r="D340" t="s">
        <v>62</v>
      </c>
      <c r="E340" t="s">
        <v>63</v>
      </c>
      <c r="F340" t="s">
        <v>7</v>
      </c>
      <c r="G340" t="s">
        <v>24</v>
      </c>
      <c r="H340" s="165">
        <v>12725.7075</v>
      </c>
      <c r="I340" s="164"/>
    </row>
    <row r="341" spans="1:9" x14ac:dyDescent="0.35">
      <c r="A341">
        <v>347387</v>
      </c>
      <c r="B341" t="s">
        <v>70</v>
      </c>
      <c r="C341" t="s">
        <v>3</v>
      </c>
      <c r="D341" t="s">
        <v>62</v>
      </c>
      <c r="E341" t="s">
        <v>63</v>
      </c>
      <c r="F341" t="s">
        <v>7</v>
      </c>
      <c r="G341" t="s">
        <v>24</v>
      </c>
      <c r="H341" s="165">
        <v>15280.65</v>
      </c>
      <c r="I341" s="164"/>
    </row>
    <row r="342" spans="1:9" x14ac:dyDescent="0.35">
      <c r="A342">
        <v>347389</v>
      </c>
      <c r="B342" t="s">
        <v>71</v>
      </c>
      <c r="C342" t="s">
        <v>3</v>
      </c>
      <c r="D342" t="s">
        <v>62</v>
      </c>
      <c r="E342" t="s">
        <v>63</v>
      </c>
      <c r="F342" t="s">
        <v>7</v>
      </c>
      <c r="G342" t="s">
        <v>24</v>
      </c>
      <c r="H342" s="165">
        <v>15202.6875</v>
      </c>
      <c r="I342" s="164"/>
    </row>
    <row r="343" spans="1:9" x14ac:dyDescent="0.35">
      <c r="A343">
        <v>347391</v>
      </c>
      <c r="B343" t="s">
        <v>72</v>
      </c>
      <c r="C343" t="s">
        <v>3</v>
      </c>
      <c r="D343" t="s">
        <v>62</v>
      </c>
      <c r="E343" t="s">
        <v>63</v>
      </c>
      <c r="F343" t="s">
        <v>7</v>
      </c>
      <c r="G343" t="s">
        <v>24</v>
      </c>
      <c r="H343" s="165">
        <v>15384.005999999999</v>
      </c>
      <c r="I343" s="164"/>
    </row>
    <row r="344" spans="1:9" x14ac:dyDescent="0.35">
      <c r="A344">
        <v>347393</v>
      </c>
      <c r="B344" t="s">
        <v>73</v>
      </c>
      <c r="C344" t="s">
        <v>3</v>
      </c>
      <c r="D344" t="s">
        <v>62</v>
      </c>
      <c r="E344" t="s">
        <v>63</v>
      </c>
      <c r="F344" t="s">
        <v>7</v>
      </c>
      <c r="G344" t="s">
        <v>24</v>
      </c>
      <c r="H344" s="165">
        <v>15304.706999999999</v>
      </c>
      <c r="I344" s="164"/>
    </row>
    <row r="345" spans="1:9" x14ac:dyDescent="0.35">
      <c r="A345">
        <v>347395</v>
      </c>
      <c r="B345" t="s">
        <v>74</v>
      </c>
      <c r="C345" t="s">
        <v>3</v>
      </c>
      <c r="D345" t="s">
        <v>62</v>
      </c>
      <c r="E345" t="s">
        <v>63</v>
      </c>
      <c r="F345" t="s">
        <v>7</v>
      </c>
      <c r="G345" t="s">
        <v>24</v>
      </c>
      <c r="H345" s="165">
        <v>26676.54</v>
      </c>
      <c r="I345" s="164"/>
    </row>
    <row r="346" spans="1:9" x14ac:dyDescent="0.35">
      <c r="A346">
        <v>347397</v>
      </c>
      <c r="B346" t="s">
        <v>75</v>
      </c>
      <c r="C346" t="s">
        <v>3</v>
      </c>
      <c r="D346" t="s">
        <v>62</v>
      </c>
      <c r="E346" t="s">
        <v>63</v>
      </c>
      <c r="F346" t="s">
        <v>7</v>
      </c>
      <c r="G346" t="s">
        <v>24</v>
      </c>
      <c r="H346" s="165">
        <v>23670.751499999998</v>
      </c>
      <c r="I346" s="164"/>
    </row>
    <row r="347" spans="1:9" x14ac:dyDescent="0.35">
      <c r="A347">
        <v>347399</v>
      </c>
      <c r="B347" t="s">
        <v>76</v>
      </c>
      <c r="C347" t="s">
        <v>3</v>
      </c>
      <c r="D347" t="s">
        <v>62</v>
      </c>
      <c r="E347" t="s">
        <v>63</v>
      </c>
      <c r="F347" t="s">
        <v>7</v>
      </c>
      <c r="G347" t="s">
        <v>24</v>
      </c>
      <c r="H347" s="165">
        <v>16098.1425</v>
      </c>
      <c r="I347" s="164"/>
    </row>
    <row r="348" spans="1:9" x14ac:dyDescent="0.35">
      <c r="A348">
        <v>347345</v>
      </c>
      <c r="B348" t="s">
        <v>36</v>
      </c>
      <c r="C348" t="s">
        <v>37</v>
      </c>
      <c r="D348" t="s">
        <v>38</v>
      </c>
      <c r="E348" t="s">
        <v>39</v>
      </c>
      <c r="F348" t="s">
        <v>43</v>
      </c>
      <c r="G348" t="s">
        <v>24</v>
      </c>
      <c r="H348" s="165">
        <v>12832.0875</v>
      </c>
      <c r="I348" s="164"/>
    </row>
    <row r="349" spans="1:9" x14ac:dyDescent="0.35">
      <c r="A349">
        <v>347353</v>
      </c>
      <c r="B349" t="s">
        <v>47</v>
      </c>
      <c r="C349" t="s">
        <v>37</v>
      </c>
      <c r="D349" t="s">
        <v>38</v>
      </c>
      <c r="E349" t="s">
        <v>39</v>
      </c>
      <c r="F349" t="s">
        <v>43</v>
      </c>
      <c r="G349" t="s">
        <v>24</v>
      </c>
      <c r="H349" s="165">
        <v>2499.1912499999999</v>
      </c>
      <c r="I349" s="164"/>
    </row>
    <row r="350" spans="1:9" x14ac:dyDescent="0.35">
      <c r="A350">
        <v>347355</v>
      </c>
      <c r="B350" t="s">
        <v>49</v>
      </c>
      <c r="C350" t="s">
        <v>37</v>
      </c>
      <c r="D350" t="s">
        <v>38</v>
      </c>
      <c r="E350" t="s">
        <v>39</v>
      </c>
      <c r="F350" t="s">
        <v>43</v>
      </c>
      <c r="G350" t="s">
        <v>24</v>
      </c>
      <c r="H350" s="165">
        <v>4388.1750000000002</v>
      </c>
      <c r="I350" s="164"/>
    </row>
    <row r="351" spans="1:9" x14ac:dyDescent="0.35">
      <c r="A351">
        <v>347357</v>
      </c>
      <c r="B351" t="s">
        <v>50</v>
      </c>
      <c r="C351" t="s">
        <v>37</v>
      </c>
      <c r="D351" t="s">
        <v>38</v>
      </c>
      <c r="E351" t="s">
        <v>39</v>
      </c>
      <c r="F351" t="s">
        <v>43</v>
      </c>
      <c r="G351" t="s">
        <v>24</v>
      </c>
      <c r="H351" s="165">
        <v>89988.368749999994</v>
      </c>
      <c r="I351" s="164"/>
    </row>
    <row r="352" spans="1:9" x14ac:dyDescent="0.35">
      <c r="A352">
        <v>347359</v>
      </c>
      <c r="B352" t="s">
        <v>51</v>
      </c>
      <c r="C352" t="s">
        <v>37</v>
      </c>
      <c r="D352" t="s">
        <v>38</v>
      </c>
      <c r="E352" t="s">
        <v>39</v>
      </c>
      <c r="F352" t="s">
        <v>43</v>
      </c>
      <c r="G352" t="s">
        <v>24</v>
      </c>
      <c r="H352" s="165">
        <v>59607.275000000001</v>
      </c>
      <c r="I352" s="164"/>
    </row>
    <row r="353" spans="1:9" x14ac:dyDescent="0.35">
      <c r="A353">
        <v>347365</v>
      </c>
      <c r="B353" t="s">
        <v>52</v>
      </c>
      <c r="C353" t="s">
        <v>37</v>
      </c>
      <c r="D353" t="s">
        <v>38</v>
      </c>
      <c r="E353" t="s">
        <v>53</v>
      </c>
      <c r="F353" t="s">
        <v>43</v>
      </c>
      <c r="G353" t="s">
        <v>24</v>
      </c>
      <c r="H353" s="165">
        <v>12965.0625</v>
      </c>
      <c r="I353" s="164"/>
    </row>
    <row r="354" spans="1:9" x14ac:dyDescent="0.35">
      <c r="A354">
        <v>347373</v>
      </c>
      <c r="B354" t="s">
        <v>57</v>
      </c>
      <c r="C354" t="s">
        <v>37</v>
      </c>
      <c r="D354" t="s">
        <v>38</v>
      </c>
      <c r="E354" t="s">
        <v>53</v>
      </c>
      <c r="F354" t="s">
        <v>43</v>
      </c>
      <c r="G354" t="s">
        <v>24</v>
      </c>
      <c r="H354" s="165">
        <v>2423.8387499999999</v>
      </c>
      <c r="I354" s="164"/>
    </row>
    <row r="355" spans="1:9" x14ac:dyDescent="0.35">
      <c r="A355">
        <v>347375</v>
      </c>
      <c r="B355" t="s">
        <v>58</v>
      </c>
      <c r="C355" t="s">
        <v>37</v>
      </c>
      <c r="D355" t="s">
        <v>38</v>
      </c>
      <c r="E355" t="s">
        <v>53</v>
      </c>
      <c r="F355" t="s">
        <v>43</v>
      </c>
      <c r="G355" t="s">
        <v>24</v>
      </c>
      <c r="H355" s="165">
        <v>4423.6350000000002</v>
      </c>
      <c r="I355" s="164"/>
    </row>
    <row r="356" spans="1:9" x14ac:dyDescent="0.35">
      <c r="A356">
        <v>347377</v>
      </c>
      <c r="B356" t="s">
        <v>59</v>
      </c>
      <c r="C356" t="s">
        <v>37</v>
      </c>
      <c r="D356" t="s">
        <v>38</v>
      </c>
      <c r="E356" t="s">
        <v>53</v>
      </c>
      <c r="F356" t="s">
        <v>43</v>
      </c>
      <c r="G356" t="s">
        <v>24</v>
      </c>
      <c r="H356" s="165">
        <v>90901.956250000003</v>
      </c>
      <c r="I356" s="164"/>
    </row>
    <row r="357" spans="1:9" x14ac:dyDescent="0.35">
      <c r="A357">
        <v>347379</v>
      </c>
      <c r="B357" t="s">
        <v>60</v>
      </c>
      <c r="C357" t="s">
        <v>37</v>
      </c>
      <c r="D357" t="s">
        <v>38</v>
      </c>
      <c r="E357" t="s">
        <v>53</v>
      </c>
      <c r="F357" t="s">
        <v>43</v>
      </c>
      <c r="G357" t="s">
        <v>24</v>
      </c>
      <c r="H357" s="165">
        <v>60215.512499999997</v>
      </c>
      <c r="I357" s="164"/>
    </row>
    <row r="358" spans="1:9" x14ac:dyDescent="0.35">
      <c r="A358">
        <v>347345</v>
      </c>
      <c r="B358" t="s">
        <v>36</v>
      </c>
      <c r="C358" t="s">
        <v>37</v>
      </c>
      <c r="D358" t="s">
        <v>38</v>
      </c>
      <c r="E358" t="s">
        <v>39</v>
      </c>
      <c r="F358" t="s">
        <v>42</v>
      </c>
      <c r="G358" t="s">
        <v>24</v>
      </c>
      <c r="H358" s="165">
        <v>14362.81875</v>
      </c>
      <c r="I358" s="164"/>
    </row>
    <row r="359" spans="1:9" x14ac:dyDescent="0.35">
      <c r="A359">
        <v>347353</v>
      </c>
      <c r="B359" t="s">
        <v>47</v>
      </c>
      <c r="C359" t="s">
        <v>37</v>
      </c>
      <c r="D359" t="s">
        <v>38</v>
      </c>
      <c r="E359" t="s">
        <v>39</v>
      </c>
      <c r="F359" t="s">
        <v>42</v>
      </c>
      <c r="G359" t="s">
        <v>24</v>
      </c>
      <c r="H359" s="165">
        <v>2797.3181249999998</v>
      </c>
      <c r="I359" s="164"/>
    </row>
    <row r="360" spans="1:9" x14ac:dyDescent="0.35">
      <c r="A360">
        <v>347355</v>
      </c>
      <c r="B360" t="s">
        <v>49</v>
      </c>
      <c r="C360" t="s">
        <v>37</v>
      </c>
      <c r="D360" t="s">
        <v>38</v>
      </c>
      <c r="E360" t="s">
        <v>39</v>
      </c>
      <c r="F360" t="s">
        <v>42</v>
      </c>
      <c r="G360" t="s">
        <v>24</v>
      </c>
      <c r="H360" s="165">
        <v>4911.6374999999998</v>
      </c>
      <c r="I360" s="164"/>
    </row>
    <row r="361" spans="1:9" x14ac:dyDescent="0.35">
      <c r="A361">
        <v>347357</v>
      </c>
      <c r="B361" t="s">
        <v>50</v>
      </c>
      <c r="C361" t="s">
        <v>37</v>
      </c>
      <c r="D361" t="s">
        <v>38</v>
      </c>
      <c r="E361" t="s">
        <v>39</v>
      </c>
      <c r="F361" t="s">
        <v>42</v>
      </c>
      <c r="G361" t="s">
        <v>24</v>
      </c>
      <c r="H361" s="165">
        <v>100723.02187499999</v>
      </c>
      <c r="I361" s="164"/>
    </row>
    <row r="362" spans="1:9" x14ac:dyDescent="0.35">
      <c r="A362">
        <v>347359</v>
      </c>
      <c r="B362" t="s">
        <v>51</v>
      </c>
      <c r="C362" t="s">
        <v>37</v>
      </c>
      <c r="D362" t="s">
        <v>38</v>
      </c>
      <c r="E362" t="s">
        <v>39</v>
      </c>
      <c r="F362" t="s">
        <v>42</v>
      </c>
      <c r="G362" t="s">
        <v>24</v>
      </c>
      <c r="H362" s="165">
        <v>66717.787500000006</v>
      </c>
      <c r="I362" s="164"/>
    </row>
    <row r="363" spans="1:9" x14ac:dyDescent="0.35">
      <c r="A363">
        <v>347365</v>
      </c>
      <c r="B363" t="s">
        <v>52</v>
      </c>
      <c r="C363" t="s">
        <v>37</v>
      </c>
      <c r="D363" t="s">
        <v>38</v>
      </c>
      <c r="E363" t="s">
        <v>53</v>
      </c>
      <c r="F363" t="s">
        <v>42</v>
      </c>
      <c r="G363" t="s">
        <v>24</v>
      </c>
      <c r="H363" s="165">
        <v>14511.65625</v>
      </c>
      <c r="I363" s="164"/>
    </row>
    <row r="364" spans="1:9" x14ac:dyDescent="0.35">
      <c r="A364">
        <v>347373</v>
      </c>
      <c r="B364" t="s">
        <v>57</v>
      </c>
      <c r="C364" t="s">
        <v>37</v>
      </c>
      <c r="D364" t="s">
        <v>38</v>
      </c>
      <c r="E364" t="s">
        <v>53</v>
      </c>
      <c r="F364" t="s">
        <v>42</v>
      </c>
      <c r="G364" t="s">
        <v>24</v>
      </c>
      <c r="H364" s="165">
        <v>2712.9768749999998</v>
      </c>
      <c r="I364" s="164"/>
    </row>
    <row r="365" spans="1:9" x14ac:dyDescent="0.35">
      <c r="A365">
        <v>347375</v>
      </c>
      <c r="B365" t="s">
        <v>58</v>
      </c>
      <c r="C365" t="s">
        <v>37</v>
      </c>
      <c r="D365" t="s">
        <v>38</v>
      </c>
      <c r="E365" t="s">
        <v>53</v>
      </c>
      <c r="F365" t="s">
        <v>42</v>
      </c>
      <c r="G365" t="s">
        <v>24</v>
      </c>
      <c r="H365" s="165">
        <v>4951.3275000000003</v>
      </c>
      <c r="I365" s="164"/>
    </row>
    <row r="366" spans="1:9" x14ac:dyDescent="0.35">
      <c r="A366">
        <v>347377</v>
      </c>
      <c r="B366" t="s">
        <v>59</v>
      </c>
      <c r="C366" t="s">
        <v>37</v>
      </c>
      <c r="D366" t="s">
        <v>38</v>
      </c>
      <c r="E366" t="s">
        <v>53</v>
      </c>
      <c r="F366" t="s">
        <v>42</v>
      </c>
      <c r="G366" t="s">
        <v>24</v>
      </c>
      <c r="H366" s="165">
        <v>101745.590625</v>
      </c>
      <c r="I366" s="164"/>
    </row>
    <row r="367" spans="1:9" x14ac:dyDescent="0.35">
      <c r="A367">
        <v>347379</v>
      </c>
      <c r="B367" t="s">
        <v>60</v>
      </c>
      <c r="C367" t="s">
        <v>37</v>
      </c>
      <c r="D367" t="s">
        <v>38</v>
      </c>
      <c r="E367" t="s">
        <v>53</v>
      </c>
      <c r="F367" t="s">
        <v>42</v>
      </c>
      <c r="G367" t="s">
        <v>24</v>
      </c>
      <c r="H367" s="165">
        <v>67398.581250000003</v>
      </c>
      <c r="I367" s="164"/>
    </row>
    <row r="368" spans="1:9" x14ac:dyDescent="0.35">
      <c r="A368">
        <v>347385</v>
      </c>
      <c r="B368" t="s">
        <v>61</v>
      </c>
      <c r="C368" t="s">
        <v>3</v>
      </c>
      <c r="D368" t="s">
        <v>62</v>
      </c>
      <c r="E368" t="s">
        <v>63</v>
      </c>
      <c r="F368" t="s">
        <v>66</v>
      </c>
      <c r="G368" t="s">
        <v>24</v>
      </c>
      <c r="H368" s="165">
        <v>12532.893749999999</v>
      </c>
      <c r="I368" s="164"/>
    </row>
    <row r="369" spans="1:9" x14ac:dyDescent="0.35">
      <c r="A369">
        <v>347387</v>
      </c>
      <c r="B369" t="s">
        <v>70</v>
      </c>
      <c r="C369" t="s">
        <v>3</v>
      </c>
      <c r="D369" t="s">
        <v>62</v>
      </c>
      <c r="E369" t="s">
        <v>63</v>
      </c>
      <c r="F369" t="s">
        <v>66</v>
      </c>
      <c r="G369" t="s">
        <v>24</v>
      </c>
      <c r="H369" s="165">
        <v>15049.125</v>
      </c>
      <c r="I369" s="164"/>
    </row>
    <row r="370" spans="1:9" x14ac:dyDescent="0.35">
      <c r="A370">
        <v>347389</v>
      </c>
      <c r="B370" t="s">
        <v>71</v>
      </c>
      <c r="C370" t="s">
        <v>3</v>
      </c>
      <c r="D370" t="s">
        <v>62</v>
      </c>
      <c r="E370" t="s">
        <v>63</v>
      </c>
      <c r="F370" t="s">
        <v>66</v>
      </c>
      <c r="G370" t="s">
        <v>24</v>
      </c>
      <c r="H370" s="165">
        <v>14972.34375</v>
      </c>
      <c r="I370" s="164"/>
    </row>
    <row r="371" spans="1:9" x14ac:dyDescent="0.35">
      <c r="A371">
        <v>347391</v>
      </c>
      <c r="B371" t="s">
        <v>72</v>
      </c>
      <c r="C371" t="s">
        <v>3</v>
      </c>
      <c r="D371" t="s">
        <v>62</v>
      </c>
      <c r="E371" t="s">
        <v>63</v>
      </c>
      <c r="F371" t="s">
        <v>66</v>
      </c>
      <c r="G371" t="s">
        <v>24</v>
      </c>
      <c r="H371" s="165">
        <v>15150.914999999999</v>
      </c>
      <c r="I371" s="164"/>
    </row>
    <row r="372" spans="1:9" x14ac:dyDescent="0.35">
      <c r="A372">
        <v>347393</v>
      </c>
      <c r="B372" t="s">
        <v>73</v>
      </c>
      <c r="C372" t="s">
        <v>3</v>
      </c>
      <c r="D372" t="s">
        <v>62</v>
      </c>
      <c r="E372" t="s">
        <v>63</v>
      </c>
      <c r="F372" t="s">
        <v>66</v>
      </c>
      <c r="G372" t="s">
        <v>24</v>
      </c>
      <c r="H372" s="165">
        <v>15072.817499999999</v>
      </c>
      <c r="I372" s="164"/>
    </row>
    <row r="373" spans="1:9" x14ac:dyDescent="0.35">
      <c r="A373">
        <v>347395</v>
      </c>
      <c r="B373" t="s">
        <v>74</v>
      </c>
      <c r="C373" t="s">
        <v>3</v>
      </c>
      <c r="D373" t="s">
        <v>62</v>
      </c>
      <c r="E373" t="s">
        <v>63</v>
      </c>
      <c r="F373" t="s">
        <v>66</v>
      </c>
      <c r="G373" t="s">
        <v>24</v>
      </c>
      <c r="H373" s="165">
        <v>26272.35</v>
      </c>
      <c r="I373" s="164"/>
    </row>
    <row r="374" spans="1:9" x14ac:dyDescent="0.35">
      <c r="A374">
        <v>347397</v>
      </c>
      <c r="B374" t="s">
        <v>75</v>
      </c>
      <c r="C374" t="s">
        <v>3</v>
      </c>
      <c r="D374" t="s">
        <v>62</v>
      </c>
      <c r="E374" t="s">
        <v>63</v>
      </c>
      <c r="F374" t="s">
        <v>66</v>
      </c>
      <c r="G374" t="s">
        <v>24</v>
      </c>
      <c r="H374" s="165">
        <v>23312.103749999998</v>
      </c>
      <c r="I374" s="164"/>
    </row>
    <row r="375" spans="1:9" x14ac:dyDescent="0.35">
      <c r="A375">
        <v>347399</v>
      </c>
      <c r="B375" t="s">
        <v>76</v>
      </c>
      <c r="C375" t="s">
        <v>3</v>
      </c>
      <c r="D375" t="s">
        <v>62</v>
      </c>
      <c r="E375" t="s">
        <v>63</v>
      </c>
      <c r="F375" t="s">
        <v>66</v>
      </c>
      <c r="G375" t="s">
        <v>24</v>
      </c>
      <c r="H375" s="165">
        <v>15854.231249999999</v>
      </c>
      <c r="I375" s="164"/>
    </row>
    <row r="376" spans="1:9" x14ac:dyDescent="0.35">
      <c r="A376">
        <v>347427</v>
      </c>
      <c r="B376" t="s">
        <v>98</v>
      </c>
      <c r="C376" t="s">
        <v>3</v>
      </c>
      <c r="D376" t="s">
        <v>62</v>
      </c>
      <c r="E376" t="s">
        <v>91</v>
      </c>
      <c r="F376" t="s">
        <v>66</v>
      </c>
      <c r="G376" t="s">
        <v>24</v>
      </c>
      <c r="H376" s="165">
        <v>1693.575</v>
      </c>
      <c r="I376" s="164"/>
    </row>
    <row r="377" spans="1:9" x14ac:dyDescent="0.35">
      <c r="A377">
        <v>347429</v>
      </c>
      <c r="B377" t="s">
        <v>99</v>
      </c>
      <c r="C377" t="s">
        <v>3</v>
      </c>
      <c r="D377" t="s">
        <v>62</v>
      </c>
      <c r="E377" t="s">
        <v>91</v>
      </c>
      <c r="F377" t="s">
        <v>66</v>
      </c>
      <c r="G377" t="s">
        <v>24</v>
      </c>
      <c r="H377" s="165">
        <v>1751.49</v>
      </c>
      <c r="I377" s="164"/>
    </row>
    <row r="378" spans="1:9" x14ac:dyDescent="0.35">
      <c r="A378">
        <v>347431</v>
      </c>
      <c r="B378" t="s">
        <v>100</v>
      </c>
      <c r="C378" t="s">
        <v>3</v>
      </c>
      <c r="D378" t="s">
        <v>62</v>
      </c>
      <c r="E378" t="s">
        <v>91</v>
      </c>
      <c r="F378" t="s">
        <v>66</v>
      </c>
      <c r="G378" t="s">
        <v>24</v>
      </c>
      <c r="H378" s="165">
        <v>2008.1587500000001</v>
      </c>
      <c r="I378" s="164"/>
    </row>
    <row r="379" spans="1:9" x14ac:dyDescent="0.35">
      <c r="A379">
        <v>347433</v>
      </c>
      <c r="B379" t="s">
        <v>101</v>
      </c>
      <c r="C379" t="s">
        <v>3</v>
      </c>
      <c r="D379" t="s">
        <v>62</v>
      </c>
      <c r="E379" t="s">
        <v>91</v>
      </c>
      <c r="F379" t="s">
        <v>66</v>
      </c>
      <c r="G379" t="s">
        <v>24</v>
      </c>
      <c r="H379" s="165">
        <v>1998.0675000000001</v>
      </c>
      <c r="I379" s="164"/>
    </row>
    <row r="380" spans="1:9" x14ac:dyDescent="0.35">
      <c r="A380">
        <v>347435</v>
      </c>
      <c r="B380" t="s">
        <v>102</v>
      </c>
      <c r="C380" t="s">
        <v>3</v>
      </c>
      <c r="D380" t="s">
        <v>62</v>
      </c>
      <c r="E380" t="s">
        <v>91</v>
      </c>
      <c r="F380" t="s">
        <v>66</v>
      </c>
      <c r="G380" t="s">
        <v>24</v>
      </c>
      <c r="H380" s="165">
        <v>4969.9406250000002</v>
      </c>
      <c r="I380" s="164"/>
    </row>
    <row r="381" spans="1:9" x14ac:dyDescent="0.35">
      <c r="A381">
        <v>347437</v>
      </c>
      <c r="B381" t="s">
        <v>103</v>
      </c>
      <c r="C381" t="s">
        <v>3</v>
      </c>
      <c r="D381" t="s">
        <v>62</v>
      </c>
      <c r="E381" t="s">
        <v>91</v>
      </c>
      <c r="F381" t="s">
        <v>66</v>
      </c>
      <c r="G381" t="s">
        <v>24</v>
      </c>
      <c r="H381" s="165">
        <v>2966.8274999999999</v>
      </c>
      <c r="I381" s="164"/>
    </row>
    <row r="382" spans="1:9" x14ac:dyDescent="0.35">
      <c r="A382">
        <v>347439</v>
      </c>
      <c r="B382" t="s">
        <v>104</v>
      </c>
      <c r="C382" t="s">
        <v>3</v>
      </c>
      <c r="D382" t="s">
        <v>62</v>
      </c>
      <c r="E382" t="s">
        <v>91</v>
      </c>
      <c r="F382" t="s">
        <v>66</v>
      </c>
      <c r="G382" t="s">
        <v>24</v>
      </c>
      <c r="H382" s="165">
        <v>2352.796875</v>
      </c>
      <c r="I382" s="164"/>
    </row>
    <row r="383" spans="1:9" x14ac:dyDescent="0.35">
      <c r="A383">
        <v>347385</v>
      </c>
      <c r="B383" t="s">
        <v>61</v>
      </c>
      <c r="C383" t="s">
        <v>3</v>
      </c>
      <c r="D383" t="s">
        <v>62</v>
      </c>
      <c r="E383" t="s">
        <v>63</v>
      </c>
      <c r="F383" t="s">
        <v>64</v>
      </c>
      <c r="G383" t="s">
        <v>24</v>
      </c>
      <c r="H383" s="165">
        <v>12122.271875</v>
      </c>
      <c r="I383" s="164"/>
    </row>
    <row r="384" spans="1:9" x14ac:dyDescent="0.35">
      <c r="A384">
        <v>347387</v>
      </c>
      <c r="B384" t="s">
        <v>70</v>
      </c>
      <c r="C384" t="s">
        <v>3</v>
      </c>
      <c r="D384" t="s">
        <v>62</v>
      </c>
      <c r="E384" t="s">
        <v>63</v>
      </c>
      <c r="F384" t="s">
        <v>64</v>
      </c>
      <c r="G384" t="s">
        <v>24</v>
      </c>
      <c r="H384" s="165">
        <v>14556.0625</v>
      </c>
      <c r="I384" s="164"/>
    </row>
    <row r="385" spans="1:9" x14ac:dyDescent="0.35">
      <c r="A385">
        <v>347389</v>
      </c>
      <c r="B385" t="s">
        <v>71</v>
      </c>
      <c r="C385" t="s">
        <v>3</v>
      </c>
      <c r="D385" t="s">
        <v>62</v>
      </c>
      <c r="E385" t="s">
        <v>63</v>
      </c>
      <c r="F385" t="s">
        <v>64</v>
      </c>
      <c r="G385" t="s">
        <v>24</v>
      </c>
      <c r="H385" s="165">
        <v>14481.796875</v>
      </c>
      <c r="I385" s="164"/>
    </row>
    <row r="386" spans="1:9" x14ac:dyDescent="0.35">
      <c r="A386">
        <v>347391</v>
      </c>
      <c r="B386" t="s">
        <v>72</v>
      </c>
      <c r="C386" t="s">
        <v>3</v>
      </c>
      <c r="D386" t="s">
        <v>62</v>
      </c>
      <c r="E386" t="s">
        <v>63</v>
      </c>
      <c r="F386" t="s">
        <v>64</v>
      </c>
      <c r="G386" t="s">
        <v>24</v>
      </c>
      <c r="H386" s="165">
        <v>14654.5175</v>
      </c>
      <c r="I386" s="164"/>
    </row>
    <row r="387" spans="1:9" x14ac:dyDescent="0.35">
      <c r="A387">
        <v>347393</v>
      </c>
      <c r="B387" t="s">
        <v>73</v>
      </c>
      <c r="C387" t="s">
        <v>3</v>
      </c>
      <c r="D387" t="s">
        <v>62</v>
      </c>
      <c r="E387" t="s">
        <v>63</v>
      </c>
      <c r="F387" t="s">
        <v>64</v>
      </c>
      <c r="G387" t="s">
        <v>24</v>
      </c>
      <c r="H387" s="165">
        <v>14578.97875</v>
      </c>
      <c r="I387" s="164"/>
    </row>
    <row r="388" spans="1:9" x14ac:dyDescent="0.35">
      <c r="A388">
        <v>347395</v>
      </c>
      <c r="B388" t="s">
        <v>74</v>
      </c>
      <c r="C388" t="s">
        <v>3</v>
      </c>
      <c r="D388" t="s">
        <v>62</v>
      </c>
      <c r="E388" t="s">
        <v>63</v>
      </c>
      <c r="F388" t="s">
        <v>64</v>
      </c>
      <c r="G388" t="s">
        <v>24</v>
      </c>
      <c r="H388" s="165">
        <v>25411.575000000001</v>
      </c>
      <c r="I388" s="164"/>
    </row>
    <row r="389" spans="1:9" x14ac:dyDescent="0.35">
      <c r="A389">
        <v>347397</v>
      </c>
      <c r="B389" t="s">
        <v>75</v>
      </c>
      <c r="C389" t="s">
        <v>3</v>
      </c>
      <c r="D389" t="s">
        <v>62</v>
      </c>
      <c r="E389" t="s">
        <v>63</v>
      </c>
      <c r="F389" t="s">
        <v>64</v>
      </c>
      <c r="G389" t="s">
        <v>24</v>
      </c>
      <c r="H389" s="165">
        <v>22548.316875</v>
      </c>
      <c r="I389" s="164"/>
    </row>
    <row r="390" spans="1:9" x14ac:dyDescent="0.35">
      <c r="A390">
        <v>347399</v>
      </c>
      <c r="B390" t="s">
        <v>76</v>
      </c>
      <c r="C390" t="s">
        <v>3</v>
      </c>
      <c r="D390" t="s">
        <v>62</v>
      </c>
      <c r="E390" t="s">
        <v>63</v>
      </c>
      <c r="F390" t="s">
        <v>64</v>
      </c>
      <c r="G390" t="s">
        <v>24</v>
      </c>
      <c r="H390" s="165">
        <v>15334.790625</v>
      </c>
      <c r="I390" s="164"/>
    </row>
    <row r="391" spans="1:9" x14ac:dyDescent="0.35">
      <c r="A391">
        <v>347427</v>
      </c>
      <c r="B391" t="s">
        <v>98</v>
      </c>
      <c r="C391" t="s">
        <v>3</v>
      </c>
      <c r="D391" t="s">
        <v>62</v>
      </c>
      <c r="E391" t="s">
        <v>91</v>
      </c>
      <c r="F391" t="s">
        <v>64</v>
      </c>
      <c r="G391" t="s">
        <v>24</v>
      </c>
      <c r="H391" s="165">
        <v>1638.0874999999999</v>
      </c>
      <c r="I391" s="164"/>
    </row>
    <row r="392" spans="1:9" x14ac:dyDescent="0.35">
      <c r="A392">
        <v>347429</v>
      </c>
      <c r="B392" t="s">
        <v>99</v>
      </c>
      <c r="C392" t="s">
        <v>3</v>
      </c>
      <c r="D392" t="s">
        <v>62</v>
      </c>
      <c r="E392" t="s">
        <v>91</v>
      </c>
      <c r="F392" t="s">
        <v>64</v>
      </c>
      <c r="G392" t="s">
        <v>24</v>
      </c>
      <c r="H392" s="165">
        <v>1694.105</v>
      </c>
      <c r="I392" s="164"/>
    </row>
    <row r="393" spans="1:9" x14ac:dyDescent="0.35">
      <c r="A393">
        <v>347431</v>
      </c>
      <c r="B393" t="s">
        <v>100</v>
      </c>
      <c r="C393" t="s">
        <v>3</v>
      </c>
      <c r="D393" t="s">
        <v>62</v>
      </c>
      <c r="E393" t="s">
        <v>91</v>
      </c>
      <c r="F393" t="s">
        <v>64</v>
      </c>
      <c r="G393" t="s">
        <v>24</v>
      </c>
      <c r="H393" s="165">
        <v>1942.3643749999999</v>
      </c>
      <c r="I393" s="164"/>
    </row>
    <row r="394" spans="1:9" x14ac:dyDescent="0.35">
      <c r="A394">
        <v>347433</v>
      </c>
      <c r="B394" t="s">
        <v>101</v>
      </c>
      <c r="C394" t="s">
        <v>3</v>
      </c>
      <c r="D394" t="s">
        <v>62</v>
      </c>
      <c r="E394" t="s">
        <v>91</v>
      </c>
      <c r="F394" t="s">
        <v>64</v>
      </c>
      <c r="G394" t="s">
        <v>24</v>
      </c>
      <c r="H394" s="165">
        <v>1932.60375</v>
      </c>
      <c r="I394" s="164"/>
    </row>
    <row r="395" spans="1:9" x14ac:dyDescent="0.35">
      <c r="A395">
        <v>347435</v>
      </c>
      <c r="B395" t="s">
        <v>102</v>
      </c>
      <c r="C395" t="s">
        <v>3</v>
      </c>
      <c r="D395" t="s">
        <v>62</v>
      </c>
      <c r="E395" t="s">
        <v>91</v>
      </c>
      <c r="F395" t="s">
        <v>64</v>
      </c>
      <c r="G395" t="s">
        <v>24</v>
      </c>
      <c r="H395" s="165">
        <v>4807.1078124999995</v>
      </c>
      <c r="I395" s="164"/>
    </row>
    <row r="396" spans="1:9" x14ac:dyDescent="0.35">
      <c r="A396">
        <v>347437</v>
      </c>
      <c r="B396" t="s">
        <v>103</v>
      </c>
      <c r="C396" t="s">
        <v>3</v>
      </c>
      <c r="D396" t="s">
        <v>62</v>
      </c>
      <c r="E396" t="s">
        <v>91</v>
      </c>
      <c r="F396" t="s">
        <v>64</v>
      </c>
      <c r="G396" t="s">
        <v>24</v>
      </c>
      <c r="H396" s="165">
        <v>2869.6237499999997</v>
      </c>
      <c r="I396" s="164"/>
    </row>
    <row r="397" spans="1:9" x14ac:dyDescent="0.35">
      <c r="A397">
        <v>347439</v>
      </c>
      <c r="B397" t="s">
        <v>104</v>
      </c>
      <c r="C397" t="s">
        <v>3</v>
      </c>
      <c r="D397" t="s">
        <v>62</v>
      </c>
      <c r="E397" t="s">
        <v>91</v>
      </c>
      <c r="F397" t="s">
        <v>64</v>
      </c>
      <c r="G397" t="s">
        <v>24</v>
      </c>
      <c r="H397" s="165">
        <v>2275.7109375</v>
      </c>
      <c r="I397" s="164"/>
    </row>
    <row r="398" spans="1:9" x14ac:dyDescent="0.35">
      <c r="A398">
        <v>347345</v>
      </c>
      <c r="B398" t="s">
        <v>36</v>
      </c>
      <c r="C398" t="s">
        <v>37</v>
      </c>
      <c r="D398" t="s">
        <v>38</v>
      </c>
      <c r="E398" t="s">
        <v>39</v>
      </c>
      <c r="F398" t="s">
        <v>44</v>
      </c>
      <c r="G398" t="s">
        <v>24</v>
      </c>
      <c r="H398" s="165">
        <v>6914.3456249999999</v>
      </c>
      <c r="I398" s="164"/>
    </row>
    <row r="399" spans="1:9" x14ac:dyDescent="0.35">
      <c r="A399">
        <v>347353</v>
      </c>
      <c r="B399" t="s">
        <v>47</v>
      </c>
      <c r="C399" t="s">
        <v>37</v>
      </c>
      <c r="D399" t="s">
        <v>38</v>
      </c>
      <c r="E399" t="s">
        <v>39</v>
      </c>
      <c r="F399" t="s">
        <v>44</v>
      </c>
      <c r="G399" t="s">
        <v>24</v>
      </c>
      <c r="H399" s="165">
        <v>1425.8598750000001</v>
      </c>
      <c r="I399" s="164"/>
    </row>
    <row r="400" spans="1:9" x14ac:dyDescent="0.35">
      <c r="A400">
        <v>347355</v>
      </c>
      <c r="B400" t="s">
        <v>49</v>
      </c>
      <c r="C400" t="s">
        <v>37</v>
      </c>
      <c r="D400" t="s">
        <v>38</v>
      </c>
      <c r="E400" t="s">
        <v>39</v>
      </c>
      <c r="F400" t="s">
        <v>44</v>
      </c>
      <c r="G400" t="s">
        <v>24</v>
      </c>
      <c r="H400" s="165">
        <v>2321.5004999999996</v>
      </c>
      <c r="I400" s="164"/>
    </row>
    <row r="401" spans="1:9" x14ac:dyDescent="0.35">
      <c r="A401">
        <v>347357</v>
      </c>
      <c r="B401" t="s">
        <v>50</v>
      </c>
      <c r="C401" t="s">
        <v>37</v>
      </c>
      <c r="D401" t="s">
        <v>38</v>
      </c>
      <c r="E401" t="s">
        <v>39</v>
      </c>
      <c r="F401" t="s">
        <v>44</v>
      </c>
      <c r="G401" t="s">
        <v>24</v>
      </c>
      <c r="H401" s="165">
        <v>47435.950125000003</v>
      </c>
      <c r="I401" s="164"/>
    </row>
    <row r="402" spans="1:9" x14ac:dyDescent="0.35">
      <c r="A402">
        <v>347359</v>
      </c>
      <c r="B402" t="s">
        <v>51</v>
      </c>
      <c r="C402" t="s">
        <v>37</v>
      </c>
      <c r="D402" t="s">
        <v>38</v>
      </c>
      <c r="E402" t="s">
        <v>39</v>
      </c>
      <c r="F402" t="s">
        <v>44</v>
      </c>
      <c r="G402" t="s">
        <v>24</v>
      </c>
      <c r="H402" s="165">
        <v>34002.643499999998</v>
      </c>
      <c r="I402" s="164"/>
    </row>
    <row r="403" spans="1:9" x14ac:dyDescent="0.35">
      <c r="A403">
        <v>347365</v>
      </c>
      <c r="B403" t="s">
        <v>52</v>
      </c>
      <c r="C403" t="s">
        <v>37</v>
      </c>
      <c r="D403" t="s">
        <v>38</v>
      </c>
      <c r="E403" t="s">
        <v>53</v>
      </c>
      <c r="F403" t="s">
        <v>44</v>
      </c>
      <c r="G403" t="s">
        <v>24</v>
      </c>
      <c r="H403" s="165">
        <v>6985.9968749999998</v>
      </c>
      <c r="I403" s="164"/>
    </row>
    <row r="404" spans="1:9" x14ac:dyDescent="0.35">
      <c r="A404">
        <v>347373</v>
      </c>
      <c r="B404" t="s">
        <v>57</v>
      </c>
      <c r="C404" t="s">
        <v>37</v>
      </c>
      <c r="D404" t="s">
        <v>38</v>
      </c>
      <c r="E404" t="s">
        <v>53</v>
      </c>
      <c r="F404" t="s">
        <v>44</v>
      </c>
      <c r="G404" t="s">
        <v>24</v>
      </c>
      <c r="H404" s="165">
        <v>1382.8691249999997</v>
      </c>
      <c r="I404" s="164"/>
    </row>
    <row r="405" spans="1:9" x14ac:dyDescent="0.35">
      <c r="A405">
        <v>347375</v>
      </c>
      <c r="B405" t="s">
        <v>58</v>
      </c>
      <c r="C405" t="s">
        <v>37</v>
      </c>
      <c r="D405" t="s">
        <v>38</v>
      </c>
      <c r="E405" t="s">
        <v>53</v>
      </c>
      <c r="F405" t="s">
        <v>44</v>
      </c>
      <c r="G405" t="s">
        <v>24</v>
      </c>
      <c r="H405" s="165">
        <v>2340.2601</v>
      </c>
      <c r="I405" s="164"/>
    </row>
    <row r="406" spans="1:9" x14ac:dyDescent="0.35">
      <c r="A406">
        <v>347377</v>
      </c>
      <c r="B406" t="s">
        <v>59</v>
      </c>
      <c r="C406" t="s">
        <v>37</v>
      </c>
      <c r="D406" t="s">
        <v>38</v>
      </c>
      <c r="E406" t="s">
        <v>53</v>
      </c>
      <c r="F406" t="s">
        <v>44</v>
      </c>
      <c r="G406" t="s">
        <v>24</v>
      </c>
      <c r="H406" s="165">
        <v>47917.533374999999</v>
      </c>
      <c r="I406" s="164"/>
    </row>
    <row r="407" spans="1:9" x14ac:dyDescent="0.35">
      <c r="A407">
        <v>347379</v>
      </c>
      <c r="B407" t="s">
        <v>60</v>
      </c>
      <c r="C407" t="s">
        <v>37</v>
      </c>
      <c r="D407" t="s">
        <v>38</v>
      </c>
      <c r="E407" t="s">
        <v>53</v>
      </c>
      <c r="F407" t="s">
        <v>44</v>
      </c>
      <c r="G407" t="s">
        <v>24</v>
      </c>
      <c r="H407" s="165">
        <v>34349.609249999994</v>
      </c>
      <c r="I407" s="164"/>
    </row>
    <row r="408" spans="1:9" x14ac:dyDescent="0.35">
      <c r="A408">
        <v>347345</v>
      </c>
      <c r="B408" t="s">
        <v>36</v>
      </c>
      <c r="C408" t="s">
        <v>37</v>
      </c>
      <c r="D408" t="s">
        <v>38</v>
      </c>
      <c r="E408" t="s">
        <v>39</v>
      </c>
      <c r="F408" t="s">
        <v>41</v>
      </c>
      <c r="G408" t="s">
        <v>24</v>
      </c>
      <c r="H408" s="165">
        <v>8938.4934374999993</v>
      </c>
      <c r="I408" s="164"/>
    </row>
    <row r="409" spans="1:9" x14ac:dyDescent="0.35">
      <c r="A409">
        <v>347353</v>
      </c>
      <c r="B409" t="s">
        <v>47</v>
      </c>
      <c r="C409" t="s">
        <v>37</v>
      </c>
      <c r="D409" t="s">
        <v>38</v>
      </c>
      <c r="E409" t="s">
        <v>39</v>
      </c>
      <c r="F409" t="s">
        <v>41</v>
      </c>
      <c r="G409" t="s">
        <v>24</v>
      </c>
      <c r="H409" s="165">
        <v>1843.2748125000001</v>
      </c>
      <c r="I409" s="164"/>
    </row>
    <row r="410" spans="1:9" x14ac:dyDescent="0.35">
      <c r="A410">
        <v>347355</v>
      </c>
      <c r="B410" t="s">
        <v>49</v>
      </c>
      <c r="C410" t="s">
        <v>37</v>
      </c>
      <c r="D410" t="s">
        <v>38</v>
      </c>
      <c r="E410" t="s">
        <v>39</v>
      </c>
      <c r="F410" t="s">
        <v>41</v>
      </c>
      <c r="G410" t="s">
        <v>24</v>
      </c>
      <c r="H410" s="165">
        <v>3001.1107499999998</v>
      </c>
      <c r="I410" s="164"/>
    </row>
    <row r="411" spans="1:9" x14ac:dyDescent="0.35">
      <c r="A411">
        <v>347357</v>
      </c>
      <c r="B411" t="s">
        <v>50</v>
      </c>
      <c r="C411" t="s">
        <v>37</v>
      </c>
      <c r="D411" t="s">
        <v>38</v>
      </c>
      <c r="E411" t="s">
        <v>39</v>
      </c>
      <c r="F411" t="s">
        <v>41</v>
      </c>
      <c r="G411" t="s">
        <v>24</v>
      </c>
      <c r="H411" s="165">
        <v>61322.640187500001</v>
      </c>
      <c r="I411" s="164"/>
    </row>
    <row r="412" spans="1:9" x14ac:dyDescent="0.35">
      <c r="A412">
        <v>347359</v>
      </c>
      <c r="B412" t="s">
        <v>51</v>
      </c>
      <c r="C412" t="s">
        <v>37</v>
      </c>
      <c r="D412" t="s">
        <v>38</v>
      </c>
      <c r="E412" t="s">
        <v>39</v>
      </c>
      <c r="F412" t="s">
        <v>41</v>
      </c>
      <c r="G412" t="s">
        <v>24</v>
      </c>
      <c r="H412" s="165">
        <v>43956.785250000001</v>
      </c>
      <c r="I412" s="164"/>
    </row>
    <row r="413" spans="1:9" x14ac:dyDescent="0.35">
      <c r="A413">
        <v>347365</v>
      </c>
      <c r="B413" t="s">
        <v>52</v>
      </c>
      <c r="C413" t="s">
        <v>37</v>
      </c>
      <c r="D413" t="s">
        <v>38</v>
      </c>
      <c r="E413" t="s">
        <v>53</v>
      </c>
      <c r="F413" t="s">
        <v>41</v>
      </c>
      <c r="G413" t="s">
        <v>24</v>
      </c>
      <c r="H413" s="165">
        <v>9031.1203124999993</v>
      </c>
      <c r="I413" s="164"/>
    </row>
    <row r="414" spans="1:9" x14ac:dyDescent="0.35">
      <c r="A414">
        <v>347373</v>
      </c>
      <c r="B414" t="s">
        <v>57</v>
      </c>
      <c r="C414" t="s">
        <v>37</v>
      </c>
      <c r="D414" t="s">
        <v>38</v>
      </c>
      <c r="E414" t="s">
        <v>53</v>
      </c>
      <c r="F414" t="s">
        <v>41</v>
      </c>
      <c r="G414" t="s">
        <v>24</v>
      </c>
      <c r="H414" s="165">
        <v>1787.6986875</v>
      </c>
      <c r="I414" s="164"/>
    </row>
    <row r="415" spans="1:9" x14ac:dyDescent="0.35">
      <c r="A415">
        <v>347375</v>
      </c>
      <c r="B415" t="s">
        <v>58</v>
      </c>
      <c r="C415" t="s">
        <v>37</v>
      </c>
      <c r="D415" t="s">
        <v>38</v>
      </c>
      <c r="E415" t="s">
        <v>53</v>
      </c>
      <c r="F415" t="s">
        <v>41</v>
      </c>
      <c r="G415" t="s">
        <v>24</v>
      </c>
      <c r="H415" s="165">
        <v>3025.3621500000004</v>
      </c>
      <c r="I415" s="164"/>
    </row>
    <row r="416" spans="1:9" x14ac:dyDescent="0.35">
      <c r="A416">
        <v>347377</v>
      </c>
      <c r="B416" t="s">
        <v>59</v>
      </c>
      <c r="C416" t="s">
        <v>37</v>
      </c>
      <c r="D416" t="s">
        <v>38</v>
      </c>
      <c r="E416" t="s">
        <v>53</v>
      </c>
      <c r="F416" t="s">
        <v>41</v>
      </c>
      <c r="G416" t="s">
        <v>24</v>
      </c>
      <c r="H416" s="165">
        <v>61945.205062499997</v>
      </c>
      <c r="I416" s="164"/>
    </row>
    <row r="417" spans="1:9" x14ac:dyDescent="0.35">
      <c r="A417">
        <v>347379</v>
      </c>
      <c r="B417" t="s">
        <v>60</v>
      </c>
      <c r="C417" t="s">
        <v>37</v>
      </c>
      <c r="D417" t="s">
        <v>38</v>
      </c>
      <c r="E417" t="s">
        <v>53</v>
      </c>
      <c r="F417" t="s">
        <v>41</v>
      </c>
      <c r="G417" t="s">
        <v>24</v>
      </c>
      <c r="H417" s="165">
        <v>44405.323875000002</v>
      </c>
      <c r="I417" s="164"/>
    </row>
    <row r="418" spans="1:9" x14ac:dyDescent="0.35">
      <c r="A418">
        <v>347427</v>
      </c>
      <c r="B418" t="s">
        <v>98</v>
      </c>
      <c r="C418" t="s">
        <v>3</v>
      </c>
      <c r="D418" t="s">
        <v>62</v>
      </c>
      <c r="E418" t="s">
        <v>91</v>
      </c>
      <c r="F418" t="s">
        <v>95</v>
      </c>
      <c r="G418" t="s">
        <v>24</v>
      </c>
      <c r="H418" s="165">
        <v>3168.5774999999999</v>
      </c>
      <c r="I418" s="164"/>
    </row>
    <row r="419" spans="1:9" x14ac:dyDescent="0.35">
      <c r="A419">
        <v>347429</v>
      </c>
      <c r="B419" t="s">
        <v>99</v>
      </c>
      <c r="C419" t="s">
        <v>3</v>
      </c>
      <c r="D419" t="s">
        <v>62</v>
      </c>
      <c r="E419" t="s">
        <v>91</v>
      </c>
      <c r="F419" t="s">
        <v>95</v>
      </c>
      <c r="G419" t="s">
        <v>24</v>
      </c>
      <c r="H419" s="165">
        <v>3276.933</v>
      </c>
      <c r="I419" s="164"/>
    </row>
    <row r="420" spans="1:9" x14ac:dyDescent="0.35">
      <c r="A420">
        <v>347431</v>
      </c>
      <c r="B420" t="s">
        <v>100</v>
      </c>
      <c r="C420" t="s">
        <v>3</v>
      </c>
      <c r="D420" t="s">
        <v>62</v>
      </c>
      <c r="E420" t="s">
        <v>91</v>
      </c>
      <c r="F420" t="s">
        <v>95</v>
      </c>
      <c r="G420" t="s">
        <v>24</v>
      </c>
      <c r="H420" s="165">
        <v>3757.144875</v>
      </c>
      <c r="I420" s="164"/>
    </row>
    <row r="421" spans="1:9" x14ac:dyDescent="0.35">
      <c r="A421">
        <v>347433</v>
      </c>
      <c r="B421" t="s">
        <v>101</v>
      </c>
      <c r="C421" t="s">
        <v>3</v>
      </c>
      <c r="D421" t="s">
        <v>62</v>
      </c>
      <c r="E421" t="s">
        <v>91</v>
      </c>
      <c r="F421" t="s">
        <v>95</v>
      </c>
      <c r="G421" t="s">
        <v>24</v>
      </c>
      <c r="H421" s="165">
        <v>3738.2647500000003</v>
      </c>
      <c r="I421" s="164"/>
    </row>
    <row r="422" spans="1:9" x14ac:dyDescent="0.35">
      <c r="A422">
        <v>347435</v>
      </c>
      <c r="B422" t="s">
        <v>102</v>
      </c>
      <c r="C422" t="s">
        <v>3</v>
      </c>
      <c r="D422" t="s">
        <v>62</v>
      </c>
      <c r="E422" t="s">
        <v>91</v>
      </c>
      <c r="F422" t="s">
        <v>95</v>
      </c>
      <c r="G422" t="s">
        <v>24</v>
      </c>
      <c r="H422" s="165">
        <v>10228.307718749998</v>
      </c>
      <c r="I422" s="164"/>
    </row>
    <row r="423" spans="1:9" x14ac:dyDescent="0.35">
      <c r="A423">
        <v>347437</v>
      </c>
      <c r="B423" t="s">
        <v>103</v>
      </c>
      <c r="C423" t="s">
        <v>3</v>
      </c>
      <c r="D423" t="s">
        <v>62</v>
      </c>
      <c r="E423" t="s">
        <v>91</v>
      </c>
      <c r="F423" t="s">
        <v>95</v>
      </c>
      <c r="G423" t="s">
        <v>24</v>
      </c>
      <c r="H423" s="165">
        <v>6475.8828750000002</v>
      </c>
      <c r="I423" s="164"/>
    </row>
    <row r="424" spans="1:9" x14ac:dyDescent="0.35">
      <c r="A424">
        <v>347439</v>
      </c>
      <c r="B424" t="s">
        <v>104</v>
      </c>
      <c r="C424" t="s">
        <v>3</v>
      </c>
      <c r="D424" t="s">
        <v>62</v>
      </c>
      <c r="E424" t="s">
        <v>91</v>
      </c>
      <c r="F424" t="s">
        <v>95</v>
      </c>
      <c r="G424" t="s">
        <v>24</v>
      </c>
      <c r="H424" s="165">
        <v>4521.99515625</v>
      </c>
      <c r="I424" s="164"/>
    </row>
    <row r="425" spans="1:9" x14ac:dyDescent="0.35">
      <c r="A425">
        <v>347331</v>
      </c>
      <c r="B425" t="s">
        <v>2</v>
      </c>
      <c r="C425" t="s">
        <v>3</v>
      </c>
      <c r="D425" t="s">
        <v>4</v>
      </c>
      <c r="E425" t="s">
        <v>5</v>
      </c>
      <c r="F425" t="s">
        <v>5</v>
      </c>
      <c r="G425" t="s">
        <v>24</v>
      </c>
      <c r="H425" s="165">
        <v>18866.924999999999</v>
      </c>
      <c r="I425" s="164"/>
    </row>
    <row r="426" spans="1:9" x14ac:dyDescent="0.35">
      <c r="A426">
        <v>347333</v>
      </c>
      <c r="B426" t="s">
        <v>32</v>
      </c>
      <c r="C426" t="s">
        <v>3</v>
      </c>
      <c r="D426" t="s">
        <v>4</v>
      </c>
      <c r="E426" t="s">
        <v>5</v>
      </c>
      <c r="F426" t="s">
        <v>5</v>
      </c>
      <c r="G426" t="s">
        <v>24</v>
      </c>
      <c r="H426" s="165">
        <v>18771.637500000001</v>
      </c>
      <c r="I426" s="164"/>
    </row>
    <row r="427" spans="1:9" x14ac:dyDescent="0.35">
      <c r="A427">
        <v>347335</v>
      </c>
      <c r="B427" t="s">
        <v>33</v>
      </c>
      <c r="C427" t="s">
        <v>3</v>
      </c>
      <c r="D427" t="s">
        <v>4</v>
      </c>
      <c r="E427" t="s">
        <v>5</v>
      </c>
      <c r="F427" t="s">
        <v>5</v>
      </c>
      <c r="G427" t="s">
        <v>24</v>
      </c>
      <c r="H427" s="165">
        <v>18676.349999999999</v>
      </c>
      <c r="I427" s="164"/>
    </row>
    <row r="428" spans="1:9" x14ac:dyDescent="0.35">
      <c r="A428">
        <v>347337</v>
      </c>
      <c r="B428" t="s">
        <v>34</v>
      </c>
      <c r="C428" t="s">
        <v>3</v>
      </c>
      <c r="D428" t="s">
        <v>4</v>
      </c>
      <c r="E428" t="s">
        <v>5</v>
      </c>
      <c r="F428" t="s">
        <v>5</v>
      </c>
      <c r="G428" t="s">
        <v>24</v>
      </c>
      <c r="H428" s="165">
        <v>18581.0625</v>
      </c>
      <c r="I428" s="164"/>
    </row>
    <row r="429" spans="1:9" x14ac:dyDescent="0.35">
      <c r="A429">
        <v>347339</v>
      </c>
      <c r="B429" t="s">
        <v>35</v>
      </c>
      <c r="C429" t="s">
        <v>3</v>
      </c>
      <c r="D429" t="s">
        <v>4</v>
      </c>
      <c r="E429" t="s">
        <v>5</v>
      </c>
      <c r="F429" t="s">
        <v>5</v>
      </c>
      <c r="G429" t="s">
        <v>24</v>
      </c>
      <c r="H429" s="165">
        <v>18485.775000000001</v>
      </c>
      <c r="I429" s="164"/>
    </row>
    <row r="430" spans="1:9" x14ac:dyDescent="0.35">
      <c r="A430">
        <v>347365</v>
      </c>
      <c r="B430" t="s">
        <v>52</v>
      </c>
      <c r="C430" t="s">
        <v>37</v>
      </c>
      <c r="D430" t="s">
        <v>38</v>
      </c>
      <c r="E430" t="s">
        <v>53</v>
      </c>
      <c r="F430" t="s">
        <v>53</v>
      </c>
      <c r="G430" t="s">
        <v>24</v>
      </c>
      <c r="H430" s="165">
        <v>35472.9375</v>
      </c>
      <c r="I430" s="164"/>
    </row>
    <row r="431" spans="1:9" x14ac:dyDescent="0.35">
      <c r="A431">
        <v>347373</v>
      </c>
      <c r="B431" t="s">
        <v>57</v>
      </c>
      <c r="C431" t="s">
        <v>37</v>
      </c>
      <c r="D431" t="s">
        <v>38</v>
      </c>
      <c r="E431" t="s">
        <v>53</v>
      </c>
      <c r="F431" t="s">
        <v>53</v>
      </c>
      <c r="G431" t="s">
        <v>24</v>
      </c>
      <c r="H431" s="165">
        <v>7021.8225000000002</v>
      </c>
      <c r="I431" s="164"/>
    </row>
    <row r="432" spans="1:9" x14ac:dyDescent="0.35">
      <c r="A432">
        <v>347375</v>
      </c>
      <c r="B432" t="s">
        <v>58</v>
      </c>
      <c r="C432" t="s">
        <v>37</v>
      </c>
      <c r="D432" t="s">
        <v>38</v>
      </c>
      <c r="E432" t="s">
        <v>53</v>
      </c>
      <c r="F432" t="s">
        <v>53</v>
      </c>
      <c r="G432" t="s">
        <v>24</v>
      </c>
      <c r="H432" s="165">
        <v>11883.186</v>
      </c>
      <c r="I432" s="164"/>
    </row>
    <row r="433" spans="1:9" x14ac:dyDescent="0.35">
      <c r="A433">
        <v>347377</v>
      </c>
      <c r="B433" t="s">
        <v>59</v>
      </c>
      <c r="C433" t="s">
        <v>37</v>
      </c>
      <c r="D433" t="s">
        <v>38</v>
      </c>
      <c r="E433" t="s">
        <v>53</v>
      </c>
      <c r="F433" t="s">
        <v>53</v>
      </c>
      <c r="G433" t="s">
        <v>24</v>
      </c>
      <c r="H433" s="165">
        <v>243311.82749999998</v>
      </c>
      <c r="I433" s="164"/>
    </row>
    <row r="434" spans="1:9" x14ac:dyDescent="0.35">
      <c r="A434">
        <v>347379</v>
      </c>
      <c r="B434" t="s">
        <v>60</v>
      </c>
      <c r="C434" t="s">
        <v>37</v>
      </c>
      <c r="D434" t="s">
        <v>38</v>
      </c>
      <c r="E434" t="s">
        <v>53</v>
      </c>
      <c r="F434" t="s">
        <v>53</v>
      </c>
      <c r="G434" t="s">
        <v>24</v>
      </c>
      <c r="H434" s="165">
        <v>174417.70499999999</v>
      </c>
      <c r="I434" s="164"/>
    </row>
    <row r="435" spans="1:9" x14ac:dyDescent="0.35">
      <c r="A435">
        <v>347385</v>
      </c>
      <c r="B435" t="s">
        <v>61</v>
      </c>
      <c r="C435" t="s">
        <v>3</v>
      </c>
      <c r="D435" t="s">
        <v>62</v>
      </c>
      <c r="E435" t="s">
        <v>63</v>
      </c>
      <c r="F435" t="s">
        <v>63</v>
      </c>
      <c r="G435" t="s">
        <v>24</v>
      </c>
      <c r="H435" s="165">
        <v>33943.25390625</v>
      </c>
      <c r="I435" s="164"/>
    </row>
    <row r="436" spans="1:9" x14ac:dyDescent="0.35">
      <c r="A436">
        <v>347387</v>
      </c>
      <c r="B436" t="s">
        <v>70</v>
      </c>
      <c r="C436" t="s">
        <v>3</v>
      </c>
      <c r="D436" t="s">
        <v>62</v>
      </c>
      <c r="E436" t="s">
        <v>63</v>
      </c>
      <c r="F436" t="s">
        <v>63</v>
      </c>
      <c r="G436" t="s">
        <v>24</v>
      </c>
      <c r="H436" s="165">
        <v>40758.046875</v>
      </c>
      <c r="I436" s="164"/>
    </row>
    <row r="437" spans="1:9" x14ac:dyDescent="0.35">
      <c r="A437">
        <v>347389</v>
      </c>
      <c r="B437" t="s">
        <v>71</v>
      </c>
      <c r="C437" t="s">
        <v>3</v>
      </c>
      <c r="D437" t="s">
        <v>62</v>
      </c>
      <c r="E437" t="s">
        <v>63</v>
      </c>
      <c r="F437" t="s">
        <v>63</v>
      </c>
      <c r="G437" t="s">
        <v>24</v>
      </c>
      <c r="H437" s="165">
        <v>40550.09765625</v>
      </c>
      <c r="I437" s="164"/>
    </row>
    <row r="438" spans="1:9" x14ac:dyDescent="0.35">
      <c r="A438">
        <v>347391</v>
      </c>
      <c r="B438" t="s">
        <v>72</v>
      </c>
      <c r="C438" t="s">
        <v>3</v>
      </c>
      <c r="D438" t="s">
        <v>62</v>
      </c>
      <c r="E438" t="s">
        <v>63</v>
      </c>
      <c r="F438" t="s">
        <v>63</v>
      </c>
      <c r="G438" t="s">
        <v>24</v>
      </c>
      <c r="H438" s="165">
        <v>41033.728125000001</v>
      </c>
      <c r="I438" s="164"/>
    </row>
    <row r="439" spans="1:9" x14ac:dyDescent="0.35">
      <c r="A439">
        <v>347393</v>
      </c>
      <c r="B439" t="s">
        <v>73</v>
      </c>
      <c r="C439" t="s">
        <v>3</v>
      </c>
      <c r="D439" t="s">
        <v>62</v>
      </c>
      <c r="E439" t="s">
        <v>63</v>
      </c>
      <c r="F439" t="s">
        <v>63</v>
      </c>
      <c r="G439" t="s">
        <v>24</v>
      </c>
      <c r="H439" s="165">
        <v>40822.214062499996</v>
      </c>
      <c r="I439" s="164"/>
    </row>
    <row r="440" spans="1:9" x14ac:dyDescent="0.35">
      <c r="A440">
        <v>347395</v>
      </c>
      <c r="B440" t="s">
        <v>74</v>
      </c>
      <c r="C440" t="s">
        <v>3</v>
      </c>
      <c r="D440" t="s">
        <v>62</v>
      </c>
      <c r="E440" t="s">
        <v>63</v>
      </c>
      <c r="F440" t="s">
        <v>63</v>
      </c>
      <c r="G440" t="s">
        <v>24</v>
      </c>
      <c r="H440" s="165">
        <v>89654.394375000003</v>
      </c>
      <c r="I440" s="164"/>
    </row>
    <row r="441" spans="1:9" x14ac:dyDescent="0.35">
      <c r="A441">
        <v>347397</v>
      </c>
      <c r="B441" t="s">
        <v>75</v>
      </c>
      <c r="C441" t="s">
        <v>3</v>
      </c>
      <c r="D441" t="s">
        <v>62</v>
      </c>
      <c r="E441" t="s">
        <v>63</v>
      </c>
      <c r="F441" t="s">
        <v>63</v>
      </c>
      <c r="G441" t="s">
        <v>24</v>
      </c>
      <c r="H441" s="165">
        <v>84182.596875000003</v>
      </c>
      <c r="I441" s="164"/>
    </row>
    <row r="442" spans="1:9" x14ac:dyDescent="0.35">
      <c r="A442">
        <v>347399</v>
      </c>
      <c r="B442" t="s">
        <v>76</v>
      </c>
      <c r="C442" t="s">
        <v>3</v>
      </c>
      <c r="D442" t="s">
        <v>62</v>
      </c>
      <c r="E442" t="s">
        <v>63</v>
      </c>
      <c r="F442" t="s">
        <v>63</v>
      </c>
      <c r="G442" t="s">
        <v>24</v>
      </c>
      <c r="H442" s="165">
        <v>43056.182812499996</v>
      </c>
      <c r="I442" s="164"/>
    </row>
    <row r="443" spans="1:9" x14ac:dyDescent="0.35">
      <c r="A443">
        <v>347427</v>
      </c>
      <c r="B443" t="s">
        <v>98</v>
      </c>
      <c r="C443" t="s">
        <v>3</v>
      </c>
      <c r="D443" t="s">
        <v>62</v>
      </c>
      <c r="E443" t="s">
        <v>91</v>
      </c>
      <c r="F443" t="s">
        <v>91</v>
      </c>
      <c r="G443" t="s">
        <v>24</v>
      </c>
      <c r="H443" s="165">
        <v>4190.5124999999998</v>
      </c>
      <c r="I443" s="164"/>
    </row>
    <row r="444" spans="1:9" x14ac:dyDescent="0.35">
      <c r="A444">
        <v>347429</v>
      </c>
      <c r="B444" t="s">
        <v>99</v>
      </c>
      <c r="C444" t="s">
        <v>3</v>
      </c>
      <c r="D444" t="s">
        <v>62</v>
      </c>
      <c r="E444" t="s">
        <v>91</v>
      </c>
      <c r="F444" t="s">
        <v>91</v>
      </c>
      <c r="G444" t="s">
        <v>24</v>
      </c>
      <c r="H444" s="165">
        <v>4333.8149999999996</v>
      </c>
      <c r="I444" s="164"/>
    </row>
    <row r="445" spans="1:9" x14ac:dyDescent="0.35">
      <c r="A445">
        <v>347431</v>
      </c>
      <c r="B445" t="s">
        <v>100</v>
      </c>
      <c r="C445" t="s">
        <v>3</v>
      </c>
      <c r="D445" t="s">
        <v>62</v>
      </c>
      <c r="E445" t="s">
        <v>91</v>
      </c>
      <c r="F445" t="s">
        <v>91</v>
      </c>
      <c r="G445" t="s">
        <v>24</v>
      </c>
      <c r="H445" s="165">
        <v>4968.9056249999994</v>
      </c>
      <c r="I445" s="164"/>
    </row>
    <row r="446" spans="1:9" x14ac:dyDescent="0.35">
      <c r="A446">
        <v>347433</v>
      </c>
      <c r="B446" t="s">
        <v>101</v>
      </c>
      <c r="C446" t="s">
        <v>3</v>
      </c>
      <c r="D446" t="s">
        <v>62</v>
      </c>
      <c r="E446" t="s">
        <v>91</v>
      </c>
      <c r="F446" t="s">
        <v>91</v>
      </c>
      <c r="G446" t="s">
        <v>24</v>
      </c>
      <c r="H446" s="165">
        <v>4943.9362499999997</v>
      </c>
      <c r="I446" s="164"/>
    </row>
    <row r="447" spans="1:9" x14ac:dyDescent="0.35">
      <c r="A447">
        <v>347435</v>
      </c>
      <c r="B447" t="s">
        <v>102</v>
      </c>
      <c r="C447" t="s">
        <v>3</v>
      </c>
      <c r="D447" t="s">
        <v>62</v>
      </c>
      <c r="E447" t="s">
        <v>91</v>
      </c>
      <c r="F447" t="s">
        <v>91</v>
      </c>
      <c r="G447" t="s">
        <v>24</v>
      </c>
      <c r="H447" s="165">
        <v>14756.900625</v>
      </c>
      <c r="I447" s="164"/>
    </row>
    <row r="448" spans="1:9" x14ac:dyDescent="0.35">
      <c r="A448">
        <v>347437</v>
      </c>
      <c r="B448" t="s">
        <v>103</v>
      </c>
      <c r="C448" t="s">
        <v>3</v>
      </c>
      <c r="D448" t="s">
        <v>62</v>
      </c>
      <c r="E448" t="s">
        <v>91</v>
      </c>
      <c r="F448" t="s">
        <v>91</v>
      </c>
      <c r="G448" t="s">
        <v>24</v>
      </c>
      <c r="H448" s="165">
        <v>9787.994999999999</v>
      </c>
      <c r="I448" s="164"/>
    </row>
    <row r="449" spans="1:9" x14ac:dyDescent="0.35">
      <c r="A449">
        <v>347439</v>
      </c>
      <c r="B449" t="s">
        <v>104</v>
      </c>
      <c r="C449" t="s">
        <v>3</v>
      </c>
      <c r="D449" t="s">
        <v>62</v>
      </c>
      <c r="E449" t="s">
        <v>91</v>
      </c>
      <c r="F449" t="s">
        <v>91</v>
      </c>
      <c r="G449" t="s">
        <v>24</v>
      </c>
      <c r="H449" s="165">
        <v>6139.2093749999995</v>
      </c>
      <c r="I449" s="164"/>
    </row>
    <row r="450" spans="1:9" x14ac:dyDescent="0.35">
      <c r="A450">
        <v>347331</v>
      </c>
      <c r="B450" t="s">
        <v>2</v>
      </c>
      <c r="C450" t="s">
        <v>3</v>
      </c>
      <c r="D450" t="s">
        <v>4</v>
      </c>
      <c r="E450" t="s">
        <v>5</v>
      </c>
      <c r="F450" t="s">
        <v>15</v>
      </c>
      <c r="G450" t="s">
        <v>31</v>
      </c>
      <c r="H450" s="165">
        <v>6959.3658750000004</v>
      </c>
      <c r="I450" s="164"/>
    </row>
    <row r="451" spans="1:9" x14ac:dyDescent="0.35">
      <c r="A451">
        <v>347333</v>
      </c>
      <c r="B451" t="s">
        <v>32</v>
      </c>
      <c r="C451" t="s">
        <v>3</v>
      </c>
      <c r="D451" t="s">
        <v>4</v>
      </c>
      <c r="E451" t="s">
        <v>5</v>
      </c>
      <c r="F451" t="s">
        <v>15</v>
      </c>
      <c r="G451" t="s">
        <v>31</v>
      </c>
      <c r="H451" s="165">
        <v>6924.2175625</v>
      </c>
      <c r="I451" s="164"/>
    </row>
    <row r="452" spans="1:9" x14ac:dyDescent="0.35">
      <c r="A452">
        <v>347335</v>
      </c>
      <c r="B452" t="s">
        <v>33</v>
      </c>
      <c r="C452" t="s">
        <v>3</v>
      </c>
      <c r="D452" t="s">
        <v>4</v>
      </c>
      <c r="E452" t="s">
        <v>5</v>
      </c>
      <c r="F452" t="s">
        <v>15</v>
      </c>
      <c r="G452" t="s">
        <v>31</v>
      </c>
      <c r="H452" s="165">
        <v>6889.0692499999996</v>
      </c>
      <c r="I452" s="164"/>
    </row>
    <row r="453" spans="1:9" x14ac:dyDescent="0.35">
      <c r="A453">
        <v>347337</v>
      </c>
      <c r="B453" t="s">
        <v>34</v>
      </c>
      <c r="C453" t="s">
        <v>3</v>
      </c>
      <c r="D453" t="s">
        <v>4</v>
      </c>
      <c r="E453" t="s">
        <v>5</v>
      </c>
      <c r="F453" t="s">
        <v>15</v>
      </c>
      <c r="G453" t="s">
        <v>31</v>
      </c>
      <c r="H453" s="165">
        <v>6853.9209375</v>
      </c>
      <c r="I453" s="164"/>
    </row>
    <row r="454" spans="1:9" x14ac:dyDescent="0.35">
      <c r="A454">
        <v>347339</v>
      </c>
      <c r="B454" t="s">
        <v>35</v>
      </c>
      <c r="C454" t="s">
        <v>3</v>
      </c>
      <c r="D454" t="s">
        <v>4</v>
      </c>
      <c r="E454" t="s">
        <v>5</v>
      </c>
      <c r="F454" t="s">
        <v>15</v>
      </c>
      <c r="G454" t="s">
        <v>31</v>
      </c>
      <c r="H454" s="165">
        <v>6818.7726249999996</v>
      </c>
      <c r="I454" s="164"/>
    </row>
    <row r="455" spans="1:9" x14ac:dyDescent="0.35">
      <c r="A455">
        <v>347331</v>
      </c>
      <c r="B455" t="s">
        <v>2</v>
      </c>
      <c r="C455" t="s">
        <v>3</v>
      </c>
      <c r="D455" t="s">
        <v>4</v>
      </c>
      <c r="E455" t="s">
        <v>5</v>
      </c>
      <c r="F455" t="s">
        <v>10</v>
      </c>
      <c r="G455" t="s">
        <v>31</v>
      </c>
      <c r="H455" s="165">
        <v>5947.2393750000001</v>
      </c>
      <c r="I455" s="164"/>
    </row>
    <row r="456" spans="1:9" x14ac:dyDescent="0.35">
      <c r="A456">
        <v>347333</v>
      </c>
      <c r="B456" t="s">
        <v>32</v>
      </c>
      <c r="C456" t="s">
        <v>3</v>
      </c>
      <c r="D456" t="s">
        <v>4</v>
      </c>
      <c r="E456" t="s">
        <v>5</v>
      </c>
      <c r="F456" t="s">
        <v>10</v>
      </c>
      <c r="G456" t="s">
        <v>31</v>
      </c>
      <c r="H456" s="165">
        <v>5917.2028124999997</v>
      </c>
      <c r="I456" s="164"/>
    </row>
    <row r="457" spans="1:9" x14ac:dyDescent="0.35">
      <c r="A457">
        <v>347335</v>
      </c>
      <c r="B457" t="s">
        <v>33</v>
      </c>
      <c r="C457" t="s">
        <v>3</v>
      </c>
      <c r="D457" t="s">
        <v>4</v>
      </c>
      <c r="E457" t="s">
        <v>5</v>
      </c>
      <c r="F457" t="s">
        <v>10</v>
      </c>
      <c r="G457" t="s">
        <v>31</v>
      </c>
      <c r="H457" s="165">
        <v>5887.1662500000002</v>
      </c>
      <c r="I457" s="164"/>
    </row>
    <row r="458" spans="1:9" x14ac:dyDescent="0.35">
      <c r="A458">
        <v>347337</v>
      </c>
      <c r="B458" t="s">
        <v>34</v>
      </c>
      <c r="C458" t="s">
        <v>3</v>
      </c>
      <c r="D458" t="s">
        <v>4</v>
      </c>
      <c r="E458" t="s">
        <v>5</v>
      </c>
      <c r="F458" t="s">
        <v>10</v>
      </c>
      <c r="G458" t="s">
        <v>31</v>
      </c>
      <c r="H458" s="165">
        <v>5857.1296874999998</v>
      </c>
      <c r="I458" s="164"/>
    </row>
    <row r="459" spans="1:9" x14ac:dyDescent="0.35">
      <c r="A459">
        <v>347339</v>
      </c>
      <c r="B459" t="s">
        <v>35</v>
      </c>
      <c r="C459" t="s">
        <v>3</v>
      </c>
      <c r="D459" t="s">
        <v>4</v>
      </c>
      <c r="E459" t="s">
        <v>5</v>
      </c>
      <c r="F459" t="s">
        <v>10</v>
      </c>
      <c r="G459" t="s">
        <v>31</v>
      </c>
      <c r="H459" s="165">
        <v>5827.0931250000003</v>
      </c>
      <c r="I459" s="164"/>
    </row>
    <row r="460" spans="1:9" x14ac:dyDescent="0.35">
      <c r="A460">
        <v>347331</v>
      </c>
      <c r="B460" t="s">
        <v>2</v>
      </c>
      <c r="C460" t="s">
        <v>3</v>
      </c>
      <c r="D460" t="s">
        <v>4</v>
      </c>
      <c r="E460" t="s">
        <v>5</v>
      </c>
      <c r="F460" t="s">
        <v>14</v>
      </c>
      <c r="G460" t="s">
        <v>31</v>
      </c>
      <c r="H460" s="165">
        <v>5917.3537500000002</v>
      </c>
      <c r="I460" s="164"/>
    </row>
    <row r="461" spans="1:9" x14ac:dyDescent="0.35">
      <c r="A461">
        <v>347333</v>
      </c>
      <c r="B461" t="s">
        <v>32</v>
      </c>
      <c r="C461" t="s">
        <v>3</v>
      </c>
      <c r="D461" t="s">
        <v>4</v>
      </c>
      <c r="E461" t="s">
        <v>5</v>
      </c>
      <c r="F461" t="s">
        <v>14</v>
      </c>
      <c r="G461" t="s">
        <v>31</v>
      </c>
      <c r="H461" s="165">
        <v>5887.4681250000003</v>
      </c>
      <c r="I461" s="164"/>
    </row>
    <row r="462" spans="1:9" x14ac:dyDescent="0.35">
      <c r="A462">
        <v>347335</v>
      </c>
      <c r="B462" t="s">
        <v>33</v>
      </c>
      <c r="C462" t="s">
        <v>3</v>
      </c>
      <c r="D462" t="s">
        <v>4</v>
      </c>
      <c r="E462" t="s">
        <v>5</v>
      </c>
      <c r="F462" t="s">
        <v>14</v>
      </c>
      <c r="G462" t="s">
        <v>31</v>
      </c>
      <c r="H462" s="165">
        <v>5857.5824999999995</v>
      </c>
      <c r="I462" s="164"/>
    </row>
    <row r="463" spans="1:9" x14ac:dyDescent="0.35">
      <c r="A463">
        <v>347337</v>
      </c>
      <c r="B463" t="s">
        <v>34</v>
      </c>
      <c r="C463" t="s">
        <v>3</v>
      </c>
      <c r="D463" t="s">
        <v>4</v>
      </c>
      <c r="E463" t="s">
        <v>5</v>
      </c>
      <c r="F463" t="s">
        <v>14</v>
      </c>
      <c r="G463" t="s">
        <v>31</v>
      </c>
      <c r="H463" s="165">
        <v>5827.6968749999996</v>
      </c>
      <c r="I463" s="164"/>
    </row>
    <row r="464" spans="1:9" x14ac:dyDescent="0.35">
      <c r="A464">
        <v>347339</v>
      </c>
      <c r="B464" t="s">
        <v>35</v>
      </c>
      <c r="C464" t="s">
        <v>3</v>
      </c>
      <c r="D464" t="s">
        <v>4</v>
      </c>
      <c r="E464" t="s">
        <v>5</v>
      </c>
      <c r="F464" t="s">
        <v>14</v>
      </c>
      <c r="G464" t="s">
        <v>31</v>
      </c>
      <c r="H464" s="165">
        <v>5797.8112499999997</v>
      </c>
      <c r="I464" s="164"/>
    </row>
    <row r="465" spans="1:9" x14ac:dyDescent="0.35">
      <c r="A465">
        <v>347411</v>
      </c>
      <c r="B465" t="s">
        <v>85</v>
      </c>
      <c r="C465" t="s">
        <v>37</v>
      </c>
      <c r="D465" t="s">
        <v>4</v>
      </c>
      <c r="E465" t="s">
        <v>78</v>
      </c>
      <c r="F465" t="s">
        <v>79</v>
      </c>
      <c r="G465" t="s">
        <v>31</v>
      </c>
      <c r="H465" s="165">
        <v>6558.6224999999995</v>
      </c>
      <c r="I465" s="164"/>
    </row>
    <row r="466" spans="1:9" x14ac:dyDescent="0.35">
      <c r="A466">
        <v>347413</v>
      </c>
      <c r="B466" t="s">
        <v>86</v>
      </c>
      <c r="C466" t="s">
        <v>37</v>
      </c>
      <c r="D466" t="s">
        <v>4</v>
      </c>
      <c r="E466" t="s">
        <v>78</v>
      </c>
      <c r="F466" t="s">
        <v>79</v>
      </c>
      <c r="G466" t="s">
        <v>31</v>
      </c>
      <c r="H466" s="165">
        <v>6782.9070000000002</v>
      </c>
      <c r="I466" s="164"/>
    </row>
    <row r="467" spans="1:9" x14ac:dyDescent="0.35">
      <c r="A467">
        <v>347415</v>
      </c>
      <c r="B467" t="s">
        <v>87</v>
      </c>
      <c r="C467" t="s">
        <v>37</v>
      </c>
      <c r="D467" t="s">
        <v>4</v>
      </c>
      <c r="E467" t="s">
        <v>78</v>
      </c>
      <c r="F467" t="s">
        <v>79</v>
      </c>
      <c r="G467" t="s">
        <v>31</v>
      </c>
      <c r="H467" s="165">
        <v>6762.5174999999999</v>
      </c>
      <c r="I467" s="164"/>
    </row>
    <row r="468" spans="1:9" x14ac:dyDescent="0.35">
      <c r="A468">
        <v>347417</v>
      </c>
      <c r="B468" t="s">
        <v>88</v>
      </c>
      <c r="C468" t="s">
        <v>37</v>
      </c>
      <c r="D468" t="s">
        <v>4</v>
      </c>
      <c r="E468" t="s">
        <v>78</v>
      </c>
      <c r="F468" t="s">
        <v>79</v>
      </c>
      <c r="G468" t="s">
        <v>31</v>
      </c>
      <c r="H468" s="165">
        <v>6728.5349999999999</v>
      </c>
      <c r="I468" s="164"/>
    </row>
    <row r="469" spans="1:9" x14ac:dyDescent="0.35">
      <c r="A469">
        <v>347419</v>
      </c>
      <c r="B469" t="s">
        <v>89</v>
      </c>
      <c r="C469" t="s">
        <v>37</v>
      </c>
      <c r="D469" t="s">
        <v>4</v>
      </c>
      <c r="E469" t="s">
        <v>78</v>
      </c>
      <c r="F469" t="s">
        <v>79</v>
      </c>
      <c r="G469" t="s">
        <v>31</v>
      </c>
      <c r="H469" s="165">
        <v>6694.5524999999998</v>
      </c>
      <c r="I469" s="164"/>
    </row>
    <row r="470" spans="1:9" x14ac:dyDescent="0.35">
      <c r="A470">
        <v>347411</v>
      </c>
      <c r="B470" t="s">
        <v>85</v>
      </c>
      <c r="C470" t="s">
        <v>37</v>
      </c>
      <c r="D470" t="s">
        <v>4</v>
      </c>
      <c r="E470" t="s">
        <v>78</v>
      </c>
      <c r="F470" t="s">
        <v>80</v>
      </c>
      <c r="G470" t="s">
        <v>31</v>
      </c>
      <c r="H470" s="165">
        <v>6661.274375</v>
      </c>
      <c r="I470" s="164"/>
    </row>
    <row r="471" spans="1:9" x14ac:dyDescent="0.35">
      <c r="A471">
        <v>347413</v>
      </c>
      <c r="B471" t="s">
        <v>86</v>
      </c>
      <c r="C471" t="s">
        <v>37</v>
      </c>
      <c r="D471" t="s">
        <v>4</v>
      </c>
      <c r="E471" t="s">
        <v>78</v>
      </c>
      <c r="F471" t="s">
        <v>80</v>
      </c>
      <c r="G471" t="s">
        <v>31</v>
      </c>
      <c r="H471" s="165">
        <v>6889.0692500000005</v>
      </c>
      <c r="I471" s="164"/>
    </row>
    <row r="472" spans="1:9" x14ac:dyDescent="0.35">
      <c r="A472">
        <v>347415</v>
      </c>
      <c r="B472" t="s">
        <v>87</v>
      </c>
      <c r="C472" t="s">
        <v>37</v>
      </c>
      <c r="D472" t="s">
        <v>4</v>
      </c>
      <c r="E472" t="s">
        <v>78</v>
      </c>
      <c r="F472" t="s">
        <v>80</v>
      </c>
      <c r="G472" t="s">
        <v>31</v>
      </c>
      <c r="H472" s="165">
        <v>6868.3606250000003</v>
      </c>
      <c r="I472" s="164"/>
    </row>
    <row r="473" spans="1:9" x14ac:dyDescent="0.35">
      <c r="A473">
        <v>347417</v>
      </c>
      <c r="B473" t="s">
        <v>88</v>
      </c>
      <c r="C473" t="s">
        <v>37</v>
      </c>
      <c r="D473" t="s">
        <v>4</v>
      </c>
      <c r="E473" t="s">
        <v>78</v>
      </c>
      <c r="F473" t="s">
        <v>80</v>
      </c>
      <c r="G473" t="s">
        <v>31</v>
      </c>
      <c r="H473" s="165">
        <v>6833.8462499999996</v>
      </c>
      <c r="I473" s="164"/>
    </row>
    <row r="474" spans="1:9" x14ac:dyDescent="0.35">
      <c r="A474">
        <v>347419</v>
      </c>
      <c r="B474" t="s">
        <v>89</v>
      </c>
      <c r="C474" t="s">
        <v>37</v>
      </c>
      <c r="D474" t="s">
        <v>4</v>
      </c>
      <c r="E474" t="s">
        <v>78</v>
      </c>
      <c r="F474" t="s">
        <v>80</v>
      </c>
      <c r="G474" t="s">
        <v>31</v>
      </c>
      <c r="H474" s="165">
        <v>6799.3318749999999</v>
      </c>
      <c r="I474" s="164"/>
    </row>
    <row r="475" spans="1:9" x14ac:dyDescent="0.35">
      <c r="A475">
        <v>347411</v>
      </c>
      <c r="B475" t="s">
        <v>85</v>
      </c>
      <c r="C475" t="s">
        <v>37</v>
      </c>
      <c r="D475" t="s">
        <v>4</v>
      </c>
      <c r="E475" t="s">
        <v>78</v>
      </c>
      <c r="F475" t="s">
        <v>81</v>
      </c>
      <c r="G475" t="s">
        <v>31</v>
      </c>
      <c r="H475" s="165">
        <v>6437.9371874999997</v>
      </c>
      <c r="I475" s="164"/>
    </row>
    <row r="476" spans="1:9" x14ac:dyDescent="0.35">
      <c r="A476">
        <v>347413</v>
      </c>
      <c r="B476" t="s">
        <v>86</v>
      </c>
      <c r="C476" t="s">
        <v>37</v>
      </c>
      <c r="D476" t="s">
        <v>4</v>
      </c>
      <c r="E476" t="s">
        <v>78</v>
      </c>
      <c r="F476" t="s">
        <v>81</v>
      </c>
      <c r="G476" t="s">
        <v>31</v>
      </c>
      <c r="H476" s="165">
        <v>6658.0946249999997</v>
      </c>
      <c r="I476" s="164"/>
    </row>
    <row r="477" spans="1:9" x14ac:dyDescent="0.35">
      <c r="A477">
        <v>347415</v>
      </c>
      <c r="B477" t="s">
        <v>87</v>
      </c>
      <c r="C477" t="s">
        <v>37</v>
      </c>
      <c r="D477" t="s">
        <v>4</v>
      </c>
      <c r="E477" t="s">
        <v>78</v>
      </c>
      <c r="F477" t="s">
        <v>81</v>
      </c>
      <c r="G477" t="s">
        <v>31</v>
      </c>
      <c r="H477" s="165">
        <v>6638.0803125000002</v>
      </c>
      <c r="I477" s="164"/>
    </row>
    <row r="478" spans="1:9" x14ac:dyDescent="0.35">
      <c r="A478">
        <v>347417</v>
      </c>
      <c r="B478" t="s">
        <v>88</v>
      </c>
      <c r="C478" t="s">
        <v>37</v>
      </c>
      <c r="D478" t="s">
        <v>4</v>
      </c>
      <c r="E478" t="s">
        <v>78</v>
      </c>
      <c r="F478" t="s">
        <v>81</v>
      </c>
      <c r="G478" t="s">
        <v>31</v>
      </c>
      <c r="H478" s="165">
        <v>6604.7231249999995</v>
      </c>
      <c r="I478" s="164"/>
    </row>
    <row r="479" spans="1:9" x14ac:dyDescent="0.35">
      <c r="A479">
        <v>347419</v>
      </c>
      <c r="B479" t="s">
        <v>89</v>
      </c>
      <c r="C479" t="s">
        <v>37</v>
      </c>
      <c r="D479" t="s">
        <v>4</v>
      </c>
      <c r="E479" t="s">
        <v>78</v>
      </c>
      <c r="F479" t="s">
        <v>81</v>
      </c>
      <c r="G479" t="s">
        <v>31</v>
      </c>
      <c r="H479" s="165">
        <v>6571.3659374999997</v>
      </c>
      <c r="I479" s="164"/>
    </row>
    <row r="480" spans="1:9" x14ac:dyDescent="0.35">
      <c r="A480">
        <v>347353</v>
      </c>
      <c r="B480" t="s">
        <v>47</v>
      </c>
      <c r="C480" t="s">
        <v>37</v>
      </c>
      <c r="D480" t="s">
        <v>38</v>
      </c>
      <c r="E480" t="s">
        <v>39</v>
      </c>
      <c r="F480" t="s">
        <v>46</v>
      </c>
      <c r="G480" t="s">
        <v>31</v>
      </c>
      <c r="H480" s="165">
        <v>7003.3696874999996</v>
      </c>
      <c r="I480" s="164"/>
    </row>
    <row r="481" spans="1:9" x14ac:dyDescent="0.35">
      <c r="A481">
        <v>347355</v>
      </c>
      <c r="B481" t="s">
        <v>49</v>
      </c>
      <c r="C481" t="s">
        <v>37</v>
      </c>
      <c r="D481" t="s">
        <v>38</v>
      </c>
      <c r="E481" t="s">
        <v>39</v>
      </c>
      <c r="F481" t="s">
        <v>46</v>
      </c>
      <c r="G481" t="s">
        <v>31</v>
      </c>
      <c r="H481" s="165">
        <v>11181.493124999999</v>
      </c>
      <c r="I481" s="164"/>
    </row>
    <row r="482" spans="1:9" x14ac:dyDescent="0.35">
      <c r="A482">
        <v>347353</v>
      </c>
      <c r="B482" t="s">
        <v>47</v>
      </c>
      <c r="C482" t="s">
        <v>37</v>
      </c>
      <c r="D482" t="s">
        <v>38</v>
      </c>
      <c r="E482" t="s">
        <v>39</v>
      </c>
      <c r="F482" t="s">
        <v>40</v>
      </c>
      <c r="G482" t="s">
        <v>31</v>
      </c>
      <c r="H482" s="165">
        <v>6193.1287499999999</v>
      </c>
      <c r="I482" s="164"/>
    </row>
    <row r="483" spans="1:9" x14ac:dyDescent="0.35">
      <c r="A483">
        <v>347355</v>
      </c>
      <c r="B483" t="s">
        <v>49</v>
      </c>
      <c r="C483" t="s">
        <v>37</v>
      </c>
      <c r="D483" t="s">
        <v>38</v>
      </c>
      <c r="E483" t="s">
        <v>39</v>
      </c>
      <c r="F483" t="s">
        <v>40</v>
      </c>
      <c r="G483" t="s">
        <v>31</v>
      </c>
      <c r="H483" s="165">
        <v>9887.8724999999995</v>
      </c>
      <c r="I483" s="164"/>
    </row>
    <row r="484" spans="1:9" x14ac:dyDescent="0.35">
      <c r="A484">
        <v>347353</v>
      </c>
      <c r="B484" t="s">
        <v>47</v>
      </c>
      <c r="C484" t="s">
        <v>37</v>
      </c>
      <c r="D484" t="s">
        <v>38</v>
      </c>
      <c r="E484" t="s">
        <v>39</v>
      </c>
      <c r="F484" t="s">
        <v>45</v>
      </c>
      <c r="G484" t="s">
        <v>31</v>
      </c>
      <c r="H484" s="165">
        <v>6658.1320500000002</v>
      </c>
      <c r="I484" s="164"/>
    </row>
    <row r="485" spans="1:9" x14ac:dyDescent="0.35">
      <c r="A485">
        <v>347355</v>
      </c>
      <c r="B485" t="s">
        <v>49</v>
      </c>
      <c r="C485" t="s">
        <v>37</v>
      </c>
      <c r="D485" t="s">
        <v>38</v>
      </c>
      <c r="E485" t="s">
        <v>39</v>
      </c>
      <c r="F485" t="s">
        <v>45</v>
      </c>
      <c r="G485" t="s">
        <v>31</v>
      </c>
      <c r="H485" s="165">
        <v>10226.007</v>
      </c>
      <c r="I485" s="164"/>
    </row>
    <row r="486" spans="1:9" x14ac:dyDescent="0.35">
      <c r="A486">
        <v>347373</v>
      </c>
      <c r="B486" t="s">
        <v>57</v>
      </c>
      <c r="C486" t="s">
        <v>37</v>
      </c>
      <c r="D486" t="s">
        <v>38</v>
      </c>
      <c r="E486" t="s">
        <v>53</v>
      </c>
      <c r="F486" t="s">
        <v>55</v>
      </c>
      <c r="G486" t="s">
        <v>31</v>
      </c>
      <c r="H486" s="165">
        <v>6967.2698437500003</v>
      </c>
      <c r="I486" s="164"/>
    </row>
    <row r="487" spans="1:9" x14ac:dyDescent="0.35">
      <c r="A487">
        <v>347375</v>
      </c>
      <c r="B487" t="s">
        <v>58</v>
      </c>
      <c r="C487" t="s">
        <v>37</v>
      </c>
      <c r="D487" t="s">
        <v>38</v>
      </c>
      <c r="E487" t="s">
        <v>53</v>
      </c>
      <c r="F487" t="s">
        <v>55</v>
      </c>
      <c r="G487" t="s">
        <v>31</v>
      </c>
      <c r="H487" s="165">
        <v>11562.3601875</v>
      </c>
      <c r="I487" s="164"/>
    </row>
    <row r="488" spans="1:9" x14ac:dyDescent="0.35">
      <c r="A488">
        <v>347373</v>
      </c>
      <c r="B488" t="s">
        <v>57</v>
      </c>
      <c r="C488" t="s">
        <v>37</v>
      </c>
      <c r="D488" t="s">
        <v>38</v>
      </c>
      <c r="E488" t="s">
        <v>53</v>
      </c>
      <c r="F488" t="s">
        <v>54</v>
      </c>
      <c r="G488" t="s">
        <v>31</v>
      </c>
      <c r="H488" s="165">
        <v>6162.0074999999997</v>
      </c>
      <c r="I488" s="164"/>
    </row>
    <row r="489" spans="1:9" x14ac:dyDescent="0.35">
      <c r="A489">
        <v>347375</v>
      </c>
      <c r="B489" t="s">
        <v>58</v>
      </c>
      <c r="C489" t="s">
        <v>37</v>
      </c>
      <c r="D489" t="s">
        <v>38</v>
      </c>
      <c r="E489" t="s">
        <v>53</v>
      </c>
      <c r="F489" t="s">
        <v>54</v>
      </c>
      <c r="G489" t="s">
        <v>31</v>
      </c>
      <c r="H489" s="165">
        <v>10226.007</v>
      </c>
      <c r="I489" s="164"/>
    </row>
    <row r="490" spans="1:9" x14ac:dyDescent="0.35">
      <c r="A490">
        <v>347373</v>
      </c>
      <c r="B490" t="s">
        <v>57</v>
      </c>
      <c r="C490" t="s">
        <v>37</v>
      </c>
      <c r="D490" t="s">
        <v>38</v>
      </c>
      <c r="E490" t="s">
        <v>53</v>
      </c>
      <c r="F490" t="s">
        <v>56</v>
      </c>
      <c r="G490" t="s">
        <v>31</v>
      </c>
      <c r="H490" s="165">
        <v>6373.270125</v>
      </c>
      <c r="I490" s="164"/>
    </row>
    <row r="491" spans="1:9" x14ac:dyDescent="0.35">
      <c r="A491">
        <v>347375</v>
      </c>
      <c r="B491" t="s">
        <v>58</v>
      </c>
      <c r="C491" t="s">
        <v>37</v>
      </c>
      <c r="D491" t="s">
        <v>38</v>
      </c>
      <c r="E491" t="s">
        <v>53</v>
      </c>
      <c r="F491" t="s">
        <v>56</v>
      </c>
      <c r="G491" t="s">
        <v>31</v>
      </c>
      <c r="H491" s="165">
        <v>10174.360499999999</v>
      </c>
      <c r="I491" s="164"/>
    </row>
    <row r="492" spans="1:9" x14ac:dyDescent="0.35">
      <c r="A492">
        <v>347427</v>
      </c>
      <c r="B492" t="s">
        <v>98</v>
      </c>
      <c r="C492" t="s">
        <v>3</v>
      </c>
      <c r="D492" t="s">
        <v>62</v>
      </c>
      <c r="E492" t="s">
        <v>91</v>
      </c>
      <c r="F492" t="s">
        <v>96</v>
      </c>
      <c r="G492" t="s">
        <v>31</v>
      </c>
      <c r="H492" s="165">
        <v>2837.1</v>
      </c>
      <c r="I492" s="164"/>
    </row>
    <row r="493" spans="1:9" x14ac:dyDescent="0.35">
      <c r="A493">
        <v>347429</v>
      </c>
      <c r="B493" t="s">
        <v>99</v>
      </c>
      <c r="C493" t="s">
        <v>3</v>
      </c>
      <c r="D493" t="s">
        <v>62</v>
      </c>
      <c r="E493" t="s">
        <v>91</v>
      </c>
      <c r="F493" t="s">
        <v>96</v>
      </c>
      <c r="G493" t="s">
        <v>31</v>
      </c>
      <c r="H493" s="165">
        <v>2934.12</v>
      </c>
      <c r="I493" s="164"/>
    </row>
    <row r="494" spans="1:9" x14ac:dyDescent="0.35">
      <c r="A494">
        <v>347431</v>
      </c>
      <c r="B494" t="s">
        <v>100</v>
      </c>
      <c r="C494" t="s">
        <v>3</v>
      </c>
      <c r="D494" t="s">
        <v>62</v>
      </c>
      <c r="E494" t="s">
        <v>91</v>
      </c>
      <c r="F494" t="s">
        <v>96</v>
      </c>
      <c r="G494" t="s">
        <v>31</v>
      </c>
      <c r="H494" s="165">
        <v>3364.0949999999998</v>
      </c>
      <c r="I494" s="164"/>
    </row>
    <row r="495" spans="1:9" x14ac:dyDescent="0.35">
      <c r="A495">
        <v>347433</v>
      </c>
      <c r="B495" t="s">
        <v>101</v>
      </c>
      <c r="C495" t="s">
        <v>3</v>
      </c>
      <c r="D495" t="s">
        <v>62</v>
      </c>
      <c r="E495" t="s">
        <v>91</v>
      </c>
      <c r="F495" t="s">
        <v>96</v>
      </c>
      <c r="G495" t="s">
        <v>31</v>
      </c>
      <c r="H495" s="165">
        <v>3347.19</v>
      </c>
      <c r="I495" s="164"/>
    </row>
    <row r="496" spans="1:9" x14ac:dyDescent="0.35">
      <c r="A496">
        <v>347435</v>
      </c>
      <c r="B496" t="s">
        <v>102</v>
      </c>
      <c r="C496" t="s">
        <v>3</v>
      </c>
      <c r="D496" t="s">
        <v>62</v>
      </c>
      <c r="E496" t="s">
        <v>91</v>
      </c>
      <c r="F496" t="s">
        <v>96</v>
      </c>
      <c r="G496" t="s">
        <v>31</v>
      </c>
      <c r="H496" s="165">
        <v>9990.8549999999996</v>
      </c>
      <c r="I496" s="164"/>
    </row>
    <row r="497" spans="1:9" x14ac:dyDescent="0.35">
      <c r="A497">
        <v>347437</v>
      </c>
      <c r="B497" t="s">
        <v>103</v>
      </c>
      <c r="C497" t="s">
        <v>3</v>
      </c>
      <c r="D497" t="s">
        <v>62</v>
      </c>
      <c r="E497" t="s">
        <v>91</v>
      </c>
      <c r="F497" t="s">
        <v>96</v>
      </c>
      <c r="G497" t="s">
        <v>31</v>
      </c>
      <c r="H497" s="165">
        <v>6626.76</v>
      </c>
      <c r="I497" s="164"/>
    </row>
    <row r="498" spans="1:9" x14ac:dyDescent="0.35">
      <c r="A498">
        <v>347439</v>
      </c>
      <c r="B498" t="s">
        <v>104</v>
      </c>
      <c r="C498" t="s">
        <v>3</v>
      </c>
      <c r="D498" t="s">
        <v>62</v>
      </c>
      <c r="E498" t="s">
        <v>91</v>
      </c>
      <c r="F498" t="s">
        <v>96</v>
      </c>
      <c r="G498" t="s">
        <v>31</v>
      </c>
      <c r="H498" s="165">
        <v>4156.4250000000002</v>
      </c>
      <c r="I498" s="164"/>
    </row>
    <row r="499" spans="1:9" x14ac:dyDescent="0.35">
      <c r="A499">
        <v>347427</v>
      </c>
      <c r="B499" t="s">
        <v>98</v>
      </c>
      <c r="C499" t="s">
        <v>3</v>
      </c>
      <c r="D499" t="s">
        <v>62</v>
      </c>
      <c r="E499" t="s">
        <v>91</v>
      </c>
      <c r="F499" t="s">
        <v>94</v>
      </c>
      <c r="G499" t="s">
        <v>31</v>
      </c>
      <c r="H499" s="165">
        <v>2540.3624999999997</v>
      </c>
      <c r="I499" s="164"/>
    </row>
    <row r="500" spans="1:9" x14ac:dyDescent="0.35">
      <c r="A500">
        <v>347429</v>
      </c>
      <c r="B500" t="s">
        <v>99</v>
      </c>
      <c r="C500" t="s">
        <v>3</v>
      </c>
      <c r="D500" t="s">
        <v>62</v>
      </c>
      <c r="E500" t="s">
        <v>91</v>
      </c>
      <c r="F500" t="s">
        <v>94</v>
      </c>
      <c r="G500" t="s">
        <v>31</v>
      </c>
      <c r="H500" s="165">
        <v>2627.2349999999997</v>
      </c>
      <c r="I500" s="164"/>
    </row>
    <row r="501" spans="1:9" x14ac:dyDescent="0.35">
      <c r="A501">
        <v>347431</v>
      </c>
      <c r="B501" t="s">
        <v>100</v>
      </c>
      <c r="C501" t="s">
        <v>3</v>
      </c>
      <c r="D501" t="s">
        <v>62</v>
      </c>
      <c r="E501" t="s">
        <v>91</v>
      </c>
      <c r="F501" t="s">
        <v>94</v>
      </c>
      <c r="G501" t="s">
        <v>31</v>
      </c>
      <c r="H501" s="165">
        <v>3012.2381249999999</v>
      </c>
      <c r="I501" s="164"/>
    </row>
    <row r="502" spans="1:9" x14ac:dyDescent="0.35">
      <c r="A502">
        <v>347433</v>
      </c>
      <c r="B502" t="s">
        <v>101</v>
      </c>
      <c r="C502" t="s">
        <v>3</v>
      </c>
      <c r="D502" t="s">
        <v>62</v>
      </c>
      <c r="E502" t="s">
        <v>91</v>
      </c>
      <c r="F502" t="s">
        <v>94</v>
      </c>
      <c r="G502" t="s">
        <v>31</v>
      </c>
      <c r="H502" s="165">
        <v>2997.1012499999997</v>
      </c>
      <c r="I502" s="164"/>
    </row>
    <row r="503" spans="1:9" x14ac:dyDescent="0.35">
      <c r="A503">
        <v>347435</v>
      </c>
      <c r="B503" t="s">
        <v>102</v>
      </c>
      <c r="C503" t="s">
        <v>3</v>
      </c>
      <c r="D503" t="s">
        <v>62</v>
      </c>
      <c r="E503" t="s">
        <v>91</v>
      </c>
      <c r="F503" t="s">
        <v>94</v>
      </c>
      <c r="G503" t="s">
        <v>31</v>
      </c>
      <c r="H503" s="165">
        <v>9939.8812500000004</v>
      </c>
      <c r="I503" s="164"/>
    </row>
    <row r="504" spans="1:9" x14ac:dyDescent="0.35">
      <c r="A504">
        <v>347437</v>
      </c>
      <c r="B504" t="s">
        <v>103</v>
      </c>
      <c r="C504" t="s">
        <v>3</v>
      </c>
      <c r="D504" t="s">
        <v>62</v>
      </c>
      <c r="E504" t="s">
        <v>91</v>
      </c>
      <c r="F504" t="s">
        <v>94</v>
      </c>
      <c r="G504" t="s">
        <v>31</v>
      </c>
      <c r="H504" s="165">
        <v>6922.5974999999989</v>
      </c>
      <c r="I504" s="164"/>
    </row>
    <row r="505" spans="1:9" x14ac:dyDescent="0.35">
      <c r="A505">
        <v>347439</v>
      </c>
      <c r="B505" t="s">
        <v>104</v>
      </c>
      <c r="C505" t="s">
        <v>3</v>
      </c>
      <c r="D505" t="s">
        <v>62</v>
      </c>
      <c r="E505" t="s">
        <v>91</v>
      </c>
      <c r="F505" t="s">
        <v>94</v>
      </c>
      <c r="G505" t="s">
        <v>31</v>
      </c>
      <c r="H505" s="165">
        <v>3850.03125</v>
      </c>
      <c r="I505" s="164"/>
    </row>
    <row r="506" spans="1:9" x14ac:dyDescent="0.35">
      <c r="A506">
        <v>347387</v>
      </c>
      <c r="B506" t="s">
        <v>70</v>
      </c>
      <c r="C506" t="s">
        <v>3</v>
      </c>
      <c r="D506" t="s">
        <v>62</v>
      </c>
      <c r="E506" t="s">
        <v>63</v>
      </c>
      <c r="F506" t="s">
        <v>65</v>
      </c>
      <c r="G506" t="s">
        <v>31</v>
      </c>
      <c r="H506" s="165">
        <v>2851.7999999999997</v>
      </c>
      <c r="I506" s="164"/>
    </row>
    <row r="507" spans="1:9" x14ac:dyDescent="0.35">
      <c r="A507">
        <v>347389</v>
      </c>
      <c r="B507" t="s">
        <v>71</v>
      </c>
      <c r="C507" t="s">
        <v>3</v>
      </c>
      <c r="D507" t="s">
        <v>62</v>
      </c>
      <c r="E507" t="s">
        <v>63</v>
      </c>
      <c r="F507" t="s">
        <v>65</v>
      </c>
      <c r="G507" t="s">
        <v>31</v>
      </c>
      <c r="H507" s="165">
        <v>2837.25</v>
      </c>
      <c r="I507" s="164"/>
    </row>
    <row r="508" spans="1:9" x14ac:dyDescent="0.35">
      <c r="A508">
        <v>347391</v>
      </c>
      <c r="B508" t="s">
        <v>72</v>
      </c>
      <c r="C508" t="s">
        <v>3</v>
      </c>
      <c r="D508" t="s">
        <v>62</v>
      </c>
      <c r="E508" t="s">
        <v>63</v>
      </c>
      <c r="F508" t="s">
        <v>65</v>
      </c>
      <c r="G508" t="s">
        <v>31</v>
      </c>
      <c r="H508" s="165">
        <v>3246.105</v>
      </c>
      <c r="I508" s="164"/>
    </row>
    <row r="509" spans="1:9" x14ac:dyDescent="0.35">
      <c r="A509">
        <v>347393</v>
      </c>
      <c r="B509" t="s">
        <v>73</v>
      </c>
      <c r="C509" t="s">
        <v>3</v>
      </c>
      <c r="D509" t="s">
        <v>62</v>
      </c>
      <c r="E509" t="s">
        <v>63</v>
      </c>
      <c r="F509" t="s">
        <v>65</v>
      </c>
      <c r="G509" t="s">
        <v>31</v>
      </c>
      <c r="H509" s="165">
        <v>3229.3724999999999</v>
      </c>
      <c r="I509" s="164"/>
    </row>
    <row r="510" spans="1:9" x14ac:dyDescent="0.35">
      <c r="A510">
        <v>347395</v>
      </c>
      <c r="B510" t="s">
        <v>74</v>
      </c>
      <c r="C510" t="s">
        <v>3</v>
      </c>
      <c r="D510" t="s">
        <v>62</v>
      </c>
      <c r="E510" t="s">
        <v>63</v>
      </c>
      <c r="F510" t="s">
        <v>65</v>
      </c>
      <c r="G510" t="s">
        <v>31</v>
      </c>
      <c r="H510" s="165">
        <v>10019.420999999998</v>
      </c>
      <c r="I510" s="164"/>
    </row>
    <row r="511" spans="1:9" x14ac:dyDescent="0.35">
      <c r="A511">
        <v>347397</v>
      </c>
      <c r="B511" t="s">
        <v>75</v>
      </c>
      <c r="C511" t="s">
        <v>3</v>
      </c>
      <c r="D511" t="s">
        <v>62</v>
      </c>
      <c r="E511" t="s">
        <v>63</v>
      </c>
      <c r="F511" t="s">
        <v>65</v>
      </c>
      <c r="G511" t="s">
        <v>31</v>
      </c>
      <c r="H511" s="165">
        <v>6659.5349999999999</v>
      </c>
      <c r="I511" s="164"/>
    </row>
    <row r="512" spans="1:9" x14ac:dyDescent="0.35">
      <c r="A512">
        <v>347399</v>
      </c>
      <c r="B512" t="s">
        <v>76</v>
      </c>
      <c r="C512" t="s">
        <v>3</v>
      </c>
      <c r="D512" t="s">
        <v>62</v>
      </c>
      <c r="E512" t="s">
        <v>63</v>
      </c>
      <c r="F512" t="s">
        <v>65</v>
      </c>
      <c r="G512" t="s">
        <v>31</v>
      </c>
      <c r="H512" s="165">
        <v>4177.3050000000003</v>
      </c>
      <c r="I512" s="164"/>
    </row>
    <row r="513" spans="1:9" x14ac:dyDescent="0.35">
      <c r="A513">
        <v>347387</v>
      </c>
      <c r="B513" t="s">
        <v>70</v>
      </c>
      <c r="C513" t="s">
        <v>3</v>
      </c>
      <c r="D513" t="s">
        <v>62</v>
      </c>
      <c r="E513" t="s">
        <v>63</v>
      </c>
      <c r="F513" t="s">
        <v>67</v>
      </c>
      <c r="G513" t="s">
        <v>31</v>
      </c>
      <c r="H513" s="165">
        <v>2553.39</v>
      </c>
      <c r="I513" s="164"/>
    </row>
    <row r="514" spans="1:9" x14ac:dyDescent="0.35">
      <c r="A514">
        <v>347389</v>
      </c>
      <c r="B514" t="s">
        <v>71</v>
      </c>
      <c r="C514" t="s">
        <v>3</v>
      </c>
      <c r="D514" t="s">
        <v>62</v>
      </c>
      <c r="E514" t="s">
        <v>63</v>
      </c>
      <c r="F514" t="s">
        <v>67</v>
      </c>
      <c r="G514" t="s">
        <v>31</v>
      </c>
      <c r="H514" s="165">
        <v>2540.3624999999997</v>
      </c>
      <c r="I514" s="164"/>
    </row>
    <row r="515" spans="1:9" x14ac:dyDescent="0.35">
      <c r="A515">
        <v>347391</v>
      </c>
      <c r="B515" t="s">
        <v>72</v>
      </c>
      <c r="C515" t="s">
        <v>3</v>
      </c>
      <c r="D515" t="s">
        <v>62</v>
      </c>
      <c r="E515" t="s">
        <v>63</v>
      </c>
      <c r="F515" t="s">
        <v>67</v>
      </c>
      <c r="G515" t="s">
        <v>31</v>
      </c>
      <c r="H515" s="165">
        <v>2906.43525</v>
      </c>
      <c r="I515" s="164"/>
    </row>
    <row r="516" spans="1:9" x14ac:dyDescent="0.35">
      <c r="A516">
        <v>347393</v>
      </c>
      <c r="B516" t="s">
        <v>73</v>
      </c>
      <c r="C516" t="s">
        <v>3</v>
      </c>
      <c r="D516" t="s">
        <v>62</v>
      </c>
      <c r="E516" t="s">
        <v>63</v>
      </c>
      <c r="F516" t="s">
        <v>67</v>
      </c>
      <c r="G516" t="s">
        <v>31</v>
      </c>
      <c r="H516" s="165">
        <v>2891.4536249999996</v>
      </c>
      <c r="I516" s="164"/>
    </row>
    <row r="517" spans="1:9" x14ac:dyDescent="0.35">
      <c r="A517">
        <v>347395</v>
      </c>
      <c r="B517" t="s">
        <v>74</v>
      </c>
      <c r="C517" t="s">
        <v>3</v>
      </c>
      <c r="D517" t="s">
        <v>62</v>
      </c>
      <c r="E517" t="s">
        <v>63</v>
      </c>
      <c r="F517" t="s">
        <v>67</v>
      </c>
      <c r="G517" t="s">
        <v>31</v>
      </c>
      <c r="H517" s="165">
        <v>9967.7744999999995</v>
      </c>
      <c r="I517" s="164"/>
    </row>
    <row r="518" spans="1:9" x14ac:dyDescent="0.35">
      <c r="A518">
        <v>347397</v>
      </c>
      <c r="B518" t="s">
        <v>75</v>
      </c>
      <c r="C518" t="s">
        <v>3</v>
      </c>
      <c r="D518" t="s">
        <v>62</v>
      </c>
      <c r="E518" t="s">
        <v>63</v>
      </c>
      <c r="F518" t="s">
        <v>67</v>
      </c>
      <c r="G518" t="s">
        <v>31</v>
      </c>
      <c r="H518" s="165">
        <v>6956.4678749999994</v>
      </c>
      <c r="I518" s="164"/>
    </row>
    <row r="519" spans="1:9" x14ac:dyDescent="0.35">
      <c r="A519">
        <v>347399</v>
      </c>
      <c r="B519" t="s">
        <v>76</v>
      </c>
      <c r="C519" t="s">
        <v>3</v>
      </c>
      <c r="D519" t="s">
        <v>62</v>
      </c>
      <c r="E519" t="s">
        <v>63</v>
      </c>
      <c r="F519" t="s">
        <v>67</v>
      </c>
      <c r="G519" t="s">
        <v>31</v>
      </c>
      <c r="H519" s="165">
        <v>3869.1675</v>
      </c>
      <c r="I519" s="164"/>
    </row>
    <row r="520" spans="1:9" x14ac:dyDescent="0.35">
      <c r="A520">
        <v>347387</v>
      </c>
      <c r="B520" t="s">
        <v>70</v>
      </c>
      <c r="C520" t="s">
        <v>3</v>
      </c>
      <c r="D520" t="s">
        <v>62</v>
      </c>
      <c r="E520" t="s">
        <v>63</v>
      </c>
      <c r="F520" t="s">
        <v>68</v>
      </c>
      <c r="G520" t="s">
        <v>31</v>
      </c>
      <c r="H520" s="165">
        <v>2567.355</v>
      </c>
      <c r="I520" s="164"/>
    </row>
    <row r="521" spans="1:9" x14ac:dyDescent="0.35">
      <c r="A521">
        <v>347389</v>
      </c>
      <c r="B521" t="s">
        <v>71</v>
      </c>
      <c r="C521" t="s">
        <v>3</v>
      </c>
      <c r="D521" t="s">
        <v>62</v>
      </c>
      <c r="E521" t="s">
        <v>63</v>
      </c>
      <c r="F521" t="s">
        <v>68</v>
      </c>
      <c r="G521" t="s">
        <v>31</v>
      </c>
      <c r="H521" s="165">
        <v>2554.2562499999999</v>
      </c>
      <c r="I521" s="164"/>
    </row>
    <row r="522" spans="1:9" x14ac:dyDescent="0.35">
      <c r="A522">
        <v>347391</v>
      </c>
      <c r="B522" t="s">
        <v>72</v>
      </c>
      <c r="C522" t="s">
        <v>3</v>
      </c>
      <c r="D522" t="s">
        <v>62</v>
      </c>
      <c r="E522" t="s">
        <v>63</v>
      </c>
      <c r="F522" t="s">
        <v>68</v>
      </c>
      <c r="G522" t="s">
        <v>31</v>
      </c>
      <c r="H522" s="165">
        <v>2922.3311250000002</v>
      </c>
      <c r="I522" s="164"/>
    </row>
    <row r="523" spans="1:9" x14ac:dyDescent="0.35">
      <c r="A523">
        <v>347393</v>
      </c>
      <c r="B523" t="s">
        <v>73</v>
      </c>
      <c r="C523" t="s">
        <v>3</v>
      </c>
      <c r="D523" t="s">
        <v>62</v>
      </c>
      <c r="E523" t="s">
        <v>63</v>
      </c>
      <c r="F523" t="s">
        <v>68</v>
      </c>
      <c r="G523" t="s">
        <v>31</v>
      </c>
      <c r="H523" s="165">
        <v>2907.2675625000002</v>
      </c>
      <c r="I523" s="164"/>
    </row>
    <row r="524" spans="1:9" x14ac:dyDescent="0.35">
      <c r="A524">
        <v>347395</v>
      </c>
      <c r="B524" t="s">
        <v>74</v>
      </c>
      <c r="C524" t="s">
        <v>3</v>
      </c>
      <c r="D524" t="s">
        <v>62</v>
      </c>
      <c r="E524" t="s">
        <v>63</v>
      </c>
      <c r="F524" t="s">
        <v>68</v>
      </c>
      <c r="G524" t="s">
        <v>31</v>
      </c>
      <c r="H524" s="165">
        <v>10022.29025</v>
      </c>
      <c r="I524" s="164"/>
    </row>
    <row r="525" spans="1:9" x14ac:dyDescent="0.35">
      <c r="A525">
        <v>347397</v>
      </c>
      <c r="B525" t="s">
        <v>75</v>
      </c>
      <c r="C525" t="s">
        <v>3</v>
      </c>
      <c r="D525" t="s">
        <v>62</v>
      </c>
      <c r="E525" t="s">
        <v>63</v>
      </c>
      <c r="F525" t="s">
        <v>68</v>
      </c>
      <c r="G525" t="s">
        <v>31</v>
      </c>
      <c r="H525" s="165">
        <v>6994.5141874999999</v>
      </c>
      <c r="I525" s="164"/>
    </row>
    <row r="526" spans="1:9" x14ac:dyDescent="0.35">
      <c r="A526">
        <v>347399</v>
      </c>
      <c r="B526" t="s">
        <v>76</v>
      </c>
      <c r="C526" t="s">
        <v>3</v>
      </c>
      <c r="D526" t="s">
        <v>62</v>
      </c>
      <c r="E526" t="s">
        <v>63</v>
      </c>
      <c r="F526" t="s">
        <v>68</v>
      </c>
      <c r="G526" t="s">
        <v>31</v>
      </c>
      <c r="H526" s="165">
        <v>3890.3287500000001</v>
      </c>
      <c r="I526" s="164"/>
    </row>
    <row r="527" spans="1:9" x14ac:dyDescent="0.35">
      <c r="A527">
        <v>347331</v>
      </c>
      <c r="B527" t="s">
        <v>2</v>
      </c>
      <c r="C527" t="s">
        <v>3</v>
      </c>
      <c r="D527" t="s">
        <v>4</v>
      </c>
      <c r="E527" t="s">
        <v>5</v>
      </c>
      <c r="F527" t="s">
        <v>13</v>
      </c>
      <c r="G527" t="s">
        <v>31</v>
      </c>
      <c r="H527" s="165">
        <v>2973.6196875000001</v>
      </c>
      <c r="I527" s="164"/>
    </row>
    <row r="528" spans="1:9" x14ac:dyDescent="0.35">
      <c r="A528">
        <v>347333</v>
      </c>
      <c r="B528" t="s">
        <v>32</v>
      </c>
      <c r="C528" t="s">
        <v>3</v>
      </c>
      <c r="D528" t="s">
        <v>4</v>
      </c>
      <c r="E528" t="s">
        <v>5</v>
      </c>
      <c r="F528" t="s">
        <v>13</v>
      </c>
      <c r="G528" t="s">
        <v>31</v>
      </c>
      <c r="H528" s="165">
        <v>2958.6014062499999</v>
      </c>
      <c r="I528" s="164"/>
    </row>
    <row r="529" spans="1:9" x14ac:dyDescent="0.35">
      <c r="A529">
        <v>347335</v>
      </c>
      <c r="B529" t="s">
        <v>33</v>
      </c>
      <c r="C529" t="s">
        <v>3</v>
      </c>
      <c r="D529" t="s">
        <v>4</v>
      </c>
      <c r="E529" t="s">
        <v>5</v>
      </c>
      <c r="F529" t="s">
        <v>13</v>
      </c>
      <c r="G529" t="s">
        <v>31</v>
      </c>
      <c r="H529" s="165">
        <v>2943.5831250000001</v>
      </c>
      <c r="I529" s="164"/>
    </row>
    <row r="530" spans="1:9" x14ac:dyDescent="0.35">
      <c r="A530">
        <v>347337</v>
      </c>
      <c r="B530" t="s">
        <v>34</v>
      </c>
      <c r="C530" t="s">
        <v>3</v>
      </c>
      <c r="D530" t="s">
        <v>4</v>
      </c>
      <c r="E530" t="s">
        <v>5</v>
      </c>
      <c r="F530" t="s">
        <v>13</v>
      </c>
      <c r="G530" t="s">
        <v>31</v>
      </c>
      <c r="H530" s="165">
        <v>2928.5648437499999</v>
      </c>
      <c r="I530" s="164"/>
    </row>
    <row r="531" spans="1:9" x14ac:dyDescent="0.35">
      <c r="A531">
        <v>347339</v>
      </c>
      <c r="B531" t="s">
        <v>35</v>
      </c>
      <c r="C531" t="s">
        <v>3</v>
      </c>
      <c r="D531" t="s">
        <v>4</v>
      </c>
      <c r="E531" t="s">
        <v>5</v>
      </c>
      <c r="F531" t="s">
        <v>13</v>
      </c>
      <c r="G531" t="s">
        <v>31</v>
      </c>
      <c r="H531" s="165">
        <v>2913.5465625000002</v>
      </c>
      <c r="I531" s="164"/>
    </row>
    <row r="532" spans="1:9" x14ac:dyDescent="0.35">
      <c r="A532">
        <v>347387</v>
      </c>
      <c r="B532" t="s">
        <v>70</v>
      </c>
      <c r="C532" t="s">
        <v>3</v>
      </c>
      <c r="D532" t="s">
        <v>62</v>
      </c>
      <c r="E532" t="s">
        <v>63</v>
      </c>
      <c r="F532" t="s">
        <v>13</v>
      </c>
      <c r="G532" t="s">
        <v>31</v>
      </c>
      <c r="H532" s="165">
        <v>1706.425</v>
      </c>
      <c r="I532" s="164"/>
    </row>
    <row r="533" spans="1:9" x14ac:dyDescent="0.35">
      <c r="A533">
        <v>347389</v>
      </c>
      <c r="B533" t="s">
        <v>71</v>
      </c>
      <c r="C533" t="s">
        <v>3</v>
      </c>
      <c r="D533" t="s">
        <v>62</v>
      </c>
      <c r="E533" t="s">
        <v>63</v>
      </c>
      <c r="F533" t="s">
        <v>13</v>
      </c>
      <c r="G533" t="s">
        <v>31</v>
      </c>
      <c r="H533" s="165">
        <v>1697.71875</v>
      </c>
      <c r="I533" s="164"/>
    </row>
    <row r="534" spans="1:9" x14ac:dyDescent="0.35">
      <c r="A534">
        <v>347391</v>
      </c>
      <c r="B534" t="s">
        <v>72</v>
      </c>
      <c r="C534" t="s">
        <v>3</v>
      </c>
      <c r="D534" t="s">
        <v>62</v>
      </c>
      <c r="E534" t="s">
        <v>63</v>
      </c>
      <c r="F534" t="s">
        <v>13</v>
      </c>
      <c r="G534" t="s">
        <v>31</v>
      </c>
      <c r="H534" s="165">
        <v>1942.3643749999999</v>
      </c>
      <c r="I534" s="164"/>
    </row>
    <row r="535" spans="1:9" x14ac:dyDescent="0.35">
      <c r="A535">
        <v>347393</v>
      </c>
      <c r="B535" t="s">
        <v>73</v>
      </c>
      <c r="C535" t="s">
        <v>3</v>
      </c>
      <c r="D535" t="s">
        <v>62</v>
      </c>
      <c r="E535" t="s">
        <v>63</v>
      </c>
      <c r="F535" t="s">
        <v>13</v>
      </c>
      <c r="G535" t="s">
        <v>31</v>
      </c>
      <c r="H535" s="165">
        <v>1932.3521874999999</v>
      </c>
      <c r="I535" s="164"/>
    </row>
    <row r="536" spans="1:9" x14ac:dyDescent="0.35">
      <c r="A536">
        <v>347395</v>
      </c>
      <c r="B536" t="s">
        <v>74</v>
      </c>
      <c r="C536" t="s">
        <v>3</v>
      </c>
      <c r="D536" t="s">
        <v>62</v>
      </c>
      <c r="E536" t="s">
        <v>63</v>
      </c>
      <c r="F536" t="s">
        <v>13</v>
      </c>
      <c r="G536" t="s">
        <v>31</v>
      </c>
      <c r="H536" s="165">
        <v>4996.0815624999996</v>
      </c>
      <c r="I536" s="164"/>
    </row>
    <row r="537" spans="1:9" x14ac:dyDescent="0.35">
      <c r="A537">
        <v>347397</v>
      </c>
      <c r="B537" t="s">
        <v>75</v>
      </c>
      <c r="C537" t="s">
        <v>3</v>
      </c>
      <c r="D537" t="s">
        <v>62</v>
      </c>
      <c r="E537" t="s">
        <v>63</v>
      </c>
      <c r="F537" t="s">
        <v>13</v>
      </c>
      <c r="G537" t="s">
        <v>31</v>
      </c>
      <c r="H537" s="165">
        <v>2988.6379687499998</v>
      </c>
      <c r="I537" s="164"/>
    </row>
    <row r="538" spans="1:9" x14ac:dyDescent="0.35">
      <c r="A538">
        <v>347399</v>
      </c>
      <c r="B538" t="s">
        <v>76</v>
      </c>
      <c r="C538" t="s">
        <v>3</v>
      </c>
      <c r="D538" t="s">
        <v>62</v>
      </c>
      <c r="E538" t="s">
        <v>63</v>
      </c>
      <c r="F538" t="s">
        <v>13</v>
      </c>
      <c r="G538" t="s">
        <v>31</v>
      </c>
      <c r="H538" s="165">
        <v>2370.2765625000002</v>
      </c>
      <c r="I538" s="164"/>
    </row>
    <row r="539" spans="1:9" x14ac:dyDescent="0.35">
      <c r="A539">
        <v>347331</v>
      </c>
      <c r="B539" t="s">
        <v>2</v>
      </c>
      <c r="C539" t="s">
        <v>3</v>
      </c>
      <c r="D539" t="s">
        <v>4</v>
      </c>
      <c r="E539" t="s">
        <v>5</v>
      </c>
      <c r="F539" t="s">
        <v>7</v>
      </c>
      <c r="G539" t="s">
        <v>31</v>
      </c>
      <c r="H539" s="165">
        <v>3043.2104999999997</v>
      </c>
      <c r="I539" s="164"/>
    </row>
    <row r="540" spans="1:9" x14ac:dyDescent="0.35">
      <c r="A540">
        <v>347333</v>
      </c>
      <c r="B540" t="s">
        <v>32</v>
      </c>
      <c r="C540" t="s">
        <v>3</v>
      </c>
      <c r="D540" t="s">
        <v>4</v>
      </c>
      <c r="E540" t="s">
        <v>5</v>
      </c>
      <c r="F540" t="s">
        <v>7</v>
      </c>
      <c r="G540" t="s">
        <v>31</v>
      </c>
      <c r="H540" s="165">
        <v>3027.8407500000003</v>
      </c>
      <c r="I540" s="164"/>
    </row>
    <row r="541" spans="1:9" x14ac:dyDescent="0.35">
      <c r="A541">
        <v>347335</v>
      </c>
      <c r="B541" t="s">
        <v>33</v>
      </c>
      <c r="C541" t="s">
        <v>3</v>
      </c>
      <c r="D541" t="s">
        <v>4</v>
      </c>
      <c r="E541" t="s">
        <v>5</v>
      </c>
      <c r="F541" t="s">
        <v>7</v>
      </c>
      <c r="G541" t="s">
        <v>31</v>
      </c>
      <c r="H541" s="165">
        <v>3012.471</v>
      </c>
      <c r="I541" s="164"/>
    </row>
    <row r="542" spans="1:9" x14ac:dyDescent="0.35">
      <c r="A542">
        <v>347337</v>
      </c>
      <c r="B542" t="s">
        <v>34</v>
      </c>
      <c r="C542" t="s">
        <v>3</v>
      </c>
      <c r="D542" t="s">
        <v>4</v>
      </c>
      <c r="E542" t="s">
        <v>5</v>
      </c>
      <c r="F542" t="s">
        <v>7</v>
      </c>
      <c r="G542" t="s">
        <v>31</v>
      </c>
      <c r="H542" s="165">
        <v>2997.1012500000002</v>
      </c>
      <c r="I542" s="164"/>
    </row>
    <row r="543" spans="1:9" x14ac:dyDescent="0.35">
      <c r="A543">
        <v>347339</v>
      </c>
      <c r="B543" t="s">
        <v>35</v>
      </c>
      <c r="C543" t="s">
        <v>3</v>
      </c>
      <c r="D543" t="s">
        <v>4</v>
      </c>
      <c r="E543" t="s">
        <v>5</v>
      </c>
      <c r="F543" t="s">
        <v>7</v>
      </c>
      <c r="G543" t="s">
        <v>31</v>
      </c>
      <c r="H543" s="165">
        <v>2981.7314999999999</v>
      </c>
      <c r="I543" s="164"/>
    </row>
    <row r="544" spans="1:9" x14ac:dyDescent="0.35">
      <c r="A544">
        <v>347387</v>
      </c>
      <c r="B544" t="s">
        <v>70</v>
      </c>
      <c r="C544" t="s">
        <v>3</v>
      </c>
      <c r="D544" t="s">
        <v>62</v>
      </c>
      <c r="E544" t="s">
        <v>63</v>
      </c>
      <c r="F544" t="s">
        <v>7</v>
      </c>
      <c r="G544" t="s">
        <v>31</v>
      </c>
      <c r="H544" s="165">
        <v>1746.36</v>
      </c>
      <c r="I544" s="164"/>
    </row>
    <row r="545" spans="1:9" x14ac:dyDescent="0.35">
      <c r="A545">
        <v>347389</v>
      </c>
      <c r="B545" t="s">
        <v>71</v>
      </c>
      <c r="C545" t="s">
        <v>3</v>
      </c>
      <c r="D545" t="s">
        <v>62</v>
      </c>
      <c r="E545" t="s">
        <v>63</v>
      </c>
      <c r="F545" t="s">
        <v>7</v>
      </c>
      <c r="G545" t="s">
        <v>31</v>
      </c>
      <c r="H545" s="165">
        <v>1737.45</v>
      </c>
      <c r="I545" s="164"/>
    </row>
    <row r="546" spans="1:9" x14ac:dyDescent="0.35">
      <c r="A546">
        <v>347391</v>
      </c>
      <c r="B546" t="s">
        <v>72</v>
      </c>
      <c r="C546" t="s">
        <v>3</v>
      </c>
      <c r="D546" t="s">
        <v>62</v>
      </c>
      <c r="E546" t="s">
        <v>63</v>
      </c>
      <c r="F546" t="s">
        <v>7</v>
      </c>
      <c r="G546" t="s">
        <v>31</v>
      </c>
      <c r="H546" s="165">
        <v>1987.8209999999999</v>
      </c>
      <c r="I546" s="164"/>
    </row>
    <row r="547" spans="1:9" x14ac:dyDescent="0.35">
      <c r="A547">
        <v>347393</v>
      </c>
      <c r="B547" t="s">
        <v>73</v>
      </c>
      <c r="C547" t="s">
        <v>3</v>
      </c>
      <c r="D547" t="s">
        <v>62</v>
      </c>
      <c r="E547" t="s">
        <v>63</v>
      </c>
      <c r="F547" t="s">
        <v>7</v>
      </c>
      <c r="G547" t="s">
        <v>31</v>
      </c>
      <c r="H547" s="165">
        <v>1977.5744999999999</v>
      </c>
      <c r="I547" s="164"/>
    </row>
    <row r="548" spans="1:9" x14ac:dyDescent="0.35">
      <c r="A548">
        <v>347395</v>
      </c>
      <c r="B548" t="s">
        <v>74</v>
      </c>
      <c r="C548" t="s">
        <v>3</v>
      </c>
      <c r="D548" t="s">
        <v>62</v>
      </c>
      <c r="E548" t="s">
        <v>63</v>
      </c>
      <c r="F548" t="s">
        <v>7</v>
      </c>
      <c r="G548" t="s">
        <v>31</v>
      </c>
      <c r="H548" s="165">
        <v>5113.0034999999998</v>
      </c>
      <c r="I548" s="164"/>
    </row>
    <row r="549" spans="1:9" x14ac:dyDescent="0.35">
      <c r="A549">
        <v>347397</v>
      </c>
      <c r="B549" t="s">
        <v>75</v>
      </c>
      <c r="C549" t="s">
        <v>3</v>
      </c>
      <c r="D549" t="s">
        <v>62</v>
      </c>
      <c r="E549" t="s">
        <v>63</v>
      </c>
      <c r="F549" t="s">
        <v>7</v>
      </c>
      <c r="G549" t="s">
        <v>31</v>
      </c>
      <c r="H549" s="165">
        <v>3058.58025</v>
      </c>
      <c r="I549" s="164"/>
    </row>
    <row r="550" spans="1:9" x14ac:dyDescent="0.35">
      <c r="A550">
        <v>347399</v>
      </c>
      <c r="B550" t="s">
        <v>76</v>
      </c>
      <c r="C550" t="s">
        <v>3</v>
      </c>
      <c r="D550" t="s">
        <v>62</v>
      </c>
      <c r="E550" t="s">
        <v>63</v>
      </c>
      <c r="F550" t="s">
        <v>7</v>
      </c>
      <c r="G550" t="s">
        <v>31</v>
      </c>
      <c r="H550" s="165">
        <v>2425.7474999999999</v>
      </c>
      <c r="I550" s="164"/>
    </row>
    <row r="551" spans="1:9" x14ac:dyDescent="0.35">
      <c r="A551">
        <v>347353</v>
      </c>
      <c r="B551" t="s">
        <v>47</v>
      </c>
      <c r="C551" t="s">
        <v>37</v>
      </c>
      <c r="D551" t="s">
        <v>38</v>
      </c>
      <c r="E551" t="s">
        <v>39</v>
      </c>
      <c r="F551" t="s">
        <v>43</v>
      </c>
      <c r="G551" t="s">
        <v>31</v>
      </c>
      <c r="H551" s="165">
        <v>3234.2474999999999</v>
      </c>
      <c r="I551" s="164"/>
    </row>
    <row r="552" spans="1:9" x14ac:dyDescent="0.35">
      <c r="A552">
        <v>347355</v>
      </c>
      <c r="B552" t="s">
        <v>49</v>
      </c>
      <c r="C552" t="s">
        <v>37</v>
      </c>
      <c r="D552" t="s">
        <v>38</v>
      </c>
      <c r="E552" t="s">
        <v>39</v>
      </c>
      <c r="F552" t="s">
        <v>43</v>
      </c>
      <c r="G552" t="s">
        <v>31</v>
      </c>
      <c r="H552" s="165">
        <v>5607.1125000000002</v>
      </c>
      <c r="I552" s="164"/>
    </row>
    <row r="553" spans="1:9" x14ac:dyDescent="0.35">
      <c r="A553">
        <v>347373</v>
      </c>
      <c r="B553" t="s">
        <v>57</v>
      </c>
      <c r="C553" t="s">
        <v>37</v>
      </c>
      <c r="D553" t="s">
        <v>38</v>
      </c>
      <c r="E553" t="s">
        <v>53</v>
      </c>
      <c r="F553" t="s">
        <v>43</v>
      </c>
      <c r="G553" t="s">
        <v>31</v>
      </c>
      <c r="H553" s="165">
        <v>3136.7325000000001</v>
      </c>
      <c r="I553" s="164"/>
    </row>
    <row r="554" spans="1:9" x14ac:dyDescent="0.35">
      <c r="A554">
        <v>347375</v>
      </c>
      <c r="B554" t="s">
        <v>58</v>
      </c>
      <c r="C554" t="s">
        <v>37</v>
      </c>
      <c r="D554" t="s">
        <v>38</v>
      </c>
      <c r="E554" t="s">
        <v>53</v>
      </c>
      <c r="F554" t="s">
        <v>43</v>
      </c>
      <c r="G554" t="s">
        <v>31</v>
      </c>
      <c r="H554" s="165">
        <v>5652.4224999999997</v>
      </c>
      <c r="I554" s="164"/>
    </row>
    <row r="555" spans="1:9" x14ac:dyDescent="0.35">
      <c r="A555">
        <v>347353</v>
      </c>
      <c r="B555" t="s">
        <v>47</v>
      </c>
      <c r="C555" t="s">
        <v>37</v>
      </c>
      <c r="D555" t="s">
        <v>38</v>
      </c>
      <c r="E555" t="s">
        <v>39</v>
      </c>
      <c r="F555" t="s">
        <v>42</v>
      </c>
      <c r="G555" t="s">
        <v>31</v>
      </c>
      <c r="H555" s="165">
        <v>3620.0587500000001</v>
      </c>
      <c r="I555" s="164"/>
    </row>
    <row r="556" spans="1:9" x14ac:dyDescent="0.35">
      <c r="A556">
        <v>347355</v>
      </c>
      <c r="B556" t="s">
        <v>49</v>
      </c>
      <c r="C556" t="s">
        <v>37</v>
      </c>
      <c r="D556" t="s">
        <v>38</v>
      </c>
      <c r="E556" t="s">
        <v>39</v>
      </c>
      <c r="F556" t="s">
        <v>42</v>
      </c>
      <c r="G556" t="s">
        <v>31</v>
      </c>
      <c r="H556" s="165">
        <v>6275.9812499999998</v>
      </c>
      <c r="I556" s="164"/>
    </row>
    <row r="557" spans="1:9" x14ac:dyDescent="0.35">
      <c r="A557">
        <v>347373</v>
      </c>
      <c r="B557" t="s">
        <v>57</v>
      </c>
      <c r="C557" t="s">
        <v>37</v>
      </c>
      <c r="D557" t="s">
        <v>38</v>
      </c>
      <c r="E557" t="s">
        <v>53</v>
      </c>
      <c r="F557" t="s">
        <v>42</v>
      </c>
      <c r="G557" t="s">
        <v>31</v>
      </c>
      <c r="H557" s="165">
        <v>3510.9112500000001</v>
      </c>
      <c r="I557" s="164"/>
    </row>
    <row r="558" spans="1:9" x14ac:dyDescent="0.35">
      <c r="A558">
        <v>347375</v>
      </c>
      <c r="B558" t="s">
        <v>58</v>
      </c>
      <c r="C558" t="s">
        <v>37</v>
      </c>
      <c r="D558" t="s">
        <v>38</v>
      </c>
      <c r="E558" t="s">
        <v>53</v>
      </c>
      <c r="F558" t="s">
        <v>42</v>
      </c>
      <c r="G558" t="s">
        <v>31</v>
      </c>
      <c r="H558" s="165">
        <v>6326.69625</v>
      </c>
      <c r="I558" s="164"/>
    </row>
    <row r="559" spans="1:9" x14ac:dyDescent="0.35">
      <c r="A559">
        <v>347387</v>
      </c>
      <c r="B559" t="s">
        <v>70</v>
      </c>
      <c r="C559" t="s">
        <v>3</v>
      </c>
      <c r="D559" t="s">
        <v>62</v>
      </c>
      <c r="E559" t="s">
        <v>63</v>
      </c>
      <c r="F559" t="s">
        <v>66</v>
      </c>
      <c r="G559" t="s">
        <v>31</v>
      </c>
      <c r="H559" s="165">
        <v>1719.8999999999999</v>
      </c>
      <c r="I559" s="164"/>
    </row>
    <row r="560" spans="1:9" x14ac:dyDescent="0.35">
      <c r="A560">
        <v>347389</v>
      </c>
      <c r="B560" t="s">
        <v>71</v>
      </c>
      <c r="C560" t="s">
        <v>3</v>
      </c>
      <c r="D560" t="s">
        <v>62</v>
      </c>
      <c r="E560" t="s">
        <v>63</v>
      </c>
      <c r="F560" t="s">
        <v>66</v>
      </c>
      <c r="G560" t="s">
        <v>31</v>
      </c>
      <c r="H560" s="165">
        <v>1711.125</v>
      </c>
      <c r="I560" s="164"/>
    </row>
    <row r="561" spans="1:9" x14ac:dyDescent="0.35">
      <c r="A561">
        <v>347391</v>
      </c>
      <c r="B561" t="s">
        <v>72</v>
      </c>
      <c r="C561" t="s">
        <v>3</v>
      </c>
      <c r="D561" t="s">
        <v>62</v>
      </c>
      <c r="E561" t="s">
        <v>63</v>
      </c>
      <c r="F561" t="s">
        <v>66</v>
      </c>
      <c r="G561" t="s">
        <v>31</v>
      </c>
      <c r="H561" s="165">
        <v>1957.7024999999999</v>
      </c>
      <c r="I561" s="164"/>
    </row>
    <row r="562" spans="1:9" x14ac:dyDescent="0.35">
      <c r="A562">
        <v>347393</v>
      </c>
      <c r="B562" t="s">
        <v>73</v>
      </c>
      <c r="C562" t="s">
        <v>3</v>
      </c>
      <c r="D562" t="s">
        <v>62</v>
      </c>
      <c r="E562" t="s">
        <v>63</v>
      </c>
      <c r="F562" t="s">
        <v>66</v>
      </c>
      <c r="G562" t="s">
        <v>31</v>
      </c>
      <c r="H562" s="165">
        <v>1947.6112499999999</v>
      </c>
      <c r="I562" s="164"/>
    </row>
    <row r="563" spans="1:9" x14ac:dyDescent="0.35">
      <c r="A563">
        <v>347395</v>
      </c>
      <c r="B563" t="s">
        <v>74</v>
      </c>
      <c r="C563" t="s">
        <v>3</v>
      </c>
      <c r="D563" t="s">
        <v>62</v>
      </c>
      <c r="E563" t="s">
        <v>63</v>
      </c>
      <c r="F563" t="s">
        <v>66</v>
      </c>
      <c r="G563" t="s">
        <v>31</v>
      </c>
      <c r="H563" s="165">
        <v>5035.5337499999996</v>
      </c>
      <c r="I563" s="164"/>
    </row>
    <row r="564" spans="1:9" x14ac:dyDescent="0.35">
      <c r="A564">
        <v>347397</v>
      </c>
      <c r="B564" t="s">
        <v>75</v>
      </c>
      <c r="C564" t="s">
        <v>3</v>
      </c>
      <c r="D564" t="s">
        <v>62</v>
      </c>
      <c r="E564" t="s">
        <v>63</v>
      </c>
      <c r="F564" t="s">
        <v>66</v>
      </c>
      <c r="G564" t="s">
        <v>31</v>
      </c>
      <c r="H564" s="165">
        <v>3012.2381249999999</v>
      </c>
      <c r="I564" s="164"/>
    </row>
    <row r="565" spans="1:9" x14ac:dyDescent="0.35">
      <c r="A565">
        <v>347399</v>
      </c>
      <c r="B565" t="s">
        <v>76</v>
      </c>
      <c r="C565" t="s">
        <v>3</v>
      </c>
      <c r="D565" t="s">
        <v>62</v>
      </c>
      <c r="E565" t="s">
        <v>63</v>
      </c>
      <c r="F565" t="s">
        <v>66</v>
      </c>
      <c r="G565" t="s">
        <v>31</v>
      </c>
      <c r="H565" s="165">
        <v>2388.9937500000001</v>
      </c>
      <c r="I565" s="164"/>
    </row>
    <row r="566" spans="1:9" x14ac:dyDescent="0.35">
      <c r="A566">
        <v>347427</v>
      </c>
      <c r="B566" t="s">
        <v>98</v>
      </c>
      <c r="C566" t="s">
        <v>3</v>
      </c>
      <c r="D566" t="s">
        <v>62</v>
      </c>
      <c r="E566" t="s">
        <v>91</v>
      </c>
      <c r="F566" t="s">
        <v>66</v>
      </c>
      <c r="G566" t="s">
        <v>31</v>
      </c>
      <c r="H566" s="165">
        <v>1693.575</v>
      </c>
      <c r="I566" s="164"/>
    </row>
    <row r="567" spans="1:9" x14ac:dyDescent="0.35">
      <c r="A567">
        <v>347429</v>
      </c>
      <c r="B567" t="s">
        <v>99</v>
      </c>
      <c r="C567" t="s">
        <v>3</v>
      </c>
      <c r="D567" t="s">
        <v>62</v>
      </c>
      <c r="E567" t="s">
        <v>91</v>
      </c>
      <c r="F567" t="s">
        <v>66</v>
      </c>
      <c r="G567" t="s">
        <v>31</v>
      </c>
      <c r="H567" s="165">
        <v>1751.49</v>
      </c>
      <c r="I567" s="164"/>
    </row>
    <row r="568" spans="1:9" x14ac:dyDescent="0.35">
      <c r="A568">
        <v>347431</v>
      </c>
      <c r="B568" t="s">
        <v>100</v>
      </c>
      <c r="C568" t="s">
        <v>3</v>
      </c>
      <c r="D568" t="s">
        <v>62</v>
      </c>
      <c r="E568" t="s">
        <v>91</v>
      </c>
      <c r="F568" t="s">
        <v>66</v>
      </c>
      <c r="G568" t="s">
        <v>31</v>
      </c>
      <c r="H568" s="165">
        <v>2008.1587500000001</v>
      </c>
      <c r="I568" s="164"/>
    </row>
    <row r="569" spans="1:9" x14ac:dyDescent="0.35">
      <c r="A569">
        <v>347433</v>
      </c>
      <c r="B569" t="s">
        <v>101</v>
      </c>
      <c r="C569" t="s">
        <v>3</v>
      </c>
      <c r="D569" t="s">
        <v>62</v>
      </c>
      <c r="E569" t="s">
        <v>91</v>
      </c>
      <c r="F569" t="s">
        <v>66</v>
      </c>
      <c r="G569" t="s">
        <v>31</v>
      </c>
      <c r="H569" s="165">
        <v>1998.0675000000001</v>
      </c>
      <c r="I569" s="164"/>
    </row>
    <row r="570" spans="1:9" x14ac:dyDescent="0.35">
      <c r="A570">
        <v>347435</v>
      </c>
      <c r="B570" t="s">
        <v>102</v>
      </c>
      <c r="C570" t="s">
        <v>3</v>
      </c>
      <c r="D570" t="s">
        <v>62</v>
      </c>
      <c r="E570" t="s">
        <v>91</v>
      </c>
      <c r="F570" t="s">
        <v>66</v>
      </c>
      <c r="G570" t="s">
        <v>31</v>
      </c>
      <c r="H570" s="165">
        <v>4969.9406250000002</v>
      </c>
      <c r="I570" s="164"/>
    </row>
    <row r="571" spans="1:9" x14ac:dyDescent="0.35">
      <c r="A571">
        <v>347437</v>
      </c>
      <c r="B571" t="s">
        <v>103</v>
      </c>
      <c r="C571" t="s">
        <v>3</v>
      </c>
      <c r="D571" t="s">
        <v>62</v>
      </c>
      <c r="E571" t="s">
        <v>91</v>
      </c>
      <c r="F571" t="s">
        <v>66</v>
      </c>
      <c r="G571" t="s">
        <v>31</v>
      </c>
      <c r="H571" s="165">
        <v>2966.8274999999999</v>
      </c>
      <c r="I571" s="164"/>
    </row>
    <row r="572" spans="1:9" x14ac:dyDescent="0.35">
      <c r="A572">
        <v>347439</v>
      </c>
      <c r="B572" t="s">
        <v>104</v>
      </c>
      <c r="C572" t="s">
        <v>3</v>
      </c>
      <c r="D572" t="s">
        <v>62</v>
      </c>
      <c r="E572" t="s">
        <v>91</v>
      </c>
      <c r="F572" t="s">
        <v>66</v>
      </c>
      <c r="G572" t="s">
        <v>31</v>
      </c>
      <c r="H572" s="165">
        <v>2352.796875</v>
      </c>
      <c r="I572" s="164"/>
    </row>
    <row r="573" spans="1:9" x14ac:dyDescent="0.35">
      <c r="A573">
        <v>347387</v>
      </c>
      <c r="B573" t="s">
        <v>70</v>
      </c>
      <c r="C573" t="s">
        <v>3</v>
      </c>
      <c r="D573" t="s">
        <v>62</v>
      </c>
      <c r="E573" t="s">
        <v>63</v>
      </c>
      <c r="F573" t="s">
        <v>64</v>
      </c>
      <c r="G573" t="s">
        <v>31</v>
      </c>
      <c r="H573" s="165">
        <v>1663.55</v>
      </c>
      <c r="I573" s="164"/>
    </row>
    <row r="574" spans="1:9" x14ac:dyDescent="0.35">
      <c r="A574">
        <v>347389</v>
      </c>
      <c r="B574" t="s">
        <v>71</v>
      </c>
      <c r="C574" t="s">
        <v>3</v>
      </c>
      <c r="D574" t="s">
        <v>62</v>
      </c>
      <c r="E574" t="s">
        <v>63</v>
      </c>
      <c r="F574" t="s">
        <v>64</v>
      </c>
      <c r="G574" t="s">
        <v>31</v>
      </c>
      <c r="H574" s="165">
        <v>1655.0625</v>
      </c>
      <c r="I574" s="164"/>
    </row>
    <row r="575" spans="1:9" x14ac:dyDescent="0.35">
      <c r="A575">
        <v>347391</v>
      </c>
      <c r="B575" t="s">
        <v>72</v>
      </c>
      <c r="C575" t="s">
        <v>3</v>
      </c>
      <c r="D575" t="s">
        <v>62</v>
      </c>
      <c r="E575" t="s">
        <v>63</v>
      </c>
      <c r="F575" t="s">
        <v>64</v>
      </c>
      <c r="G575" t="s">
        <v>31</v>
      </c>
      <c r="H575" s="165">
        <v>1893.56125</v>
      </c>
      <c r="I575" s="164"/>
    </row>
    <row r="576" spans="1:9" x14ac:dyDescent="0.35">
      <c r="A576">
        <v>347393</v>
      </c>
      <c r="B576" t="s">
        <v>73</v>
      </c>
      <c r="C576" t="s">
        <v>3</v>
      </c>
      <c r="D576" t="s">
        <v>62</v>
      </c>
      <c r="E576" t="s">
        <v>63</v>
      </c>
      <c r="F576" t="s">
        <v>64</v>
      </c>
      <c r="G576" t="s">
        <v>31</v>
      </c>
      <c r="H576" s="165">
        <v>1883.8006249999999</v>
      </c>
      <c r="I576" s="164"/>
    </row>
    <row r="577" spans="1:9" x14ac:dyDescent="0.35">
      <c r="A577">
        <v>347395</v>
      </c>
      <c r="B577" t="s">
        <v>74</v>
      </c>
      <c r="C577" t="s">
        <v>3</v>
      </c>
      <c r="D577" t="s">
        <v>62</v>
      </c>
      <c r="E577" t="s">
        <v>63</v>
      </c>
      <c r="F577" t="s">
        <v>64</v>
      </c>
      <c r="G577" t="s">
        <v>31</v>
      </c>
      <c r="H577" s="165">
        <v>4870.5518750000001</v>
      </c>
      <c r="I577" s="164"/>
    </row>
    <row r="578" spans="1:9" x14ac:dyDescent="0.35">
      <c r="A578">
        <v>347397</v>
      </c>
      <c r="B578" t="s">
        <v>75</v>
      </c>
      <c r="C578" t="s">
        <v>3</v>
      </c>
      <c r="D578" t="s">
        <v>62</v>
      </c>
      <c r="E578" t="s">
        <v>63</v>
      </c>
      <c r="F578" t="s">
        <v>64</v>
      </c>
      <c r="G578" t="s">
        <v>31</v>
      </c>
      <c r="H578" s="165">
        <v>2913.5465624999997</v>
      </c>
      <c r="I578" s="164"/>
    </row>
    <row r="579" spans="1:9" x14ac:dyDescent="0.35">
      <c r="A579">
        <v>347399</v>
      </c>
      <c r="B579" t="s">
        <v>76</v>
      </c>
      <c r="C579" t="s">
        <v>3</v>
      </c>
      <c r="D579" t="s">
        <v>62</v>
      </c>
      <c r="E579" t="s">
        <v>63</v>
      </c>
      <c r="F579" t="s">
        <v>64</v>
      </c>
      <c r="G579" t="s">
        <v>31</v>
      </c>
      <c r="H579" s="165">
        <v>2310.7218749999997</v>
      </c>
      <c r="I579" s="164"/>
    </row>
    <row r="580" spans="1:9" x14ac:dyDescent="0.35">
      <c r="A580">
        <v>347427</v>
      </c>
      <c r="B580" t="s">
        <v>98</v>
      </c>
      <c r="C580" t="s">
        <v>3</v>
      </c>
      <c r="D580" t="s">
        <v>62</v>
      </c>
      <c r="E580" t="s">
        <v>91</v>
      </c>
      <c r="F580" t="s">
        <v>64</v>
      </c>
      <c r="G580" t="s">
        <v>31</v>
      </c>
      <c r="H580" s="165">
        <v>1638.0874999999999</v>
      </c>
      <c r="I580" s="164"/>
    </row>
    <row r="581" spans="1:9" x14ac:dyDescent="0.35">
      <c r="A581">
        <v>347429</v>
      </c>
      <c r="B581" t="s">
        <v>99</v>
      </c>
      <c r="C581" t="s">
        <v>3</v>
      </c>
      <c r="D581" t="s">
        <v>62</v>
      </c>
      <c r="E581" t="s">
        <v>91</v>
      </c>
      <c r="F581" t="s">
        <v>64</v>
      </c>
      <c r="G581" t="s">
        <v>31</v>
      </c>
      <c r="H581" s="165">
        <v>1694.105</v>
      </c>
      <c r="I581" s="164"/>
    </row>
    <row r="582" spans="1:9" x14ac:dyDescent="0.35">
      <c r="A582">
        <v>347431</v>
      </c>
      <c r="B582" t="s">
        <v>100</v>
      </c>
      <c r="C582" t="s">
        <v>3</v>
      </c>
      <c r="D582" t="s">
        <v>62</v>
      </c>
      <c r="E582" t="s">
        <v>91</v>
      </c>
      <c r="F582" t="s">
        <v>64</v>
      </c>
      <c r="G582" t="s">
        <v>31</v>
      </c>
      <c r="H582" s="165">
        <v>1942.3643749999999</v>
      </c>
      <c r="I582" s="164"/>
    </row>
    <row r="583" spans="1:9" x14ac:dyDescent="0.35">
      <c r="A583">
        <v>347433</v>
      </c>
      <c r="B583" t="s">
        <v>101</v>
      </c>
      <c r="C583" t="s">
        <v>3</v>
      </c>
      <c r="D583" t="s">
        <v>62</v>
      </c>
      <c r="E583" t="s">
        <v>91</v>
      </c>
      <c r="F583" t="s">
        <v>64</v>
      </c>
      <c r="G583" t="s">
        <v>31</v>
      </c>
      <c r="H583" s="165">
        <v>1932.60375</v>
      </c>
      <c r="I583" s="164"/>
    </row>
    <row r="584" spans="1:9" x14ac:dyDescent="0.35">
      <c r="A584">
        <v>347435</v>
      </c>
      <c r="B584" t="s">
        <v>102</v>
      </c>
      <c r="C584" t="s">
        <v>3</v>
      </c>
      <c r="D584" t="s">
        <v>62</v>
      </c>
      <c r="E584" t="s">
        <v>91</v>
      </c>
      <c r="F584" t="s">
        <v>64</v>
      </c>
      <c r="G584" t="s">
        <v>31</v>
      </c>
      <c r="H584" s="165">
        <v>4807.1078124999995</v>
      </c>
      <c r="I584" s="164"/>
    </row>
    <row r="585" spans="1:9" x14ac:dyDescent="0.35">
      <c r="A585">
        <v>347437</v>
      </c>
      <c r="B585" t="s">
        <v>103</v>
      </c>
      <c r="C585" t="s">
        <v>3</v>
      </c>
      <c r="D585" t="s">
        <v>62</v>
      </c>
      <c r="E585" t="s">
        <v>91</v>
      </c>
      <c r="F585" t="s">
        <v>64</v>
      </c>
      <c r="G585" t="s">
        <v>31</v>
      </c>
      <c r="H585" s="165">
        <v>2869.6237499999997</v>
      </c>
      <c r="I585" s="164"/>
    </row>
    <row r="586" spans="1:9" x14ac:dyDescent="0.35">
      <c r="A586">
        <v>347439</v>
      </c>
      <c r="B586" t="s">
        <v>104</v>
      </c>
      <c r="C586" t="s">
        <v>3</v>
      </c>
      <c r="D586" t="s">
        <v>62</v>
      </c>
      <c r="E586" t="s">
        <v>91</v>
      </c>
      <c r="F586" t="s">
        <v>64</v>
      </c>
      <c r="G586" t="s">
        <v>31</v>
      </c>
      <c r="H586" s="165">
        <v>2275.7109375</v>
      </c>
      <c r="I586" s="164"/>
    </row>
    <row r="587" spans="1:9" x14ac:dyDescent="0.35">
      <c r="A587">
        <v>347353</v>
      </c>
      <c r="B587" t="s">
        <v>47</v>
      </c>
      <c r="C587" t="s">
        <v>37</v>
      </c>
      <c r="D587" t="s">
        <v>38</v>
      </c>
      <c r="E587" t="s">
        <v>39</v>
      </c>
      <c r="F587" t="s">
        <v>44</v>
      </c>
      <c r="G587" t="s">
        <v>31</v>
      </c>
      <c r="H587" s="165">
        <v>1857.938625</v>
      </c>
      <c r="I587" s="164"/>
    </row>
    <row r="588" spans="1:9" x14ac:dyDescent="0.35">
      <c r="A588">
        <v>347355</v>
      </c>
      <c r="B588" t="s">
        <v>49</v>
      </c>
      <c r="C588" t="s">
        <v>37</v>
      </c>
      <c r="D588" t="s">
        <v>38</v>
      </c>
      <c r="E588" t="s">
        <v>39</v>
      </c>
      <c r="F588" t="s">
        <v>44</v>
      </c>
      <c r="G588" t="s">
        <v>31</v>
      </c>
      <c r="H588" s="165">
        <v>2966.3617499999996</v>
      </c>
      <c r="I588" s="164"/>
    </row>
    <row r="589" spans="1:9" x14ac:dyDescent="0.35">
      <c r="A589">
        <v>347373</v>
      </c>
      <c r="B589" t="s">
        <v>57</v>
      </c>
      <c r="C589" t="s">
        <v>37</v>
      </c>
      <c r="D589" t="s">
        <v>38</v>
      </c>
      <c r="E589" t="s">
        <v>53</v>
      </c>
      <c r="F589" t="s">
        <v>44</v>
      </c>
      <c r="G589" t="s">
        <v>31</v>
      </c>
      <c r="H589" s="165">
        <v>1801.9203749999999</v>
      </c>
      <c r="I589" s="164"/>
    </row>
    <row r="590" spans="1:9" x14ac:dyDescent="0.35">
      <c r="A590">
        <v>347375</v>
      </c>
      <c r="B590" t="s">
        <v>58</v>
      </c>
      <c r="C590" t="s">
        <v>37</v>
      </c>
      <c r="D590" t="s">
        <v>38</v>
      </c>
      <c r="E590" t="s">
        <v>53</v>
      </c>
      <c r="F590" t="s">
        <v>44</v>
      </c>
      <c r="G590" t="s">
        <v>31</v>
      </c>
      <c r="H590" s="165">
        <v>2990.3323499999997</v>
      </c>
      <c r="I590" s="164"/>
    </row>
    <row r="591" spans="1:9" x14ac:dyDescent="0.35">
      <c r="A591">
        <v>347411</v>
      </c>
      <c r="B591" t="s">
        <v>85</v>
      </c>
      <c r="C591" t="s">
        <v>37</v>
      </c>
      <c r="D591" t="s">
        <v>4</v>
      </c>
      <c r="E591" t="s">
        <v>78</v>
      </c>
      <c r="F591" t="s">
        <v>44</v>
      </c>
      <c r="G591" t="s">
        <v>31</v>
      </c>
      <c r="H591" s="165">
        <v>1927.6357499999999</v>
      </c>
      <c r="I591" s="164"/>
    </row>
    <row r="592" spans="1:9" x14ac:dyDescent="0.35">
      <c r="A592">
        <v>347413</v>
      </c>
      <c r="B592" t="s">
        <v>86</v>
      </c>
      <c r="C592" t="s">
        <v>37</v>
      </c>
      <c r="D592" t="s">
        <v>4</v>
      </c>
      <c r="E592" t="s">
        <v>78</v>
      </c>
      <c r="F592" t="s">
        <v>44</v>
      </c>
      <c r="G592" t="s">
        <v>31</v>
      </c>
      <c r="H592" s="165">
        <v>1993.5549000000001</v>
      </c>
      <c r="I592" s="164"/>
    </row>
    <row r="593" spans="1:9" x14ac:dyDescent="0.35">
      <c r="A593">
        <v>347415</v>
      </c>
      <c r="B593" t="s">
        <v>87</v>
      </c>
      <c r="C593" t="s">
        <v>37</v>
      </c>
      <c r="D593" t="s">
        <v>4</v>
      </c>
      <c r="E593" t="s">
        <v>78</v>
      </c>
      <c r="F593" t="s">
        <v>44</v>
      </c>
      <c r="G593" t="s">
        <v>31</v>
      </c>
      <c r="H593" s="165">
        <v>1987.5622499999999</v>
      </c>
      <c r="I593" s="164"/>
    </row>
    <row r="594" spans="1:9" x14ac:dyDescent="0.35">
      <c r="A594">
        <v>347417</v>
      </c>
      <c r="B594" t="s">
        <v>88</v>
      </c>
      <c r="C594" t="s">
        <v>37</v>
      </c>
      <c r="D594" t="s">
        <v>4</v>
      </c>
      <c r="E594" t="s">
        <v>78</v>
      </c>
      <c r="F594" t="s">
        <v>44</v>
      </c>
      <c r="G594" t="s">
        <v>31</v>
      </c>
      <c r="H594" s="165">
        <v>1977.5745000000002</v>
      </c>
      <c r="I594" s="164"/>
    </row>
    <row r="595" spans="1:9" x14ac:dyDescent="0.35">
      <c r="A595">
        <v>347419</v>
      </c>
      <c r="B595" t="s">
        <v>89</v>
      </c>
      <c r="C595" t="s">
        <v>37</v>
      </c>
      <c r="D595" t="s">
        <v>4</v>
      </c>
      <c r="E595" t="s">
        <v>78</v>
      </c>
      <c r="F595" t="s">
        <v>44</v>
      </c>
      <c r="G595" t="s">
        <v>31</v>
      </c>
      <c r="H595" s="165">
        <v>1967.5867499999999</v>
      </c>
      <c r="I595" s="164"/>
    </row>
    <row r="596" spans="1:9" x14ac:dyDescent="0.35">
      <c r="A596">
        <v>347353</v>
      </c>
      <c r="B596" t="s">
        <v>47</v>
      </c>
      <c r="C596" t="s">
        <v>37</v>
      </c>
      <c r="D596" t="s">
        <v>38</v>
      </c>
      <c r="E596" t="s">
        <v>39</v>
      </c>
      <c r="F596" t="s">
        <v>41</v>
      </c>
      <c r="G596" t="s">
        <v>31</v>
      </c>
      <c r="H596" s="165">
        <v>2401.8429375000001</v>
      </c>
      <c r="I596" s="164"/>
    </row>
    <row r="597" spans="1:9" x14ac:dyDescent="0.35">
      <c r="A597">
        <v>347355</v>
      </c>
      <c r="B597" t="s">
        <v>49</v>
      </c>
      <c r="C597" t="s">
        <v>37</v>
      </c>
      <c r="D597" t="s">
        <v>38</v>
      </c>
      <c r="E597" t="s">
        <v>39</v>
      </c>
      <c r="F597" t="s">
        <v>41</v>
      </c>
      <c r="G597" t="s">
        <v>31</v>
      </c>
      <c r="H597" s="165">
        <v>3834.7526250000001</v>
      </c>
      <c r="I597" s="164"/>
    </row>
    <row r="598" spans="1:9" x14ac:dyDescent="0.35">
      <c r="A598">
        <v>347373</v>
      </c>
      <c r="B598" t="s">
        <v>57</v>
      </c>
      <c r="C598" t="s">
        <v>37</v>
      </c>
      <c r="D598" t="s">
        <v>38</v>
      </c>
      <c r="E598" t="s">
        <v>53</v>
      </c>
      <c r="F598" t="s">
        <v>41</v>
      </c>
      <c r="G598" t="s">
        <v>31</v>
      </c>
      <c r="H598" s="165">
        <v>2329.4255625000001</v>
      </c>
      <c r="I598" s="164"/>
    </row>
    <row r="599" spans="1:9" x14ac:dyDescent="0.35">
      <c r="A599">
        <v>347375</v>
      </c>
      <c r="B599" t="s">
        <v>58</v>
      </c>
      <c r="C599" t="s">
        <v>37</v>
      </c>
      <c r="D599" t="s">
        <v>38</v>
      </c>
      <c r="E599" t="s">
        <v>53</v>
      </c>
      <c r="F599" t="s">
        <v>41</v>
      </c>
      <c r="G599" t="s">
        <v>31</v>
      </c>
      <c r="H599" s="165">
        <v>3865.7405250000002</v>
      </c>
      <c r="I599" s="164"/>
    </row>
    <row r="600" spans="1:9" x14ac:dyDescent="0.35">
      <c r="A600">
        <v>347411</v>
      </c>
      <c r="B600" t="s">
        <v>85</v>
      </c>
      <c r="C600" t="s">
        <v>37</v>
      </c>
      <c r="D600" t="s">
        <v>4</v>
      </c>
      <c r="E600" t="s">
        <v>78</v>
      </c>
      <c r="F600" t="s">
        <v>41</v>
      </c>
      <c r="G600" t="s">
        <v>31</v>
      </c>
      <c r="H600" s="165">
        <v>2491.9436249999999</v>
      </c>
      <c r="I600" s="164"/>
    </row>
    <row r="601" spans="1:9" x14ac:dyDescent="0.35">
      <c r="A601">
        <v>347413</v>
      </c>
      <c r="B601" t="s">
        <v>86</v>
      </c>
      <c r="C601" t="s">
        <v>37</v>
      </c>
      <c r="D601" t="s">
        <v>4</v>
      </c>
      <c r="E601" t="s">
        <v>78</v>
      </c>
      <c r="F601" t="s">
        <v>41</v>
      </c>
      <c r="G601" t="s">
        <v>31</v>
      </c>
      <c r="H601" s="165">
        <v>2577.1603499999997</v>
      </c>
      <c r="I601" s="164"/>
    </row>
    <row r="602" spans="1:9" x14ac:dyDescent="0.35">
      <c r="A602">
        <v>347415</v>
      </c>
      <c r="B602" t="s">
        <v>87</v>
      </c>
      <c r="C602" t="s">
        <v>37</v>
      </c>
      <c r="D602" t="s">
        <v>4</v>
      </c>
      <c r="E602" t="s">
        <v>78</v>
      </c>
      <c r="F602" t="s">
        <v>41</v>
      </c>
      <c r="G602" t="s">
        <v>31</v>
      </c>
      <c r="H602" s="165">
        <v>2569.4133750000001</v>
      </c>
      <c r="I602" s="164"/>
    </row>
    <row r="603" spans="1:9" x14ac:dyDescent="0.35">
      <c r="A603">
        <v>347417</v>
      </c>
      <c r="B603" t="s">
        <v>88</v>
      </c>
      <c r="C603" t="s">
        <v>37</v>
      </c>
      <c r="D603" t="s">
        <v>4</v>
      </c>
      <c r="E603" t="s">
        <v>78</v>
      </c>
      <c r="F603" t="s">
        <v>41</v>
      </c>
      <c r="G603" t="s">
        <v>31</v>
      </c>
      <c r="H603" s="165">
        <v>2556.5017499999999</v>
      </c>
      <c r="I603" s="164"/>
    </row>
    <row r="604" spans="1:9" x14ac:dyDescent="0.35">
      <c r="A604">
        <v>347419</v>
      </c>
      <c r="B604" t="s">
        <v>89</v>
      </c>
      <c r="C604" t="s">
        <v>37</v>
      </c>
      <c r="D604" t="s">
        <v>4</v>
      </c>
      <c r="E604" t="s">
        <v>78</v>
      </c>
      <c r="F604" t="s">
        <v>41</v>
      </c>
      <c r="G604" t="s">
        <v>31</v>
      </c>
      <c r="H604" s="165">
        <v>2543.5901250000002</v>
      </c>
      <c r="I604" s="164"/>
    </row>
    <row r="605" spans="1:9" x14ac:dyDescent="0.35">
      <c r="A605">
        <v>347427</v>
      </c>
      <c r="B605" t="s">
        <v>98</v>
      </c>
      <c r="C605" t="s">
        <v>3</v>
      </c>
      <c r="D605" t="s">
        <v>62</v>
      </c>
      <c r="E605" t="s">
        <v>91</v>
      </c>
      <c r="F605" t="s">
        <v>95</v>
      </c>
      <c r="G605" t="s">
        <v>31</v>
      </c>
      <c r="H605" s="165">
        <v>3168.5774999999999</v>
      </c>
      <c r="I605" s="164"/>
    </row>
    <row r="606" spans="1:9" x14ac:dyDescent="0.35">
      <c r="A606">
        <v>347429</v>
      </c>
      <c r="B606" t="s">
        <v>99</v>
      </c>
      <c r="C606" t="s">
        <v>3</v>
      </c>
      <c r="D606" t="s">
        <v>62</v>
      </c>
      <c r="E606" t="s">
        <v>91</v>
      </c>
      <c r="F606" t="s">
        <v>95</v>
      </c>
      <c r="G606" t="s">
        <v>31</v>
      </c>
      <c r="H606" s="165">
        <v>3276.933</v>
      </c>
      <c r="I606" s="164"/>
    </row>
    <row r="607" spans="1:9" x14ac:dyDescent="0.35">
      <c r="A607">
        <v>347431</v>
      </c>
      <c r="B607" t="s">
        <v>100</v>
      </c>
      <c r="C607" t="s">
        <v>3</v>
      </c>
      <c r="D607" t="s">
        <v>62</v>
      </c>
      <c r="E607" t="s">
        <v>91</v>
      </c>
      <c r="F607" t="s">
        <v>95</v>
      </c>
      <c r="G607" t="s">
        <v>31</v>
      </c>
      <c r="H607" s="165">
        <v>3757.144875</v>
      </c>
      <c r="I607" s="164"/>
    </row>
    <row r="608" spans="1:9" x14ac:dyDescent="0.35">
      <c r="A608">
        <v>347433</v>
      </c>
      <c r="B608" t="s">
        <v>101</v>
      </c>
      <c r="C608" t="s">
        <v>3</v>
      </c>
      <c r="D608" t="s">
        <v>62</v>
      </c>
      <c r="E608" t="s">
        <v>91</v>
      </c>
      <c r="F608" t="s">
        <v>95</v>
      </c>
      <c r="G608" t="s">
        <v>31</v>
      </c>
      <c r="H608" s="165">
        <v>3738.2647500000003</v>
      </c>
      <c r="I608" s="164"/>
    </row>
    <row r="609" spans="1:9" x14ac:dyDescent="0.35">
      <c r="A609">
        <v>347435</v>
      </c>
      <c r="B609" t="s">
        <v>102</v>
      </c>
      <c r="C609" t="s">
        <v>3</v>
      </c>
      <c r="D609" t="s">
        <v>62</v>
      </c>
      <c r="E609" t="s">
        <v>91</v>
      </c>
      <c r="F609" t="s">
        <v>95</v>
      </c>
      <c r="G609" t="s">
        <v>31</v>
      </c>
      <c r="H609" s="165">
        <v>10228.307718749998</v>
      </c>
      <c r="I609" s="164"/>
    </row>
    <row r="610" spans="1:9" x14ac:dyDescent="0.35">
      <c r="A610">
        <v>347437</v>
      </c>
      <c r="B610" t="s">
        <v>103</v>
      </c>
      <c r="C610" t="s">
        <v>3</v>
      </c>
      <c r="D610" t="s">
        <v>62</v>
      </c>
      <c r="E610" t="s">
        <v>91</v>
      </c>
      <c r="F610" t="s">
        <v>95</v>
      </c>
      <c r="G610" t="s">
        <v>31</v>
      </c>
      <c r="H610" s="165">
        <v>6475.8828750000002</v>
      </c>
      <c r="I610" s="164"/>
    </row>
    <row r="611" spans="1:9" x14ac:dyDescent="0.35">
      <c r="A611">
        <v>347439</v>
      </c>
      <c r="B611" t="s">
        <v>104</v>
      </c>
      <c r="C611" t="s">
        <v>3</v>
      </c>
      <c r="D611" t="s">
        <v>62</v>
      </c>
      <c r="E611" t="s">
        <v>91</v>
      </c>
      <c r="F611" t="s">
        <v>95</v>
      </c>
      <c r="G611" t="s">
        <v>31</v>
      </c>
      <c r="H611" s="165">
        <v>4521.99515625</v>
      </c>
      <c r="I611" s="164"/>
    </row>
    <row r="612" spans="1:9" x14ac:dyDescent="0.35">
      <c r="A612">
        <v>347331</v>
      </c>
      <c r="B612" t="s">
        <v>2</v>
      </c>
      <c r="C612" t="s">
        <v>3</v>
      </c>
      <c r="D612" t="s">
        <v>4</v>
      </c>
      <c r="E612" t="s">
        <v>5</v>
      </c>
      <c r="F612" t="s">
        <v>5</v>
      </c>
      <c r="G612" t="s">
        <v>31</v>
      </c>
      <c r="H612" s="165">
        <v>9862.2562500000004</v>
      </c>
      <c r="I612" s="164"/>
    </row>
    <row r="613" spans="1:9" x14ac:dyDescent="0.35">
      <c r="A613">
        <v>347333</v>
      </c>
      <c r="B613" t="s">
        <v>32</v>
      </c>
      <c r="C613" t="s">
        <v>3</v>
      </c>
      <c r="D613" t="s">
        <v>4</v>
      </c>
      <c r="E613" t="s">
        <v>5</v>
      </c>
      <c r="F613" t="s">
        <v>5</v>
      </c>
      <c r="G613" t="s">
        <v>31</v>
      </c>
      <c r="H613" s="165">
        <v>9812.4468749999996</v>
      </c>
      <c r="I613" s="164"/>
    </row>
    <row r="614" spans="1:9" x14ac:dyDescent="0.35">
      <c r="A614">
        <v>347335</v>
      </c>
      <c r="B614" t="s">
        <v>33</v>
      </c>
      <c r="C614" t="s">
        <v>3</v>
      </c>
      <c r="D614" t="s">
        <v>4</v>
      </c>
      <c r="E614" t="s">
        <v>5</v>
      </c>
      <c r="F614" t="s">
        <v>5</v>
      </c>
      <c r="G614" t="s">
        <v>31</v>
      </c>
      <c r="H614" s="165">
        <v>9762.6375000000007</v>
      </c>
      <c r="I614" s="164"/>
    </row>
    <row r="615" spans="1:9" x14ac:dyDescent="0.35">
      <c r="A615">
        <v>347337</v>
      </c>
      <c r="B615" t="s">
        <v>34</v>
      </c>
      <c r="C615" t="s">
        <v>3</v>
      </c>
      <c r="D615" t="s">
        <v>4</v>
      </c>
      <c r="E615" t="s">
        <v>5</v>
      </c>
      <c r="F615" t="s">
        <v>5</v>
      </c>
      <c r="G615" t="s">
        <v>31</v>
      </c>
      <c r="H615" s="165">
        <v>9712.828125</v>
      </c>
      <c r="I615" s="164"/>
    </row>
    <row r="616" spans="1:9" x14ac:dyDescent="0.35">
      <c r="A616">
        <v>347339</v>
      </c>
      <c r="B616" t="s">
        <v>35</v>
      </c>
      <c r="C616" t="s">
        <v>3</v>
      </c>
      <c r="D616" t="s">
        <v>4</v>
      </c>
      <c r="E616" t="s">
        <v>5</v>
      </c>
      <c r="F616" t="s">
        <v>5</v>
      </c>
      <c r="G616" t="s">
        <v>31</v>
      </c>
      <c r="H616" s="165">
        <v>9663.0187499999993</v>
      </c>
      <c r="I616" s="164"/>
    </row>
    <row r="617" spans="1:9" x14ac:dyDescent="0.35">
      <c r="A617">
        <v>347411</v>
      </c>
      <c r="B617" t="s">
        <v>85</v>
      </c>
      <c r="C617" t="s">
        <v>37</v>
      </c>
      <c r="D617" t="s">
        <v>38</v>
      </c>
      <c r="E617" t="s">
        <v>39</v>
      </c>
      <c r="F617" t="s">
        <v>39</v>
      </c>
      <c r="G617" t="s">
        <v>31</v>
      </c>
      <c r="H617" s="165">
        <v>9837.9337500000001</v>
      </c>
      <c r="I617" s="164"/>
    </row>
    <row r="618" spans="1:9" x14ac:dyDescent="0.35">
      <c r="A618">
        <v>347413</v>
      </c>
      <c r="B618" t="s">
        <v>86</v>
      </c>
      <c r="C618" t="s">
        <v>37</v>
      </c>
      <c r="D618" t="s">
        <v>38</v>
      </c>
      <c r="E618" t="s">
        <v>39</v>
      </c>
      <c r="F618" t="s">
        <v>39</v>
      </c>
      <c r="G618" t="s">
        <v>31</v>
      </c>
      <c r="H618" s="165">
        <v>10174.360499999999</v>
      </c>
      <c r="I618" s="164"/>
    </row>
    <row r="619" spans="1:9" x14ac:dyDescent="0.35">
      <c r="A619">
        <v>347415</v>
      </c>
      <c r="B619" t="s">
        <v>87</v>
      </c>
      <c r="C619" t="s">
        <v>37</v>
      </c>
      <c r="D619" t="s">
        <v>38</v>
      </c>
      <c r="E619" t="s">
        <v>39</v>
      </c>
      <c r="F619" t="s">
        <v>39</v>
      </c>
      <c r="G619" t="s">
        <v>31</v>
      </c>
      <c r="H619" s="165">
        <v>10143.776249999999</v>
      </c>
      <c r="I619" s="164"/>
    </row>
    <row r="620" spans="1:9" x14ac:dyDescent="0.35">
      <c r="A620">
        <v>347417</v>
      </c>
      <c r="B620" t="s">
        <v>88</v>
      </c>
      <c r="C620" t="s">
        <v>37</v>
      </c>
      <c r="D620" t="s">
        <v>38</v>
      </c>
      <c r="E620" t="s">
        <v>39</v>
      </c>
      <c r="F620" t="s">
        <v>39</v>
      </c>
      <c r="G620" t="s">
        <v>31</v>
      </c>
      <c r="H620" s="165">
        <v>10092.8025</v>
      </c>
      <c r="I620" s="164"/>
    </row>
    <row r="621" spans="1:9" x14ac:dyDescent="0.35">
      <c r="A621">
        <v>347419</v>
      </c>
      <c r="B621" t="s">
        <v>89</v>
      </c>
      <c r="C621" t="s">
        <v>37</v>
      </c>
      <c r="D621" t="s">
        <v>38</v>
      </c>
      <c r="E621" t="s">
        <v>39</v>
      </c>
      <c r="F621" t="s">
        <v>39</v>
      </c>
      <c r="G621" t="s">
        <v>31</v>
      </c>
      <c r="H621" s="165">
        <v>10041.828750000001</v>
      </c>
      <c r="I621" s="164"/>
    </row>
    <row r="622" spans="1:9" x14ac:dyDescent="0.35">
      <c r="A622">
        <v>347373</v>
      </c>
      <c r="B622" t="s">
        <v>57</v>
      </c>
      <c r="C622" t="s">
        <v>37</v>
      </c>
      <c r="D622" t="s">
        <v>38</v>
      </c>
      <c r="E622" t="s">
        <v>53</v>
      </c>
      <c r="F622" t="s">
        <v>53</v>
      </c>
      <c r="G622" t="s">
        <v>31</v>
      </c>
      <c r="H622" s="165">
        <v>9149.6474999999991</v>
      </c>
      <c r="I622" s="164"/>
    </row>
    <row r="623" spans="1:9" x14ac:dyDescent="0.35">
      <c r="A623">
        <v>347375</v>
      </c>
      <c r="B623" t="s">
        <v>58</v>
      </c>
      <c r="C623" t="s">
        <v>37</v>
      </c>
      <c r="D623" t="s">
        <v>38</v>
      </c>
      <c r="E623" t="s">
        <v>53</v>
      </c>
      <c r="F623" t="s">
        <v>53</v>
      </c>
      <c r="G623" t="s">
        <v>31</v>
      </c>
      <c r="H623" s="165">
        <v>15184.071</v>
      </c>
      <c r="I623" s="164"/>
    </row>
    <row r="624" spans="1:9" x14ac:dyDescent="0.35">
      <c r="A624">
        <v>347387</v>
      </c>
      <c r="B624" t="s">
        <v>70</v>
      </c>
      <c r="C624" t="s">
        <v>3</v>
      </c>
      <c r="D624" t="s">
        <v>62</v>
      </c>
      <c r="E624" t="s">
        <v>63</v>
      </c>
      <c r="F624" t="s">
        <v>63</v>
      </c>
      <c r="G624" t="s">
        <v>31</v>
      </c>
      <c r="H624" s="165">
        <v>4658.0625</v>
      </c>
      <c r="I624" s="164"/>
    </row>
    <row r="625" spans="1:9" x14ac:dyDescent="0.35">
      <c r="A625">
        <v>347389</v>
      </c>
      <c r="B625" t="s">
        <v>71</v>
      </c>
      <c r="C625" t="s">
        <v>3</v>
      </c>
      <c r="D625" t="s">
        <v>62</v>
      </c>
      <c r="E625" t="s">
        <v>63</v>
      </c>
      <c r="F625" t="s">
        <v>63</v>
      </c>
      <c r="G625" t="s">
        <v>31</v>
      </c>
      <c r="H625" s="165">
        <v>4634.296875</v>
      </c>
      <c r="I625" s="164"/>
    </row>
    <row r="626" spans="1:9" x14ac:dyDescent="0.35">
      <c r="A626">
        <v>347391</v>
      </c>
      <c r="B626" t="s">
        <v>72</v>
      </c>
      <c r="C626" t="s">
        <v>3</v>
      </c>
      <c r="D626" t="s">
        <v>62</v>
      </c>
      <c r="E626" t="s">
        <v>63</v>
      </c>
      <c r="F626" t="s">
        <v>63</v>
      </c>
      <c r="G626" t="s">
        <v>31</v>
      </c>
      <c r="H626" s="165">
        <v>5302.1109374999996</v>
      </c>
      <c r="I626" s="164"/>
    </row>
    <row r="627" spans="1:9" x14ac:dyDescent="0.35">
      <c r="A627">
        <v>347393</v>
      </c>
      <c r="B627" t="s">
        <v>73</v>
      </c>
      <c r="C627" t="s">
        <v>3</v>
      </c>
      <c r="D627" t="s">
        <v>62</v>
      </c>
      <c r="E627" t="s">
        <v>63</v>
      </c>
      <c r="F627" t="s">
        <v>63</v>
      </c>
      <c r="G627" t="s">
        <v>31</v>
      </c>
      <c r="H627" s="165">
        <v>5274.7804687500002</v>
      </c>
      <c r="I627" s="164"/>
    </row>
    <row r="628" spans="1:9" x14ac:dyDescent="0.35">
      <c r="A628">
        <v>347395</v>
      </c>
      <c r="B628" t="s">
        <v>74</v>
      </c>
      <c r="C628" t="s">
        <v>3</v>
      </c>
      <c r="D628" t="s">
        <v>62</v>
      </c>
      <c r="E628" t="s">
        <v>63</v>
      </c>
      <c r="F628" t="s">
        <v>63</v>
      </c>
      <c r="G628" t="s">
        <v>31</v>
      </c>
      <c r="H628" s="165">
        <v>14547.0975</v>
      </c>
      <c r="I628" s="164"/>
    </row>
    <row r="629" spans="1:9" x14ac:dyDescent="0.35">
      <c r="A629">
        <v>347397</v>
      </c>
      <c r="B629" t="s">
        <v>75</v>
      </c>
      <c r="C629" t="s">
        <v>3</v>
      </c>
      <c r="D629" t="s">
        <v>62</v>
      </c>
      <c r="E629" t="s">
        <v>63</v>
      </c>
      <c r="F629" t="s">
        <v>63</v>
      </c>
      <c r="G629" t="s">
        <v>31</v>
      </c>
      <c r="H629" s="165">
        <v>10877.526562499999</v>
      </c>
      <c r="I629" s="164"/>
    </row>
    <row r="630" spans="1:9" x14ac:dyDescent="0.35">
      <c r="A630">
        <v>347399</v>
      </c>
      <c r="B630" t="s">
        <v>76</v>
      </c>
      <c r="C630" t="s">
        <v>3</v>
      </c>
      <c r="D630" t="s">
        <v>62</v>
      </c>
      <c r="E630" t="s">
        <v>63</v>
      </c>
      <c r="F630" t="s">
        <v>63</v>
      </c>
      <c r="G630" t="s">
        <v>31</v>
      </c>
      <c r="H630" s="165">
        <v>6587.8312500000002</v>
      </c>
      <c r="I630" s="164"/>
    </row>
    <row r="631" spans="1:9" x14ac:dyDescent="0.35">
      <c r="A631">
        <v>347411</v>
      </c>
      <c r="B631" t="s">
        <v>85</v>
      </c>
      <c r="C631" t="s">
        <v>37</v>
      </c>
      <c r="D631" t="s">
        <v>4</v>
      </c>
      <c r="E631" t="s">
        <v>78</v>
      </c>
      <c r="F631" t="s">
        <v>78</v>
      </c>
      <c r="G631" t="s">
        <v>31</v>
      </c>
      <c r="H631" s="165">
        <v>9688.1175000000003</v>
      </c>
      <c r="I631" s="164"/>
    </row>
    <row r="632" spans="1:9" x14ac:dyDescent="0.35">
      <c r="A632">
        <v>347413</v>
      </c>
      <c r="B632" t="s">
        <v>86</v>
      </c>
      <c r="C632" t="s">
        <v>37</v>
      </c>
      <c r="D632" t="s">
        <v>4</v>
      </c>
      <c r="E632" t="s">
        <v>78</v>
      </c>
      <c r="F632" t="s">
        <v>78</v>
      </c>
      <c r="G632" t="s">
        <v>31</v>
      </c>
      <c r="H632" s="165">
        <v>10019.420999999998</v>
      </c>
      <c r="I632" s="164"/>
    </row>
    <row r="633" spans="1:9" x14ac:dyDescent="0.35">
      <c r="A633">
        <v>347415</v>
      </c>
      <c r="B633" t="s">
        <v>87</v>
      </c>
      <c r="C633" t="s">
        <v>37</v>
      </c>
      <c r="D633" t="s">
        <v>4</v>
      </c>
      <c r="E633" t="s">
        <v>78</v>
      </c>
      <c r="F633" t="s">
        <v>78</v>
      </c>
      <c r="G633" t="s">
        <v>31</v>
      </c>
      <c r="H633" s="165">
        <v>9989.3024999999998</v>
      </c>
      <c r="I633" s="164"/>
    </row>
    <row r="634" spans="1:9" x14ac:dyDescent="0.35">
      <c r="A634">
        <v>347417</v>
      </c>
      <c r="B634" t="s">
        <v>88</v>
      </c>
      <c r="C634" t="s">
        <v>37</v>
      </c>
      <c r="D634" t="s">
        <v>4</v>
      </c>
      <c r="E634" t="s">
        <v>78</v>
      </c>
      <c r="F634" t="s">
        <v>78</v>
      </c>
      <c r="G634" t="s">
        <v>31</v>
      </c>
      <c r="H634" s="165">
        <v>9939.1049999999996</v>
      </c>
      <c r="I634" s="164"/>
    </row>
    <row r="635" spans="1:9" x14ac:dyDescent="0.35">
      <c r="A635">
        <v>347419</v>
      </c>
      <c r="B635" t="s">
        <v>89</v>
      </c>
      <c r="C635" t="s">
        <v>37</v>
      </c>
      <c r="D635" t="s">
        <v>4</v>
      </c>
      <c r="E635" t="s">
        <v>78</v>
      </c>
      <c r="F635" t="s">
        <v>78</v>
      </c>
      <c r="G635" t="s">
        <v>31</v>
      </c>
      <c r="H635" s="165">
        <v>9888.9074999999993</v>
      </c>
      <c r="I635" s="164"/>
    </row>
    <row r="636" spans="1:9" x14ac:dyDescent="0.35">
      <c r="A636">
        <v>347427</v>
      </c>
      <c r="B636" t="s">
        <v>98</v>
      </c>
      <c r="C636" t="s">
        <v>3</v>
      </c>
      <c r="D636" t="s">
        <v>62</v>
      </c>
      <c r="E636" t="s">
        <v>91</v>
      </c>
      <c r="F636" t="s">
        <v>91</v>
      </c>
      <c r="G636" t="s">
        <v>31</v>
      </c>
      <c r="H636" s="165">
        <v>4190.5124999999998</v>
      </c>
      <c r="I636" s="164"/>
    </row>
    <row r="637" spans="1:9" x14ac:dyDescent="0.35">
      <c r="A637">
        <v>347429</v>
      </c>
      <c r="B637" t="s">
        <v>99</v>
      </c>
      <c r="C637" t="s">
        <v>3</v>
      </c>
      <c r="D637" t="s">
        <v>62</v>
      </c>
      <c r="E637" t="s">
        <v>91</v>
      </c>
      <c r="F637" t="s">
        <v>91</v>
      </c>
      <c r="G637" t="s">
        <v>31</v>
      </c>
      <c r="H637" s="165">
        <v>4333.8149999999996</v>
      </c>
      <c r="I637" s="164"/>
    </row>
    <row r="638" spans="1:9" x14ac:dyDescent="0.35">
      <c r="A638">
        <v>347431</v>
      </c>
      <c r="B638" t="s">
        <v>100</v>
      </c>
      <c r="C638" t="s">
        <v>3</v>
      </c>
      <c r="D638" t="s">
        <v>62</v>
      </c>
      <c r="E638" t="s">
        <v>91</v>
      </c>
      <c r="F638" t="s">
        <v>91</v>
      </c>
      <c r="G638" t="s">
        <v>31</v>
      </c>
      <c r="H638" s="165">
        <v>4968.9056249999994</v>
      </c>
      <c r="I638" s="164"/>
    </row>
    <row r="639" spans="1:9" x14ac:dyDescent="0.35">
      <c r="A639">
        <v>347433</v>
      </c>
      <c r="B639" t="s">
        <v>101</v>
      </c>
      <c r="C639" t="s">
        <v>3</v>
      </c>
      <c r="D639" t="s">
        <v>62</v>
      </c>
      <c r="E639" t="s">
        <v>91</v>
      </c>
      <c r="F639" t="s">
        <v>91</v>
      </c>
      <c r="G639" t="s">
        <v>31</v>
      </c>
      <c r="H639" s="165">
        <v>4943.9362499999997</v>
      </c>
      <c r="I639" s="164"/>
    </row>
    <row r="640" spans="1:9" x14ac:dyDescent="0.35">
      <c r="A640">
        <v>347435</v>
      </c>
      <c r="B640" t="s">
        <v>102</v>
      </c>
      <c r="C640" t="s">
        <v>3</v>
      </c>
      <c r="D640" t="s">
        <v>62</v>
      </c>
      <c r="E640" t="s">
        <v>91</v>
      </c>
      <c r="F640" t="s">
        <v>91</v>
      </c>
      <c r="G640" t="s">
        <v>31</v>
      </c>
      <c r="H640" s="165">
        <v>14756.900625</v>
      </c>
      <c r="I640" s="164"/>
    </row>
    <row r="641" spans="1:9" x14ac:dyDescent="0.35">
      <c r="A641">
        <v>347437</v>
      </c>
      <c r="B641" t="s">
        <v>103</v>
      </c>
      <c r="C641" t="s">
        <v>3</v>
      </c>
      <c r="D641" t="s">
        <v>62</v>
      </c>
      <c r="E641" t="s">
        <v>91</v>
      </c>
      <c r="F641" t="s">
        <v>91</v>
      </c>
      <c r="G641" t="s">
        <v>31</v>
      </c>
      <c r="H641" s="165">
        <v>9787.994999999999</v>
      </c>
      <c r="I641" s="164"/>
    </row>
    <row r="642" spans="1:9" x14ac:dyDescent="0.35">
      <c r="A642">
        <v>347439</v>
      </c>
      <c r="B642" t="s">
        <v>104</v>
      </c>
      <c r="C642" t="s">
        <v>3</v>
      </c>
      <c r="D642" t="s">
        <v>62</v>
      </c>
      <c r="E642" t="s">
        <v>91</v>
      </c>
      <c r="F642" t="s">
        <v>91</v>
      </c>
      <c r="G642" t="s">
        <v>31</v>
      </c>
      <c r="H642" s="165">
        <v>6139.2093749999995</v>
      </c>
      <c r="I642" s="164"/>
    </row>
    <row r="643" spans="1:9" x14ac:dyDescent="0.35">
      <c r="A643">
        <v>347331</v>
      </c>
      <c r="B643" t="s">
        <v>2</v>
      </c>
      <c r="C643" t="s">
        <v>3</v>
      </c>
      <c r="D643" t="s">
        <v>4</v>
      </c>
      <c r="E643" t="s">
        <v>5</v>
      </c>
      <c r="F643" t="s">
        <v>5</v>
      </c>
      <c r="G643" t="s">
        <v>6</v>
      </c>
      <c r="H643" s="165">
        <v>124.96275</v>
      </c>
      <c r="I643" s="164"/>
    </row>
    <row r="644" spans="1:9" x14ac:dyDescent="0.35">
      <c r="A644">
        <v>347333</v>
      </c>
      <c r="B644" t="s">
        <v>32</v>
      </c>
      <c r="C644" t="s">
        <v>3</v>
      </c>
      <c r="D644" t="s">
        <v>4</v>
      </c>
      <c r="E644" t="s">
        <v>5</v>
      </c>
      <c r="F644" t="s">
        <v>5</v>
      </c>
      <c r="G644" t="s">
        <v>6</v>
      </c>
      <c r="H644" s="165">
        <v>124.33162499999999</v>
      </c>
      <c r="I644" s="164"/>
    </row>
    <row r="645" spans="1:9" x14ac:dyDescent="0.35">
      <c r="A645">
        <v>347335</v>
      </c>
      <c r="B645" t="s">
        <v>33</v>
      </c>
      <c r="C645" t="s">
        <v>3</v>
      </c>
      <c r="D645" t="s">
        <v>4</v>
      </c>
      <c r="E645" t="s">
        <v>5</v>
      </c>
      <c r="F645" t="s">
        <v>5</v>
      </c>
      <c r="G645" t="s">
        <v>6</v>
      </c>
      <c r="H645" s="165">
        <v>123.70050000000001</v>
      </c>
      <c r="I645" s="164"/>
    </row>
    <row r="646" spans="1:9" x14ac:dyDescent="0.35">
      <c r="A646">
        <v>347337</v>
      </c>
      <c r="B646" t="s">
        <v>34</v>
      </c>
      <c r="C646" t="s">
        <v>3</v>
      </c>
      <c r="D646" t="s">
        <v>4</v>
      </c>
      <c r="E646" t="s">
        <v>5</v>
      </c>
      <c r="F646" t="s">
        <v>5</v>
      </c>
      <c r="G646" t="s">
        <v>6</v>
      </c>
      <c r="H646" s="165">
        <v>123.06937499999999</v>
      </c>
      <c r="I646" s="164"/>
    </row>
    <row r="647" spans="1:9" x14ac:dyDescent="0.35">
      <c r="A647">
        <v>347339</v>
      </c>
      <c r="B647" t="s">
        <v>35</v>
      </c>
      <c r="C647" t="s">
        <v>3</v>
      </c>
      <c r="D647" t="s">
        <v>4</v>
      </c>
      <c r="E647" t="s">
        <v>5</v>
      </c>
      <c r="F647" t="s">
        <v>5</v>
      </c>
      <c r="G647" t="s">
        <v>6</v>
      </c>
      <c r="H647" s="165">
        <v>122.43825</v>
      </c>
      <c r="I647" s="164"/>
    </row>
    <row r="648" spans="1:9" x14ac:dyDescent="0.35">
      <c r="A648">
        <v>347345</v>
      </c>
      <c r="B648" t="s">
        <v>36</v>
      </c>
      <c r="C648" t="s">
        <v>37</v>
      </c>
      <c r="D648" t="s">
        <v>38</v>
      </c>
      <c r="E648" t="s">
        <v>39</v>
      </c>
      <c r="F648" t="s">
        <v>39</v>
      </c>
      <c r="G648" t="s">
        <v>6</v>
      </c>
      <c r="H648" s="165">
        <v>684.37799999999993</v>
      </c>
      <c r="I648" s="164"/>
    </row>
    <row r="649" spans="1:9" x14ac:dyDescent="0.35">
      <c r="A649">
        <v>347353</v>
      </c>
      <c r="B649" t="s">
        <v>47</v>
      </c>
      <c r="C649" t="s">
        <v>37</v>
      </c>
      <c r="D649" t="s">
        <v>38</v>
      </c>
      <c r="E649" t="s">
        <v>39</v>
      </c>
      <c r="F649" t="s">
        <v>39</v>
      </c>
      <c r="G649" t="s">
        <v>6</v>
      </c>
      <c r="H649" s="165">
        <v>156.81199999999998</v>
      </c>
      <c r="I649" s="164"/>
    </row>
    <row r="650" spans="1:9" x14ac:dyDescent="0.35">
      <c r="A650">
        <v>347355</v>
      </c>
      <c r="B650" t="s">
        <v>49</v>
      </c>
      <c r="C650" t="s">
        <v>37</v>
      </c>
      <c r="D650" t="s">
        <v>38</v>
      </c>
      <c r="E650" t="s">
        <v>39</v>
      </c>
      <c r="F650" t="s">
        <v>39</v>
      </c>
      <c r="G650" t="s">
        <v>6</v>
      </c>
      <c r="H650" s="165">
        <v>257.19581249999999</v>
      </c>
      <c r="I650" s="164"/>
    </row>
    <row r="651" spans="1:9" x14ac:dyDescent="0.35">
      <c r="A651">
        <v>347357</v>
      </c>
      <c r="B651" t="s">
        <v>50</v>
      </c>
      <c r="C651" t="s">
        <v>37</v>
      </c>
      <c r="D651" t="s">
        <v>38</v>
      </c>
      <c r="E651" t="s">
        <v>39</v>
      </c>
      <c r="F651" t="s">
        <v>39</v>
      </c>
      <c r="G651" t="s">
        <v>6</v>
      </c>
      <c r="H651" s="165">
        <v>4125.8818124999998</v>
      </c>
      <c r="I651" s="164"/>
    </row>
    <row r="652" spans="1:9" x14ac:dyDescent="0.35">
      <c r="A652">
        <v>347359</v>
      </c>
      <c r="B652" t="s">
        <v>51</v>
      </c>
      <c r="C652" t="s">
        <v>37</v>
      </c>
      <c r="D652" t="s">
        <v>38</v>
      </c>
      <c r="E652" t="s">
        <v>39</v>
      </c>
      <c r="F652" t="s">
        <v>39</v>
      </c>
      <c r="G652" t="s">
        <v>6</v>
      </c>
      <c r="H652" s="165">
        <v>2702.84</v>
      </c>
      <c r="I652" s="164"/>
    </row>
    <row r="653" spans="1:9" x14ac:dyDescent="0.35">
      <c r="A653">
        <v>347365</v>
      </c>
      <c r="B653" t="s">
        <v>52</v>
      </c>
      <c r="C653" t="s">
        <v>37</v>
      </c>
      <c r="D653" t="s">
        <v>38</v>
      </c>
      <c r="E653" t="s">
        <v>53</v>
      </c>
      <c r="F653" t="s">
        <v>53</v>
      </c>
      <c r="G653" t="s">
        <v>6</v>
      </c>
      <c r="H653" s="165">
        <v>5242.1118749999996</v>
      </c>
      <c r="I653" s="164"/>
    </row>
    <row r="654" spans="1:9" x14ac:dyDescent="0.35">
      <c r="A654">
        <v>347373</v>
      </c>
      <c r="B654" t="s">
        <v>57</v>
      </c>
      <c r="C654" t="s">
        <v>37</v>
      </c>
      <c r="D654" t="s">
        <v>38</v>
      </c>
      <c r="E654" t="s">
        <v>53</v>
      </c>
      <c r="F654" t="s">
        <v>53</v>
      </c>
      <c r="G654" t="s">
        <v>6</v>
      </c>
      <c r="H654" s="165">
        <v>1151.38975</v>
      </c>
      <c r="I654" s="164"/>
    </row>
    <row r="655" spans="1:9" x14ac:dyDescent="0.35">
      <c r="A655">
        <v>347375</v>
      </c>
      <c r="B655" t="s">
        <v>58</v>
      </c>
      <c r="C655" t="s">
        <v>37</v>
      </c>
      <c r="D655" t="s">
        <v>38</v>
      </c>
      <c r="E655" t="s">
        <v>53</v>
      </c>
      <c r="F655" t="s">
        <v>53</v>
      </c>
      <c r="G655" t="s">
        <v>6</v>
      </c>
      <c r="H655" s="165">
        <v>1975.6407999999999</v>
      </c>
      <c r="I655" s="164"/>
    </row>
    <row r="656" spans="1:9" x14ac:dyDescent="0.35">
      <c r="A656">
        <v>347377</v>
      </c>
      <c r="B656" t="s">
        <v>59</v>
      </c>
      <c r="C656" t="s">
        <v>37</v>
      </c>
      <c r="D656" t="s">
        <v>38</v>
      </c>
      <c r="E656" t="s">
        <v>53</v>
      </c>
      <c r="F656" t="s">
        <v>53</v>
      </c>
      <c r="G656" t="s">
        <v>6</v>
      </c>
      <c r="H656" s="165">
        <v>31738.286124999999</v>
      </c>
      <c r="I656" s="164"/>
    </row>
    <row r="657" spans="1:9" x14ac:dyDescent="0.35">
      <c r="A657">
        <v>347379</v>
      </c>
      <c r="B657" t="s">
        <v>60</v>
      </c>
      <c r="C657" t="s">
        <v>37</v>
      </c>
      <c r="D657" t="s">
        <v>38</v>
      </c>
      <c r="E657" t="s">
        <v>53</v>
      </c>
      <c r="F657" t="s">
        <v>53</v>
      </c>
      <c r="G657" t="s">
        <v>6</v>
      </c>
      <c r="H657" s="165">
        <v>20678.60025</v>
      </c>
      <c r="I657" s="164"/>
    </row>
    <row r="658" spans="1:9" x14ac:dyDescent="0.35">
      <c r="A658">
        <v>347385</v>
      </c>
      <c r="B658" t="s">
        <v>61</v>
      </c>
      <c r="C658" t="s">
        <v>3</v>
      </c>
      <c r="D658" t="s">
        <v>62</v>
      </c>
      <c r="E658" t="s">
        <v>63</v>
      </c>
      <c r="F658" t="s">
        <v>63</v>
      </c>
      <c r="G658" t="s">
        <v>6</v>
      </c>
      <c r="H658" s="165">
        <v>260.50171874999995</v>
      </c>
      <c r="I658" s="164"/>
    </row>
    <row r="659" spans="1:9" x14ac:dyDescent="0.35">
      <c r="A659">
        <v>347387</v>
      </c>
      <c r="B659" t="s">
        <v>70</v>
      </c>
      <c r="C659" t="s">
        <v>3</v>
      </c>
      <c r="D659" t="s">
        <v>62</v>
      </c>
      <c r="E659" t="s">
        <v>63</v>
      </c>
      <c r="F659" t="s">
        <v>63</v>
      </c>
      <c r="G659" t="s">
        <v>6</v>
      </c>
      <c r="H659" s="165">
        <v>259.17937499999999</v>
      </c>
      <c r="I659" s="164"/>
    </row>
    <row r="660" spans="1:9" x14ac:dyDescent="0.35">
      <c r="A660">
        <v>347389</v>
      </c>
      <c r="B660" t="s">
        <v>71</v>
      </c>
      <c r="C660" t="s">
        <v>3</v>
      </c>
      <c r="D660" t="s">
        <v>62</v>
      </c>
      <c r="E660" t="s">
        <v>63</v>
      </c>
      <c r="F660" t="s">
        <v>63</v>
      </c>
      <c r="G660" t="s">
        <v>6</v>
      </c>
      <c r="H660" s="165">
        <v>257.85703124999998</v>
      </c>
      <c r="I660" s="164"/>
    </row>
    <row r="661" spans="1:9" x14ac:dyDescent="0.35">
      <c r="A661">
        <v>347391</v>
      </c>
      <c r="B661" t="s">
        <v>72</v>
      </c>
      <c r="C661" t="s">
        <v>3</v>
      </c>
      <c r="D661" t="s">
        <v>62</v>
      </c>
      <c r="E661" t="s">
        <v>63</v>
      </c>
      <c r="F661" t="s">
        <v>63</v>
      </c>
      <c r="G661" t="s">
        <v>6</v>
      </c>
      <c r="H661" s="165">
        <v>256.53468750000002</v>
      </c>
      <c r="I661" s="164"/>
    </row>
    <row r="662" spans="1:9" x14ac:dyDescent="0.35">
      <c r="A662">
        <v>347393</v>
      </c>
      <c r="B662" t="s">
        <v>73</v>
      </c>
      <c r="C662" t="s">
        <v>3</v>
      </c>
      <c r="D662" t="s">
        <v>62</v>
      </c>
      <c r="E662" t="s">
        <v>63</v>
      </c>
      <c r="F662" t="s">
        <v>63</v>
      </c>
      <c r="G662" t="s">
        <v>6</v>
      </c>
      <c r="H662" s="165">
        <v>255.21234374999997</v>
      </c>
      <c r="I662" s="164"/>
    </row>
    <row r="663" spans="1:9" x14ac:dyDescent="0.35">
      <c r="A663">
        <v>347395</v>
      </c>
      <c r="B663" t="s">
        <v>74</v>
      </c>
      <c r="C663" t="s">
        <v>3</v>
      </c>
      <c r="D663" t="s">
        <v>62</v>
      </c>
      <c r="E663" t="s">
        <v>63</v>
      </c>
      <c r="F663" t="s">
        <v>63</v>
      </c>
      <c r="G663" t="s">
        <v>6</v>
      </c>
      <c r="H663" s="165">
        <v>475.57818749999996</v>
      </c>
      <c r="I663" s="164"/>
    </row>
    <row r="664" spans="1:9" x14ac:dyDescent="0.35">
      <c r="A664">
        <v>347397</v>
      </c>
      <c r="B664" t="s">
        <v>75</v>
      </c>
      <c r="C664" t="s">
        <v>3</v>
      </c>
      <c r="D664" t="s">
        <v>62</v>
      </c>
      <c r="E664" t="s">
        <v>63</v>
      </c>
      <c r="F664" t="s">
        <v>63</v>
      </c>
      <c r="G664" t="s">
        <v>6</v>
      </c>
      <c r="H664" s="165">
        <v>432.91828125000001</v>
      </c>
      <c r="I664" s="164"/>
    </row>
    <row r="665" spans="1:9" x14ac:dyDescent="0.35">
      <c r="A665">
        <v>347399</v>
      </c>
      <c r="B665" t="s">
        <v>76</v>
      </c>
      <c r="C665" t="s">
        <v>3</v>
      </c>
      <c r="D665" t="s">
        <v>62</v>
      </c>
      <c r="E665" t="s">
        <v>63</v>
      </c>
      <c r="F665" t="s">
        <v>63</v>
      </c>
      <c r="G665" t="s">
        <v>6</v>
      </c>
      <c r="H665" s="165">
        <v>261.82406250000003</v>
      </c>
      <c r="I665" s="164"/>
    </row>
    <row r="666" spans="1:9" x14ac:dyDescent="0.35">
      <c r="A666">
        <v>347421</v>
      </c>
      <c r="B666" t="s">
        <v>90</v>
      </c>
      <c r="C666" t="s">
        <v>3</v>
      </c>
      <c r="D666" t="s">
        <v>62</v>
      </c>
      <c r="E666" t="s">
        <v>91</v>
      </c>
      <c r="F666" t="s">
        <v>91</v>
      </c>
      <c r="G666" t="s">
        <v>6</v>
      </c>
      <c r="H666" s="165">
        <v>49.649249999999995</v>
      </c>
      <c r="I666" s="164"/>
    </row>
    <row r="667" spans="1:9" x14ac:dyDescent="0.35">
      <c r="A667">
        <v>347423</v>
      </c>
      <c r="B667" t="s">
        <v>92</v>
      </c>
      <c r="C667" t="s">
        <v>3</v>
      </c>
      <c r="D667" t="s">
        <v>62</v>
      </c>
      <c r="E667" t="s">
        <v>91</v>
      </c>
      <c r="F667" t="s">
        <v>91</v>
      </c>
      <c r="G667" t="s">
        <v>6</v>
      </c>
      <c r="H667" s="165">
        <v>98.79187499999999</v>
      </c>
      <c r="I667" s="164"/>
    </row>
    <row r="668" spans="1:9" x14ac:dyDescent="0.35">
      <c r="A668">
        <v>347425</v>
      </c>
      <c r="B668" t="s">
        <v>93</v>
      </c>
      <c r="C668" t="s">
        <v>3</v>
      </c>
      <c r="D668" t="s">
        <v>62</v>
      </c>
      <c r="E668" t="s">
        <v>91</v>
      </c>
      <c r="F668" t="s">
        <v>91</v>
      </c>
      <c r="G668" t="s">
        <v>6</v>
      </c>
      <c r="H668" s="165">
        <v>585.03125</v>
      </c>
      <c r="I668" s="164"/>
    </row>
    <row r="669" spans="1:9" x14ac:dyDescent="0.35">
      <c r="A669">
        <v>347427</v>
      </c>
      <c r="B669" t="s">
        <v>98</v>
      </c>
      <c r="C669" t="s">
        <v>3</v>
      </c>
      <c r="D669" t="s">
        <v>62</v>
      </c>
      <c r="E669" t="s">
        <v>91</v>
      </c>
      <c r="F669" t="s">
        <v>91</v>
      </c>
      <c r="G669" t="s">
        <v>6</v>
      </c>
      <c r="H669" s="165">
        <v>582.015625</v>
      </c>
      <c r="I669" s="164"/>
    </row>
    <row r="670" spans="1:9" x14ac:dyDescent="0.35">
      <c r="A670">
        <v>347429</v>
      </c>
      <c r="B670" t="s">
        <v>99</v>
      </c>
      <c r="C670" t="s">
        <v>3</v>
      </c>
      <c r="D670" t="s">
        <v>62</v>
      </c>
      <c r="E670" t="s">
        <v>91</v>
      </c>
      <c r="F670" t="s">
        <v>91</v>
      </c>
      <c r="G670" t="s">
        <v>6</v>
      </c>
      <c r="H670" s="165">
        <v>576.63816250000002</v>
      </c>
      <c r="I670" s="164"/>
    </row>
    <row r="671" spans="1:9" x14ac:dyDescent="0.35">
      <c r="A671">
        <v>347431</v>
      </c>
      <c r="B671" t="s">
        <v>100</v>
      </c>
      <c r="C671" t="s">
        <v>3</v>
      </c>
      <c r="D671" t="s">
        <v>62</v>
      </c>
      <c r="E671" t="s">
        <v>91</v>
      </c>
      <c r="F671" t="s">
        <v>91</v>
      </c>
      <c r="G671" t="s">
        <v>6</v>
      </c>
      <c r="H671" s="165">
        <v>574.90478125000004</v>
      </c>
      <c r="I671" s="164"/>
    </row>
    <row r="672" spans="1:9" x14ac:dyDescent="0.35">
      <c r="A672">
        <v>347433</v>
      </c>
      <c r="B672" t="s">
        <v>101</v>
      </c>
      <c r="C672" t="s">
        <v>3</v>
      </c>
      <c r="D672" t="s">
        <v>62</v>
      </c>
      <c r="E672" t="s">
        <v>91</v>
      </c>
      <c r="F672" t="s">
        <v>91</v>
      </c>
      <c r="G672" t="s">
        <v>6</v>
      </c>
      <c r="H672" s="165">
        <v>546.93787499999996</v>
      </c>
      <c r="I672" s="164"/>
    </row>
    <row r="673" spans="1:9" x14ac:dyDescent="0.35">
      <c r="A673">
        <v>347435</v>
      </c>
      <c r="B673" t="s">
        <v>102</v>
      </c>
      <c r="C673" t="s">
        <v>3</v>
      </c>
      <c r="D673" t="s">
        <v>62</v>
      </c>
      <c r="E673" t="s">
        <v>91</v>
      </c>
      <c r="F673" t="s">
        <v>91</v>
      </c>
      <c r="G673" t="s">
        <v>6</v>
      </c>
      <c r="H673" s="165">
        <v>1240.435125</v>
      </c>
      <c r="I673" s="164"/>
    </row>
    <row r="674" spans="1:9" x14ac:dyDescent="0.35">
      <c r="A674">
        <v>347437</v>
      </c>
      <c r="B674" t="s">
        <v>103</v>
      </c>
      <c r="C674" t="s">
        <v>3</v>
      </c>
      <c r="D674" t="s">
        <v>62</v>
      </c>
      <c r="E674" t="s">
        <v>91</v>
      </c>
      <c r="F674" t="s">
        <v>91</v>
      </c>
      <c r="G674" t="s">
        <v>6</v>
      </c>
      <c r="H674" s="165">
        <v>1177.3964999999998</v>
      </c>
      <c r="I674" s="164"/>
    </row>
    <row r="675" spans="1:9" x14ac:dyDescent="0.35">
      <c r="A675">
        <v>347439</v>
      </c>
      <c r="B675" t="s">
        <v>104</v>
      </c>
      <c r="C675" t="s">
        <v>3</v>
      </c>
      <c r="D675" t="s">
        <v>62</v>
      </c>
      <c r="E675" t="s">
        <v>91</v>
      </c>
      <c r="F675" t="s">
        <v>91</v>
      </c>
      <c r="G675" t="s">
        <v>6</v>
      </c>
      <c r="H675" s="165">
        <v>612.74484374999997</v>
      </c>
      <c r="I675" s="164"/>
    </row>
    <row r="676" spans="1:9" x14ac:dyDescent="0.35">
      <c r="A676">
        <v>347331</v>
      </c>
      <c r="B676" t="s">
        <v>2</v>
      </c>
      <c r="C676" t="s">
        <v>3</v>
      </c>
      <c r="D676" t="s">
        <v>4</v>
      </c>
      <c r="E676" t="s">
        <v>5</v>
      </c>
      <c r="F676" t="s">
        <v>5</v>
      </c>
      <c r="G676" t="s">
        <v>162</v>
      </c>
      <c r="H676" s="165">
        <v>36.753749999999997</v>
      </c>
      <c r="I676" s="164"/>
    </row>
    <row r="677" spans="1:9" x14ac:dyDescent="0.35">
      <c r="A677">
        <v>347333</v>
      </c>
      <c r="B677" t="s">
        <v>32</v>
      </c>
      <c r="C677" t="s">
        <v>3</v>
      </c>
      <c r="D677" t="s">
        <v>4</v>
      </c>
      <c r="E677" t="s">
        <v>5</v>
      </c>
      <c r="F677" t="s">
        <v>5</v>
      </c>
      <c r="G677" t="s">
        <v>162</v>
      </c>
      <c r="H677" s="165">
        <v>36.568125000000002</v>
      </c>
      <c r="I677" s="164"/>
    </row>
    <row r="678" spans="1:9" x14ac:dyDescent="0.35">
      <c r="A678">
        <v>347335</v>
      </c>
      <c r="B678" t="s">
        <v>33</v>
      </c>
      <c r="C678" t="s">
        <v>3</v>
      </c>
      <c r="D678" t="s">
        <v>4</v>
      </c>
      <c r="E678" t="s">
        <v>5</v>
      </c>
      <c r="F678" t="s">
        <v>5</v>
      </c>
      <c r="G678" t="s">
        <v>162</v>
      </c>
      <c r="H678" s="165">
        <v>36.3825</v>
      </c>
      <c r="I678" s="164"/>
    </row>
    <row r="679" spans="1:9" x14ac:dyDescent="0.35">
      <c r="A679">
        <v>347337</v>
      </c>
      <c r="B679" t="s">
        <v>34</v>
      </c>
      <c r="C679" t="s">
        <v>3</v>
      </c>
      <c r="D679" t="s">
        <v>4</v>
      </c>
      <c r="E679" t="s">
        <v>5</v>
      </c>
      <c r="F679" t="s">
        <v>5</v>
      </c>
      <c r="G679" t="s">
        <v>162</v>
      </c>
      <c r="H679" s="165">
        <v>36.196874999999999</v>
      </c>
      <c r="I679" s="164"/>
    </row>
    <row r="680" spans="1:9" x14ac:dyDescent="0.35">
      <c r="A680">
        <v>347339</v>
      </c>
      <c r="B680" t="s">
        <v>35</v>
      </c>
      <c r="C680" t="s">
        <v>3</v>
      </c>
      <c r="D680" t="s">
        <v>4</v>
      </c>
      <c r="E680" t="s">
        <v>5</v>
      </c>
      <c r="F680" t="s">
        <v>5</v>
      </c>
      <c r="G680" t="s">
        <v>162</v>
      </c>
      <c r="H680" s="165">
        <v>36.011249999999997</v>
      </c>
      <c r="I680" s="164"/>
    </row>
    <row r="681" spans="1:9" x14ac:dyDescent="0.35">
      <c r="A681">
        <v>347353</v>
      </c>
      <c r="B681" t="s">
        <v>47</v>
      </c>
      <c r="C681" t="s">
        <v>37</v>
      </c>
      <c r="D681" t="s">
        <v>38</v>
      </c>
      <c r="E681" t="s">
        <v>39</v>
      </c>
      <c r="F681" t="s">
        <v>39</v>
      </c>
      <c r="G681" t="s">
        <v>162</v>
      </c>
      <c r="H681" s="165">
        <v>29.402250000000002</v>
      </c>
      <c r="I681" s="164"/>
    </row>
    <row r="682" spans="1:9" x14ac:dyDescent="0.35">
      <c r="A682">
        <v>347355</v>
      </c>
      <c r="B682" t="s">
        <v>49</v>
      </c>
      <c r="C682" t="s">
        <v>37</v>
      </c>
      <c r="D682" t="s">
        <v>38</v>
      </c>
      <c r="E682" t="s">
        <v>39</v>
      </c>
      <c r="F682" t="s">
        <v>39</v>
      </c>
      <c r="G682" t="s">
        <v>162</v>
      </c>
      <c r="H682" s="165">
        <v>48.7575</v>
      </c>
      <c r="I682" s="164"/>
    </row>
    <row r="683" spans="1:9" x14ac:dyDescent="0.35">
      <c r="A683">
        <v>347373</v>
      </c>
      <c r="B683" t="s">
        <v>57</v>
      </c>
      <c r="C683" t="s">
        <v>37</v>
      </c>
      <c r="D683" t="s">
        <v>38</v>
      </c>
      <c r="E683" t="s">
        <v>53</v>
      </c>
      <c r="F683" t="s">
        <v>53</v>
      </c>
      <c r="G683" t="s">
        <v>162</v>
      </c>
      <c r="H683" s="165">
        <v>1099.37625</v>
      </c>
      <c r="I683" s="164"/>
    </row>
    <row r="684" spans="1:9" x14ac:dyDescent="0.35">
      <c r="A684">
        <v>347375</v>
      </c>
      <c r="B684" t="s">
        <v>58</v>
      </c>
      <c r="C684" t="s">
        <v>37</v>
      </c>
      <c r="D684" t="s">
        <v>38</v>
      </c>
      <c r="E684" t="s">
        <v>53</v>
      </c>
      <c r="F684" t="s">
        <v>53</v>
      </c>
      <c r="G684" t="s">
        <v>162</v>
      </c>
      <c r="H684" s="165">
        <v>1894.9524999999999</v>
      </c>
      <c r="I684" s="164"/>
    </row>
    <row r="685" spans="1:9" x14ac:dyDescent="0.35">
      <c r="A685">
        <v>347385</v>
      </c>
      <c r="B685" t="s">
        <v>61</v>
      </c>
      <c r="C685" t="s">
        <v>3</v>
      </c>
      <c r="D685" t="s">
        <v>62</v>
      </c>
      <c r="E685" t="s">
        <v>63</v>
      </c>
      <c r="F685" t="s">
        <v>63</v>
      </c>
      <c r="G685" t="s">
        <v>162</v>
      </c>
      <c r="H685" s="165">
        <v>20.407968749999998</v>
      </c>
      <c r="I685" s="164"/>
    </row>
    <row r="686" spans="1:9" x14ac:dyDescent="0.35">
      <c r="A686">
        <v>347387</v>
      </c>
      <c r="B686" t="s">
        <v>70</v>
      </c>
      <c r="C686" t="s">
        <v>3</v>
      </c>
      <c r="D686" t="s">
        <v>62</v>
      </c>
      <c r="E686" t="s">
        <v>63</v>
      </c>
      <c r="F686" t="s">
        <v>63</v>
      </c>
      <c r="G686" t="s">
        <v>162</v>
      </c>
      <c r="H686" s="165">
        <v>20.304375</v>
      </c>
      <c r="I686" s="164"/>
    </row>
    <row r="687" spans="1:9" x14ac:dyDescent="0.35">
      <c r="A687">
        <v>347389</v>
      </c>
      <c r="B687" t="s">
        <v>71</v>
      </c>
      <c r="C687" t="s">
        <v>3</v>
      </c>
      <c r="D687" t="s">
        <v>62</v>
      </c>
      <c r="E687" t="s">
        <v>63</v>
      </c>
      <c r="F687" t="s">
        <v>63</v>
      </c>
      <c r="G687" t="s">
        <v>162</v>
      </c>
      <c r="H687" s="165">
        <v>20.200781249999999</v>
      </c>
      <c r="I687" s="164"/>
    </row>
    <row r="688" spans="1:9" x14ac:dyDescent="0.35">
      <c r="A688">
        <v>347391</v>
      </c>
      <c r="B688" t="s">
        <v>72</v>
      </c>
      <c r="C688" t="s">
        <v>3</v>
      </c>
      <c r="D688" t="s">
        <v>62</v>
      </c>
      <c r="E688" t="s">
        <v>63</v>
      </c>
      <c r="F688" t="s">
        <v>63</v>
      </c>
      <c r="G688" t="s">
        <v>162</v>
      </c>
      <c r="H688" s="165">
        <v>20.0971875</v>
      </c>
      <c r="I688" s="164"/>
    </row>
    <row r="689" spans="1:9" x14ac:dyDescent="0.35">
      <c r="A689">
        <v>347393</v>
      </c>
      <c r="B689" t="s">
        <v>73</v>
      </c>
      <c r="C689" t="s">
        <v>3</v>
      </c>
      <c r="D689" t="s">
        <v>62</v>
      </c>
      <c r="E689" t="s">
        <v>63</v>
      </c>
      <c r="F689" t="s">
        <v>63</v>
      </c>
      <c r="G689" t="s">
        <v>162</v>
      </c>
      <c r="H689" s="165">
        <v>19.993593749999999</v>
      </c>
      <c r="I689" s="164"/>
    </row>
    <row r="690" spans="1:9" x14ac:dyDescent="0.35">
      <c r="A690">
        <v>347395</v>
      </c>
      <c r="B690" t="s">
        <v>74</v>
      </c>
      <c r="C690" t="s">
        <v>3</v>
      </c>
      <c r="D690" t="s">
        <v>62</v>
      </c>
      <c r="E690" t="s">
        <v>63</v>
      </c>
      <c r="F690" t="s">
        <v>63</v>
      </c>
      <c r="G690" t="s">
        <v>162</v>
      </c>
      <c r="H690" s="165">
        <v>60.815624999999997</v>
      </c>
      <c r="I690" s="164"/>
    </row>
    <row r="691" spans="1:9" x14ac:dyDescent="0.35">
      <c r="A691">
        <v>347397</v>
      </c>
      <c r="B691" t="s">
        <v>75</v>
      </c>
      <c r="C691" t="s">
        <v>3</v>
      </c>
      <c r="D691" t="s">
        <v>62</v>
      </c>
      <c r="E691" t="s">
        <v>63</v>
      </c>
      <c r="F691" t="s">
        <v>63</v>
      </c>
      <c r="G691" t="s">
        <v>162</v>
      </c>
      <c r="H691" s="165">
        <v>36.379687499999996</v>
      </c>
      <c r="I691" s="164"/>
    </row>
    <row r="692" spans="1:9" x14ac:dyDescent="0.35">
      <c r="A692">
        <v>347399</v>
      </c>
      <c r="B692" t="s">
        <v>76</v>
      </c>
      <c r="C692" t="s">
        <v>3</v>
      </c>
      <c r="D692" t="s">
        <v>62</v>
      </c>
      <c r="E692" t="s">
        <v>63</v>
      </c>
      <c r="F692" t="s">
        <v>63</v>
      </c>
      <c r="G692" t="s">
        <v>162</v>
      </c>
      <c r="H692" s="165">
        <v>20.5115625</v>
      </c>
      <c r="I692" s="164"/>
    </row>
    <row r="693" spans="1:9" x14ac:dyDescent="0.35">
      <c r="A693">
        <v>347411</v>
      </c>
      <c r="B693" t="s">
        <v>85</v>
      </c>
      <c r="C693" t="s">
        <v>37</v>
      </c>
      <c r="D693" t="s">
        <v>4</v>
      </c>
      <c r="E693" t="s">
        <v>78</v>
      </c>
      <c r="F693" t="s">
        <v>78</v>
      </c>
      <c r="G693" t="s">
        <v>162</v>
      </c>
      <c r="H693" s="165">
        <v>1102.1988749999998</v>
      </c>
      <c r="I693" s="164"/>
    </row>
    <row r="694" spans="1:9" x14ac:dyDescent="0.35">
      <c r="A694">
        <v>347413</v>
      </c>
      <c r="B694" t="s">
        <v>86</v>
      </c>
      <c r="C694" t="s">
        <v>37</v>
      </c>
      <c r="D694" t="s">
        <v>4</v>
      </c>
      <c r="E694" t="s">
        <v>78</v>
      </c>
      <c r="F694" t="s">
        <v>78</v>
      </c>
      <c r="G694" t="s">
        <v>162</v>
      </c>
      <c r="H694" s="165">
        <v>1139.8906500000001</v>
      </c>
      <c r="I694" s="164"/>
    </row>
    <row r="695" spans="1:9" x14ac:dyDescent="0.35">
      <c r="A695">
        <v>347415</v>
      </c>
      <c r="B695" t="s">
        <v>87</v>
      </c>
      <c r="C695" t="s">
        <v>37</v>
      </c>
      <c r="D695" t="s">
        <v>4</v>
      </c>
      <c r="E695" t="s">
        <v>78</v>
      </c>
      <c r="F695" t="s">
        <v>78</v>
      </c>
      <c r="G695" t="s">
        <v>162</v>
      </c>
      <c r="H695" s="165">
        <v>1136.464125</v>
      </c>
      <c r="I695" s="164"/>
    </row>
    <row r="696" spans="1:9" x14ac:dyDescent="0.35">
      <c r="A696">
        <v>347417</v>
      </c>
      <c r="B696" t="s">
        <v>88</v>
      </c>
      <c r="C696" t="s">
        <v>37</v>
      </c>
      <c r="D696" t="s">
        <v>4</v>
      </c>
      <c r="E696" t="s">
        <v>78</v>
      </c>
      <c r="F696" t="s">
        <v>78</v>
      </c>
      <c r="G696" t="s">
        <v>162</v>
      </c>
      <c r="H696" s="165">
        <v>1130.75325</v>
      </c>
      <c r="I696" s="164"/>
    </row>
    <row r="697" spans="1:9" x14ac:dyDescent="0.35">
      <c r="A697">
        <v>347419</v>
      </c>
      <c r="B697" t="s">
        <v>89</v>
      </c>
      <c r="C697" t="s">
        <v>37</v>
      </c>
      <c r="D697" t="s">
        <v>4</v>
      </c>
      <c r="E697" t="s">
        <v>78</v>
      </c>
      <c r="F697" t="s">
        <v>78</v>
      </c>
      <c r="G697" t="s">
        <v>162</v>
      </c>
      <c r="H697" s="165">
        <v>1125.042375</v>
      </c>
      <c r="I697" s="164"/>
    </row>
    <row r="698" spans="1:9" x14ac:dyDescent="0.35">
      <c r="A698">
        <v>347425</v>
      </c>
      <c r="B698" t="s">
        <v>93</v>
      </c>
      <c r="C698" t="s">
        <v>3</v>
      </c>
      <c r="D698" t="s">
        <v>62</v>
      </c>
      <c r="E698" t="s">
        <v>91</v>
      </c>
      <c r="F698" t="s">
        <v>91</v>
      </c>
      <c r="G698" t="s">
        <v>162</v>
      </c>
      <c r="H698" s="165">
        <v>19.8910625</v>
      </c>
      <c r="I698" s="164"/>
    </row>
    <row r="699" spans="1:9" x14ac:dyDescent="0.35">
      <c r="A699">
        <v>347427</v>
      </c>
      <c r="B699" t="s">
        <v>98</v>
      </c>
      <c r="C699" t="s">
        <v>3</v>
      </c>
      <c r="D699" t="s">
        <v>62</v>
      </c>
      <c r="E699" t="s">
        <v>91</v>
      </c>
      <c r="F699" t="s">
        <v>91</v>
      </c>
      <c r="G699" t="s">
        <v>162</v>
      </c>
      <c r="H699" s="165">
        <v>19.788531249999998</v>
      </c>
      <c r="I699" s="164"/>
    </row>
    <row r="700" spans="1:9" x14ac:dyDescent="0.35">
      <c r="A700">
        <v>347429</v>
      </c>
      <c r="B700" t="s">
        <v>99</v>
      </c>
      <c r="C700" t="s">
        <v>3</v>
      </c>
      <c r="D700" t="s">
        <v>62</v>
      </c>
      <c r="E700" t="s">
        <v>91</v>
      </c>
      <c r="F700" t="s">
        <v>91</v>
      </c>
      <c r="G700" t="s">
        <v>162</v>
      </c>
      <c r="H700" s="165">
        <v>20.465237500000001</v>
      </c>
      <c r="I700" s="164"/>
    </row>
    <row r="701" spans="1:9" x14ac:dyDescent="0.35">
      <c r="A701">
        <v>347431</v>
      </c>
      <c r="B701" t="s">
        <v>100</v>
      </c>
      <c r="C701" t="s">
        <v>3</v>
      </c>
      <c r="D701" t="s">
        <v>62</v>
      </c>
      <c r="E701" t="s">
        <v>91</v>
      </c>
      <c r="F701" t="s">
        <v>91</v>
      </c>
      <c r="G701" t="s">
        <v>162</v>
      </c>
      <c r="H701" s="165">
        <v>20.403718749999999</v>
      </c>
      <c r="I701" s="164"/>
    </row>
    <row r="702" spans="1:9" x14ac:dyDescent="0.35">
      <c r="A702">
        <v>347433</v>
      </c>
      <c r="B702" t="s">
        <v>101</v>
      </c>
      <c r="C702" t="s">
        <v>3</v>
      </c>
      <c r="D702" t="s">
        <v>62</v>
      </c>
      <c r="E702" t="s">
        <v>91</v>
      </c>
      <c r="F702" t="s">
        <v>91</v>
      </c>
      <c r="G702" t="s">
        <v>162</v>
      </c>
      <c r="H702" s="165">
        <v>20.301187500000001</v>
      </c>
      <c r="I702" s="164"/>
    </row>
    <row r="703" spans="1:9" x14ac:dyDescent="0.35">
      <c r="A703">
        <v>347435</v>
      </c>
      <c r="B703" t="s">
        <v>102</v>
      </c>
      <c r="C703" t="s">
        <v>3</v>
      </c>
      <c r="D703" t="s">
        <v>62</v>
      </c>
      <c r="E703" t="s">
        <v>91</v>
      </c>
      <c r="F703" t="s">
        <v>91</v>
      </c>
      <c r="G703" t="s">
        <v>162</v>
      </c>
      <c r="H703" s="165">
        <v>59.407812499999999</v>
      </c>
      <c r="I703" s="164"/>
    </row>
    <row r="704" spans="1:9" x14ac:dyDescent="0.35">
      <c r="A704">
        <v>347437</v>
      </c>
      <c r="B704" t="s">
        <v>103</v>
      </c>
      <c r="C704" t="s">
        <v>3</v>
      </c>
      <c r="D704" t="s">
        <v>62</v>
      </c>
      <c r="E704" t="s">
        <v>91</v>
      </c>
      <c r="F704" t="s">
        <v>91</v>
      </c>
      <c r="G704" t="s">
        <v>162</v>
      </c>
      <c r="H704" s="165">
        <v>35.463749999999997</v>
      </c>
      <c r="I704" s="164"/>
    </row>
    <row r="705" spans="1:9" x14ac:dyDescent="0.35">
      <c r="A705">
        <v>347439</v>
      </c>
      <c r="B705" t="s">
        <v>104</v>
      </c>
      <c r="C705" t="s">
        <v>3</v>
      </c>
      <c r="D705" t="s">
        <v>62</v>
      </c>
      <c r="E705" t="s">
        <v>91</v>
      </c>
      <c r="F705" t="s">
        <v>91</v>
      </c>
      <c r="G705" t="s">
        <v>162</v>
      </c>
      <c r="H705" s="165">
        <v>19.993593749999999</v>
      </c>
      <c r="I705" s="164"/>
    </row>
    <row r="706" spans="1:9" x14ac:dyDescent="0.35">
      <c r="A706">
        <v>347331</v>
      </c>
      <c r="B706" t="s">
        <v>2</v>
      </c>
      <c r="C706" t="s">
        <v>3</v>
      </c>
      <c r="D706" t="s">
        <v>4</v>
      </c>
      <c r="E706" t="s">
        <v>5</v>
      </c>
      <c r="F706" t="s">
        <v>5</v>
      </c>
      <c r="G706" t="s">
        <v>159</v>
      </c>
      <c r="H706" s="165">
        <v>36.753749999999997</v>
      </c>
      <c r="I706" s="164"/>
    </row>
    <row r="707" spans="1:9" x14ac:dyDescent="0.35">
      <c r="A707">
        <v>347333</v>
      </c>
      <c r="B707" t="s">
        <v>32</v>
      </c>
      <c r="C707" t="s">
        <v>3</v>
      </c>
      <c r="D707" t="s">
        <v>4</v>
      </c>
      <c r="E707" t="s">
        <v>5</v>
      </c>
      <c r="F707" t="s">
        <v>5</v>
      </c>
      <c r="G707" t="s">
        <v>159</v>
      </c>
      <c r="H707" s="165">
        <v>36.568125000000002</v>
      </c>
      <c r="I707" s="164"/>
    </row>
    <row r="708" spans="1:9" x14ac:dyDescent="0.35">
      <c r="A708">
        <v>347335</v>
      </c>
      <c r="B708" t="s">
        <v>33</v>
      </c>
      <c r="C708" t="s">
        <v>3</v>
      </c>
      <c r="D708" t="s">
        <v>4</v>
      </c>
      <c r="E708" t="s">
        <v>5</v>
      </c>
      <c r="F708" t="s">
        <v>5</v>
      </c>
      <c r="G708" t="s">
        <v>159</v>
      </c>
      <c r="H708" s="165">
        <v>36.3825</v>
      </c>
      <c r="I708" s="164"/>
    </row>
    <row r="709" spans="1:9" x14ac:dyDescent="0.35">
      <c r="A709">
        <v>347337</v>
      </c>
      <c r="B709" t="s">
        <v>34</v>
      </c>
      <c r="C709" t="s">
        <v>3</v>
      </c>
      <c r="D709" t="s">
        <v>4</v>
      </c>
      <c r="E709" t="s">
        <v>5</v>
      </c>
      <c r="F709" t="s">
        <v>5</v>
      </c>
      <c r="G709" t="s">
        <v>159</v>
      </c>
      <c r="H709" s="165">
        <v>36.196874999999999</v>
      </c>
      <c r="I709" s="164"/>
    </row>
    <row r="710" spans="1:9" x14ac:dyDescent="0.35">
      <c r="A710">
        <v>347339</v>
      </c>
      <c r="B710" t="s">
        <v>35</v>
      </c>
      <c r="C710" t="s">
        <v>3</v>
      </c>
      <c r="D710" t="s">
        <v>4</v>
      </c>
      <c r="E710" t="s">
        <v>5</v>
      </c>
      <c r="F710" t="s">
        <v>5</v>
      </c>
      <c r="G710" t="s">
        <v>159</v>
      </c>
      <c r="H710" s="165">
        <v>36.011249999999997</v>
      </c>
      <c r="I710" s="164"/>
    </row>
    <row r="711" spans="1:9" x14ac:dyDescent="0.35">
      <c r="A711">
        <v>347353</v>
      </c>
      <c r="B711" t="s">
        <v>47</v>
      </c>
      <c r="C711" t="s">
        <v>37</v>
      </c>
      <c r="D711" t="s">
        <v>38</v>
      </c>
      <c r="E711" t="s">
        <v>39</v>
      </c>
      <c r="F711" t="s">
        <v>39</v>
      </c>
      <c r="G711" t="s">
        <v>159</v>
      </c>
      <c r="H711" s="165">
        <v>29.402250000000002</v>
      </c>
      <c r="I711" s="164"/>
    </row>
    <row r="712" spans="1:9" x14ac:dyDescent="0.35">
      <c r="A712">
        <v>347355</v>
      </c>
      <c r="B712" t="s">
        <v>49</v>
      </c>
      <c r="C712" t="s">
        <v>37</v>
      </c>
      <c r="D712" t="s">
        <v>38</v>
      </c>
      <c r="E712" t="s">
        <v>39</v>
      </c>
      <c r="F712" t="s">
        <v>39</v>
      </c>
      <c r="G712" t="s">
        <v>159</v>
      </c>
      <c r="H712" s="165">
        <v>48.7575</v>
      </c>
      <c r="I712" s="164"/>
    </row>
    <row r="713" spans="1:9" x14ac:dyDescent="0.35">
      <c r="A713">
        <v>347357</v>
      </c>
      <c r="B713" t="s">
        <v>50</v>
      </c>
      <c r="C713" t="s">
        <v>37</v>
      </c>
      <c r="D713" t="s">
        <v>38</v>
      </c>
      <c r="E713" t="s">
        <v>39</v>
      </c>
      <c r="F713" t="s">
        <v>39</v>
      </c>
      <c r="G713" t="s">
        <v>159</v>
      </c>
      <c r="H713" s="165">
        <v>48.511249999999997</v>
      </c>
      <c r="I713" s="164"/>
    </row>
    <row r="714" spans="1:9" x14ac:dyDescent="0.35">
      <c r="A714">
        <v>347359</v>
      </c>
      <c r="B714" t="s">
        <v>51</v>
      </c>
      <c r="C714" t="s">
        <v>37</v>
      </c>
      <c r="D714" t="s">
        <v>38</v>
      </c>
      <c r="E714" t="s">
        <v>39</v>
      </c>
      <c r="F714" t="s">
        <v>39</v>
      </c>
      <c r="G714" t="s">
        <v>159</v>
      </c>
      <c r="H714" s="165">
        <v>28.959</v>
      </c>
      <c r="I714" s="164"/>
    </row>
    <row r="715" spans="1:9" x14ac:dyDescent="0.35">
      <c r="A715">
        <v>347373</v>
      </c>
      <c r="B715" t="s">
        <v>57</v>
      </c>
      <c r="C715" t="s">
        <v>37</v>
      </c>
      <c r="D715" t="s">
        <v>38</v>
      </c>
      <c r="E715" t="s">
        <v>53</v>
      </c>
      <c r="F715" t="s">
        <v>53</v>
      </c>
      <c r="G715" t="s">
        <v>159</v>
      </c>
      <c r="H715" s="165">
        <v>1099.37625</v>
      </c>
      <c r="I715" s="164"/>
    </row>
    <row r="716" spans="1:9" x14ac:dyDescent="0.35">
      <c r="A716">
        <v>347375</v>
      </c>
      <c r="B716" t="s">
        <v>58</v>
      </c>
      <c r="C716" t="s">
        <v>37</v>
      </c>
      <c r="D716" t="s">
        <v>38</v>
      </c>
      <c r="E716" t="s">
        <v>53</v>
      </c>
      <c r="F716" t="s">
        <v>53</v>
      </c>
      <c r="G716" t="s">
        <v>159</v>
      </c>
      <c r="H716" s="165">
        <v>1894.9524999999999</v>
      </c>
      <c r="I716" s="164"/>
    </row>
    <row r="717" spans="1:9" x14ac:dyDescent="0.35">
      <c r="A717">
        <v>347377</v>
      </c>
      <c r="B717" t="s">
        <v>59</v>
      </c>
      <c r="C717" t="s">
        <v>37</v>
      </c>
      <c r="D717" t="s">
        <v>38</v>
      </c>
      <c r="E717" t="s">
        <v>53</v>
      </c>
      <c r="F717" t="s">
        <v>53</v>
      </c>
      <c r="G717" t="s">
        <v>159</v>
      </c>
      <c r="H717" s="165">
        <v>1889.2562499999999</v>
      </c>
      <c r="I717" s="164"/>
    </row>
    <row r="718" spans="1:9" x14ac:dyDescent="0.35">
      <c r="A718">
        <v>347379</v>
      </c>
      <c r="B718" t="s">
        <v>60</v>
      </c>
      <c r="C718" t="s">
        <v>37</v>
      </c>
      <c r="D718" t="s">
        <v>38</v>
      </c>
      <c r="E718" t="s">
        <v>53</v>
      </c>
      <c r="F718" t="s">
        <v>53</v>
      </c>
      <c r="G718" t="s">
        <v>159</v>
      </c>
      <c r="H718" s="165">
        <v>1127.8575000000001</v>
      </c>
      <c r="I718" s="164"/>
    </row>
    <row r="719" spans="1:9" x14ac:dyDescent="0.35">
      <c r="A719">
        <v>347387</v>
      </c>
      <c r="B719" t="s">
        <v>70</v>
      </c>
      <c r="C719" t="s">
        <v>3</v>
      </c>
      <c r="D719" t="s">
        <v>62</v>
      </c>
      <c r="E719" t="s">
        <v>63</v>
      </c>
      <c r="F719" t="s">
        <v>63</v>
      </c>
      <c r="G719" t="s">
        <v>159</v>
      </c>
      <c r="H719" s="165">
        <v>20.304375</v>
      </c>
      <c r="I719" s="164"/>
    </row>
    <row r="720" spans="1:9" x14ac:dyDescent="0.35">
      <c r="A720">
        <v>347389</v>
      </c>
      <c r="B720" t="s">
        <v>71</v>
      </c>
      <c r="C720" t="s">
        <v>3</v>
      </c>
      <c r="D720" t="s">
        <v>62</v>
      </c>
      <c r="E720" t="s">
        <v>63</v>
      </c>
      <c r="F720" t="s">
        <v>63</v>
      </c>
      <c r="G720" t="s">
        <v>159</v>
      </c>
      <c r="H720" s="165">
        <v>20.200781249999999</v>
      </c>
      <c r="I720" s="164"/>
    </row>
    <row r="721" spans="1:9" x14ac:dyDescent="0.35">
      <c r="A721">
        <v>347391</v>
      </c>
      <c r="B721" t="s">
        <v>72</v>
      </c>
      <c r="C721" t="s">
        <v>3</v>
      </c>
      <c r="D721" t="s">
        <v>62</v>
      </c>
      <c r="E721" t="s">
        <v>63</v>
      </c>
      <c r="F721" t="s">
        <v>63</v>
      </c>
      <c r="G721" t="s">
        <v>159</v>
      </c>
      <c r="H721" s="165">
        <v>20.0971875</v>
      </c>
      <c r="I721" s="164"/>
    </row>
    <row r="722" spans="1:9" x14ac:dyDescent="0.35">
      <c r="A722">
        <v>347393</v>
      </c>
      <c r="B722" t="s">
        <v>73</v>
      </c>
      <c r="C722" t="s">
        <v>3</v>
      </c>
      <c r="D722" t="s">
        <v>62</v>
      </c>
      <c r="E722" t="s">
        <v>63</v>
      </c>
      <c r="F722" t="s">
        <v>63</v>
      </c>
      <c r="G722" t="s">
        <v>159</v>
      </c>
      <c r="H722" s="165">
        <v>19.993593749999999</v>
      </c>
      <c r="I722" s="164"/>
    </row>
    <row r="723" spans="1:9" x14ac:dyDescent="0.35">
      <c r="A723">
        <v>347395</v>
      </c>
      <c r="B723" t="s">
        <v>74</v>
      </c>
      <c r="C723" t="s">
        <v>3</v>
      </c>
      <c r="D723" t="s">
        <v>62</v>
      </c>
      <c r="E723" t="s">
        <v>63</v>
      </c>
      <c r="F723" t="s">
        <v>63</v>
      </c>
      <c r="G723" t="s">
        <v>159</v>
      </c>
      <c r="H723" s="165">
        <v>60.815624999999997</v>
      </c>
      <c r="I723" s="164"/>
    </row>
    <row r="724" spans="1:9" x14ac:dyDescent="0.35">
      <c r="A724">
        <v>347397</v>
      </c>
      <c r="B724" t="s">
        <v>75</v>
      </c>
      <c r="C724" t="s">
        <v>3</v>
      </c>
      <c r="D724" t="s">
        <v>62</v>
      </c>
      <c r="E724" t="s">
        <v>63</v>
      </c>
      <c r="F724" t="s">
        <v>63</v>
      </c>
      <c r="G724" t="s">
        <v>159</v>
      </c>
      <c r="H724" s="165">
        <v>36.379687499999996</v>
      </c>
      <c r="I724" s="164"/>
    </row>
    <row r="725" spans="1:9" x14ac:dyDescent="0.35">
      <c r="A725">
        <v>347399</v>
      </c>
      <c r="B725" t="s">
        <v>76</v>
      </c>
      <c r="C725" t="s">
        <v>3</v>
      </c>
      <c r="D725" t="s">
        <v>62</v>
      </c>
      <c r="E725" t="s">
        <v>63</v>
      </c>
      <c r="F725" t="s">
        <v>63</v>
      </c>
      <c r="G725" t="s">
        <v>159</v>
      </c>
      <c r="H725" s="165">
        <v>20.5115625</v>
      </c>
      <c r="I725" s="164"/>
    </row>
    <row r="726" spans="1:9" x14ac:dyDescent="0.35">
      <c r="A726">
        <v>347411</v>
      </c>
      <c r="B726" t="s">
        <v>85</v>
      </c>
      <c r="C726" t="s">
        <v>37</v>
      </c>
      <c r="D726" t="s">
        <v>4</v>
      </c>
      <c r="E726" t="s">
        <v>78</v>
      </c>
      <c r="F726" t="s">
        <v>78</v>
      </c>
      <c r="G726" t="s">
        <v>159</v>
      </c>
      <c r="H726" s="165">
        <v>1102.1988749999998</v>
      </c>
      <c r="I726" s="164"/>
    </row>
    <row r="727" spans="1:9" x14ac:dyDescent="0.35">
      <c r="A727">
        <v>347413</v>
      </c>
      <c r="B727" t="s">
        <v>86</v>
      </c>
      <c r="C727" t="s">
        <v>37</v>
      </c>
      <c r="D727" t="s">
        <v>4</v>
      </c>
      <c r="E727" t="s">
        <v>78</v>
      </c>
      <c r="F727" t="s">
        <v>78</v>
      </c>
      <c r="G727" t="s">
        <v>159</v>
      </c>
      <c r="H727" s="165">
        <v>1139.8906500000001</v>
      </c>
      <c r="I727" s="164"/>
    </row>
    <row r="728" spans="1:9" x14ac:dyDescent="0.35">
      <c r="A728">
        <v>347415</v>
      </c>
      <c r="B728" t="s">
        <v>87</v>
      </c>
      <c r="C728" t="s">
        <v>37</v>
      </c>
      <c r="D728" t="s">
        <v>4</v>
      </c>
      <c r="E728" t="s">
        <v>78</v>
      </c>
      <c r="F728" t="s">
        <v>78</v>
      </c>
      <c r="G728" t="s">
        <v>159</v>
      </c>
      <c r="H728" s="165">
        <v>1136.464125</v>
      </c>
      <c r="I728" s="164"/>
    </row>
    <row r="729" spans="1:9" x14ac:dyDescent="0.35">
      <c r="A729">
        <v>347417</v>
      </c>
      <c r="B729" t="s">
        <v>88</v>
      </c>
      <c r="C729" t="s">
        <v>37</v>
      </c>
      <c r="D729" t="s">
        <v>4</v>
      </c>
      <c r="E729" t="s">
        <v>78</v>
      </c>
      <c r="F729" t="s">
        <v>78</v>
      </c>
      <c r="G729" t="s">
        <v>159</v>
      </c>
      <c r="H729" s="165">
        <v>1130.75325</v>
      </c>
      <c r="I729" s="164"/>
    </row>
    <row r="730" spans="1:9" x14ac:dyDescent="0.35">
      <c r="A730">
        <v>347419</v>
      </c>
      <c r="B730" t="s">
        <v>89</v>
      </c>
      <c r="C730" t="s">
        <v>37</v>
      </c>
      <c r="D730" t="s">
        <v>4</v>
      </c>
      <c r="E730" t="s">
        <v>78</v>
      </c>
      <c r="F730" t="s">
        <v>78</v>
      </c>
      <c r="G730" t="s">
        <v>159</v>
      </c>
      <c r="H730" s="165">
        <v>1125.042375</v>
      </c>
      <c r="I730" s="164"/>
    </row>
    <row r="731" spans="1:9" x14ac:dyDescent="0.35">
      <c r="A731">
        <v>347427</v>
      </c>
      <c r="B731" t="s">
        <v>98</v>
      </c>
      <c r="C731" t="s">
        <v>3</v>
      </c>
      <c r="D731" t="s">
        <v>62</v>
      </c>
      <c r="E731" t="s">
        <v>91</v>
      </c>
      <c r="F731" t="s">
        <v>91</v>
      </c>
      <c r="G731" t="s">
        <v>159</v>
      </c>
      <c r="H731" s="165">
        <v>19.788531249999998</v>
      </c>
      <c r="I731" s="164"/>
    </row>
    <row r="732" spans="1:9" x14ac:dyDescent="0.35">
      <c r="A732">
        <v>347429</v>
      </c>
      <c r="B732" t="s">
        <v>99</v>
      </c>
      <c r="C732" t="s">
        <v>3</v>
      </c>
      <c r="D732" t="s">
        <v>62</v>
      </c>
      <c r="E732" t="s">
        <v>91</v>
      </c>
      <c r="F732" t="s">
        <v>91</v>
      </c>
      <c r="G732" t="s">
        <v>159</v>
      </c>
      <c r="H732" s="165">
        <v>20.465237500000001</v>
      </c>
      <c r="I732" s="164"/>
    </row>
    <row r="733" spans="1:9" x14ac:dyDescent="0.35">
      <c r="A733">
        <v>347431</v>
      </c>
      <c r="B733" t="s">
        <v>100</v>
      </c>
      <c r="C733" t="s">
        <v>3</v>
      </c>
      <c r="D733" t="s">
        <v>62</v>
      </c>
      <c r="E733" t="s">
        <v>91</v>
      </c>
      <c r="F733" t="s">
        <v>91</v>
      </c>
      <c r="G733" t="s">
        <v>159</v>
      </c>
      <c r="H733" s="165">
        <v>20.403718749999999</v>
      </c>
      <c r="I733" s="164"/>
    </row>
    <row r="734" spans="1:9" x14ac:dyDescent="0.35">
      <c r="A734">
        <v>347433</v>
      </c>
      <c r="B734" t="s">
        <v>101</v>
      </c>
      <c r="C734" t="s">
        <v>3</v>
      </c>
      <c r="D734" t="s">
        <v>62</v>
      </c>
      <c r="E734" t="s">
        <v>91</v>
      </c>
      <c r="F734" t="s">
        <v>91</v>
      </c>
      <c r="G734" t="s">
        <v>159</v>
      </c>
      <c r="H734" s="165">
        <v>20.301187500000001</v>
      </c>
      <c r="I734" s="164"/>
    </row>
    <row r="735" spans="1:9" x14ac:dyDescent="0.35">
      <c r="A735">
        <v>347435</v>
      </c>
      <c r="B735" t="s">
        <v>102</v>
      </c>
      <c r="C735" t="s">
        <v>3</v>
      </c>
      <c r="D735" t="s">
        <v>62</v>
      </c>
      <c r="E735" t="s">
        <v>91</v>
      </c>
      <c r="F735" t="s">
        <v>91</v>
      </c>
      <c r="G735" t="s">
        <v>159</v>
      </c>
      <c r="H735" s="165">
        <v>59.407812499999999</v>
      </c>
      <c r="I735" s="164"/>
    </row>
    <row r="736" spans="1:9" x14ac:dyDescent="0.35">
      <c r="A736">
        <v>347437</v>
      </c>
      <c r="B736" t="s">
        <v>103</v>
      </c>
      <c r="C736" t="s">
        <v>3</v>
      </c>
      <c r="D736" t="s">
        <v>62</v>
      </c>
      <c r="E736" t="s">
        <v>91</v>
      </c>
      <c r="F736" t="s">
        <v>91</v>
      </c>
      <c r="G736" t="s">
        <v>159</v>
      </c>
      <c r="H736" s="165">
        <v>35.463749999999997</v>
      </c>
      <c r="I736" s="164"/>
    </row>
    <row r="737" spans="1:9" x14ac:dyDescent="0.35">
      <c r="A737">
        <v>347439</v>
      </c>
      <c r="B737" t="s">
        <v>104</v>
      </c>
      <c r="C737" t="s">
        <v>3</v>
      </c>
      <c r="D737" t="s">
        <v>62</v>
      </c>
      <c r="E737" t="s">
        <v>91</v>
      </c>
      <c r="F737" t="s">
        <v>91</v>
      </c>
      <c r="G737" t="s">
        <v>159</v>
      </c>
      <c r="H737" s="165">
        <v>19.993593749999999</v>
      </c>
      <c r="I737" s="164"/>
    </row>
    <row r="738" spans="1:9" x14ac:dyDescent="0.35">
      <c r="A738">
        <v>347331</v>
      </c>
      <c r="B738" t="s">
        <v>2</v>
      </c>
      <c r="C738" t="s">
        <v>3</v>
      </c>
      <c r="D738" t="s">
        <v>4</v>
      </c>
      <c r="E738" t="s">
        <v>5</v>
      </c>
      <c r="F738" t="s">
        <v>5</v>
      </c>
      <c r="G738" t="s">
        <v>160</v>
      </c>
      <c r="H738" s="165">
        <v>36.753749999999997</v>
      </c>
      <c r="I738" s="164"/>
    </row>
    <row r="739" spans="1:9" x14ac:dyDescent="0.35">
      <c r="A739">
        <v>347333</v>
      </c>
      <c r="B739" t="s">
        <v>32</v>
      </c>
      <c r="C739" t="s">
        <v>3</v>
      </c>
      <c r="D739" t="s">
        <v>4</v>
      </c>
      <c r="E739" t="s">
        <v>5</v>
      </c>
      <c r="F739" t="s">
        <v>5</v>
      </c>
      <c r="G739" t="s">
        <v>160</v>
      </c>
      <c r="H739" s="165">
        <v>36.568125000000002</v>
      </c>
      <c r="I739" s="164"/>
    </row>
    <row r="740" spans="1:9" x14ac:dyDescent="0.35">
      <c r="A740">
        <v>347335</v>
      </c>
      <c r="B740" t="s">
        <v>33</v>
      </c>
      <c r="C740" t="s">
        <v>3</v>
      </c>
      <c r="D740" t="s">
        <v>4</v>
      </c>
      <c r="E740" t="s">
        <v>5</v>
      </c>
      <c r="F740" t="s">
        <v>5</v>
      </c>
      <c r="G740" t="s">
        <v>160</v>
      </c>
      <c r="H740" s="165">
        <v>36.3825</v>
      </c>
      <c r="I740" s="164"/>
    </row>
    <row r="741" spans="1:9" x14ac:dyDescent="0.35">
      <c r="A741">
        <v>347337</v>
      </c>
      <c r="B741" t="s">
        <v>34</v>
      </c>
      <c r="C741" t="s">
        <v>3</v>
      </c>
      <c r="D741" t="s">
        <v>4</v>
      </c>
      <c r="E741" t="s">
        <v>5</v>
      </c>
      <c r="F741" t="s">
        <v>5</v>
      </c>
      <c r="G741" t="s">
        <v>160</v>
      </c>
      <c r="H741" s="165">
        <v>36.196874999999999</v>
      </c>
      <c r="I741" s="164"/>
    </row>
    <row r="742" spans="1:9" x14ac:dyDescent="0.35">
      <c r="A742">
        <v>347339</v>
      </c>
      <c r="B742" t="s">
        <v>35</v>
      </c>
      <c r="C742" t="s">
        <v>3</v>
      </c>
      <c r="D742" t="s">
        <v>4</v>
      </c>
      <c r="E742" t="s">
        <v>5</v>
      </c>
      <c r="F742" t="s">
        <v>5</v>
      </c>
      <c r="G742" t="s">
        <v>160</v>
      </c>
      <c r="H742" s="165">
        <v>36.011249999999997</v>
      </c>
      <c r="I742" s="164"/>
    </row>
    <row r="743" spans="1:9" x14ac:dyDescent="0.35">
      <c r="A743">
        <v>347353</v>
      </c>
      <c r="B743" t="s">
        <v>47</v>
      </c>
      <c r="C743" t="s">
        <v>37</v>
      </c>
      <c r="D743" t="s">
        <v>38</v>
      </c>
      <c r="E743" t="s">
        <v>39</v>
      </c>
      <c r="F743" t="s">
        <v>39</v>
      </c>
      <c r="G743" t="s">
        <v>160</v>
      </c>
      <c r="H743" s="165">
        <v>29.402250000000002</v>
      </c>
      <c r="I743" s="164"/>
    </row>
    <row r="744" spans="1:9" x14ac:dyDescent="0.35">
      <c r="A744">
        <v>347355</v>
      </c>
      <c r="B744" t="s">
        <v>49</v>
      </c>
      <c r="C744" t="s">
        <v>37</v>
      </c>
      <c r="D744" t="s">
        <v>38</v>
      </c>
      <c r="E744" t="s">
        <v>39</v>
      </c>
      <c r="F744" t="s">
        <v>39</v>
      </c>
      <c r="G744" t="s">
        <v>160</v>
      </c>
      <c r="H744" s="165">
        <v>48.7575</v>
      </c>
      <c r="I744" s="164"/>
    </row>
    <row r="745" spans="1:9" x14ac:dyDescent="0.35">
      <c r="A745">
        <v>347373</v>
      </c>
      <c r="B745" t="s">
        <v>57</v>
      </c>
      <c r="C745" t="s">
        <v>37</v>
      </c>
      <c r="D745" t="s">
        <v>38</v>
      </c>
      <c r="E745" t="s">
        <v>53</v>
      </c>
      <c r="F745" t="s">
        <v>53</v>
      </c>
      <c r="G745" t="s">
        <v>160</v>
      </c>
      <c r="H745" s="165">
        <v>1099.37625</v>
      </c>
      <c r="I745" s="164"/>
    </row>
    <row r="746" spans="1:9" x14ac:dyDescent="0.35">
      <c r="A746">
        <v>347375</v>
      </c>
      <c r="B746" t="s">
        <v>58</v>
      </c>
      <c r="C746" t="s">
        <v>37</v>
      </c>
      <c r="D746" t="s">
        <v>38</v>
      </c>
      <c r="E746" t="s">
        <v>53</v>
      </c>
      <c r="F746" t="s">
        <v>53</v>
      </c>
      <c r="G746" t="s">
        <v>160</v>
      </c>
      <c r="H746" s="165">
        <v>1894.9524999999999</v>
      </c>
      <c r="I746" s="164"/>
    </row>
    <row r="747" spans="1:9" x14ac:dyDescent="0.35">
      <c r="A747">
        <v>347385</v>
      </c>
      <c r="B747" t="s">
        <v>61</v>
      </c>
      <c r="C747" t="s">
        <v>3</v>
      </c>
      <c r="D747" t="s">
        <v>62</v>
      </c>
      <c r="E747" t="s">
        <v>63</v>
      </c>
      <c r="F747" t="s">
        <v>63</v>
      </c>
      <c r="G747" t="s">
        <v>160</v>
      </c>
      <c r="H747" s="165">
        <v>20.407968749999998</v>
      </c>
      <c r="I747" s="164"/>
    </row>
    <row r="748" spans="1:9" x14ac:dyDescent="0.35">
      <c r="A748">
        <v>347387</v>
      </c>
      <c r="B748" t="s">
        <v>70</v>
      </c>
      <c r="C748" t="s">
        <v>3</v>
      </c>
      <c r="D748" t="s">
        <v>62</v>
      </c>
      <c r="E748" t="s">
        <v>63</v>
      </c>
      <c r="F748" t="s">
        <v>63</v>
      </c>
      <c r="G748" t="s">
        <v>160</v>
      </c>
      <c r="H748" s="165">
        <v>20.304375</v>
      </c>
      <c r="I748" s="164"/>
    </row>
    <row r="749" spans="1:9" x14ac:dyDescent="0.35">
      <c r="A749">
        <v>347389</v>
      </c>
      <c r="B749" t="s">
        <v>71</v>
      </c>
      <c r="C749" t="s">
        <v>3</v>
      </c>
      <c r="D749" t="s">
        <v>62</v>
      </c>
      <c r="E749" t="s">
        <v>63</v>
      </c>
      <c r="F749" t="s">
        <v>63</v>
      </c>
      <c r="G749" t="s">
        <v>160</v>
      </c>
      <c r="H749" s="165">
        <v>20.200781249999999</v>
      </c>
      <c r="I749" s="164"/>
    </row>
    <row r="750" spans="1:9" x14ac:dyDescent="0.35">
      <c r="A750">
        <v>347391</v>
      </c>
      <c r="B750" t="s">
        <v>72</v>
      </c>
      <c r="C750" t="s">
        <v>3</v>
      </c>
      <c r="D750" t="s">
        <v>62</v>
      </c>
      <c r="E750" t="s">
        <v>63</v>
      </c>
      <c r="F750" t="s">
        <v>63</v>
      </c>
      <c r="G750" t="s">
        <v>160</v>
      </c>
      <c r="H750" s="165">
        <v>20.0971875</v>
      </c>
      <c r="I750" s="164"/>
    </row>
    <row r="751" spans="1:9" x14ac:dyDescent="0.35">
      <c r="A751">
        <v>347393</v>
      </c>
      <c r="B751" t="s">
        <v>73</v>
      </c>
      <c r="C751" t="s">
        <v>3</v>
      </c>
      <c r="D751" t="s">
        <v>62</v>
      </c>
      <c r="E751" t="s">
        <v>63</v>
      </c>
      <c r="F751" t="s">
        <v>63</v>
      </c>
      <c r="G751" t="s">
        <v>160</v>
      </c>
      <c r="H751" s="165">
        <v>19.993593749999999</v>
      </c>
      <c r="I751" s="164"/>
    </row>
    <row r="752" spans="1:9" x14ac:dyDescent="0.35">
      <c r="A752">
        <v>347395</v>
      </c>
      <c r="B752" t="s">
        <v>74</v>
      </c>
      <c r="C752" t="s">
        <v>3</v>
      </c>
      <c r="D752" t="s">
        <v>62</v>
      </c>
      <c r="E752" t="s">
        <v>63</v>
      </c>
      <c r="F752" t="s">
        <v>63</v>
      </c>
      <c r="G752" t="s">
        <v>160</v>
      </c>
      <c r="H752" s="165">
        <v>60.815624999999997</v>
      </c>
      <c r="I752" s="164"/>
    </row>
    <row r="753" spans="1:9" x14ac:dyDescent="0.35">
      <c r="A753">
        <v>347397</v>
      </c>
      <c r="B753" t="s">
        <v>75</v>
      </c>
      <c r="C753" t="s">
        <v>3</v>
      </c>
      <c r="D753" t="s">
        <v>62</v>
      </c>
      <c r="E753" t="s">
        <v>63</v>
      </c>
      <c r="F753" t="s">
        <v>63</v>
      </c>
      <c r="G753" t="s">
        <v>160</v>
      </c>
      <c r="H753" s="165">
        <v>36.379687499999996</v>
      </c>
      <c r="I753" s="164"/>
    </row>
    <row r="754" spans="1:9" x14ac:dyDescent="0.35">
      <c r="A754">
        <v>347399</v>
      </c>
      <c r="B754" t="s">
        <v>76</v>
      </c>
      <c r="C754" t="s">
        <v>3</v>
      </c>
      <c r="D754" t="s">
        <v>62</v>
      </c>
      <c r="E754" t="s">
        <v>63</v>
      </c>
      <c r="F754" t="s">
        <v>63</v>
      </c>
      <c r="G754" t="s">
        <v>160</v>
      </c>
      <c r="H754" s="165">
        <v>20.5115625</v>
      </c>
      <c r="I754" s="164"/>
    </row>
    <row r="755" spans="1:9" x14ac:dyDescent="0.35">
      <c r="A755">
        <v>347411</v>
      </c>
      <c r="B755" t="s">
        <v>85</v>
      </c>
      <c r="C755" t="s">
        <v>37</v>
      </c>
      <c r="D755" t="s">
        <v>4</v>
      </c>
      <c r="E755" t="s">
        <v>78</v>
      </c>
      <c r="F755" t="s">
        <v>78</v>
      </c>
      <c r="G755" t="s">
        <v>160</v>
      </c>
      <c r="H755" s="165">
        <v>1102.1988749999998</v>
      </c>
      <c r="I755" s="164"/>
    </row>
    <row r="756" spans="1:9" x14ac:dyDescent="0.35">
      <c r="A756">
        <v>347413</v>
      </c>
      <c r="B756" t="s">
        <v>86</v>
      </c>
      <c r="C756" t="s">
        <v>37</v>
      </c>
      <c r="D756" t="s">
        <v>4</v>
      </c>
      <c r="E756" t="s">
        <v>78</v>
      </c>
      <c r="F756" t="s">
        <v>78</v>
      </c>
      <c r="G756" t="s">
        <v>160</v>
      </c>
      <c r="H756" s="165">
        <v>1139.8906500000001</v>
      </c>
      <c r="I756" s="164"/>
    </row>
    <row r="757" spans="1:9" x14ac:dyDescent="0.35">
      <c r="A757">
        <v>347415</v>
      </c>
      <c r="B757" t="s">
        <v>87</v>
      </c>
      <c r="C757" t="s">
        <v>37</v>
      </c>
      <c r="D757" t="s">
        <v>4</v>
      </c>
      <c r="E757" t="s">
        <v>78</v>
      </c>
      <c r="F757" t="s">
        <v>78</v>
      </c>
      <c r="G757" t="s">
        <v>160</v>
      </c>
      <c r="H757" s="165">
        <v>1136.464125</v>
      </c>
      <c r="I757" s="164"/>
    </row>
    <row r="758" spans="1:9" x14ac:dyDescent="0.35">
      <c r="A758">
        <v>347417</v>
      </c>
      <c r="B758" t="s">
        <v>88</v>
      </c>
      <c r="C758" t="s">
        <v>37</v>
      </c>
      <c r="D758" t="s">
        <v>4</v>
      </c>
      <c r="E758" t="s">
        <v>78</v>
      </c>
      <c r="F758" t="s">
        <v>78</v>
      </c>
      <c r="G758" t="s">
        <v>160</v>
      </c>
      <c r="H758" s="165">
        <v>1130.75325</v>
      </c>
      <c r="I758" s="164"/>
    </row>
    <row r="759" spans="1:9" x14ac:dyDescent="0.35">
      <c r="A759">
        <v>347419</v>
      </c>
      <c r="B759" t="s">
        <v>89</v>
      </c>
      <c r="C759" t="s">
        <v>37</v>
      </c>
      <c r="D759" t="s">
        <v>4</v>
      </c>
      <c r="E759" t="s">
        <v>78</v>
      </c>
      <c r="F759" t="s">
        <v>78</v>
      </c>
      <c r="G759" t="s">
        <v>160</v>
      </c>
      <c r="H759" s="165">
        <v>1125.042375</v>
      </c>
      <c r="I759" s="164"/>
    </row>
    <row r="760" spans="1:9" x14ac:dyDescent="0.35">
      <c r="A760">
        <v>347425</v>
      </c>
      <c r="B760" t="s">
        <v>93</v>
      </c>
      <c r="C760" t="s">
        <v>3</v>
      </c>
      <c r="D760" t="s">
        <v>62</v>
      </c>
      <c r="E760" t="s">
        <v>91</v>
      </c>
      <c r="F760" t="s">
        <v>91</v>
      </c>
      <c r="G760" t="s">
        <v>160</v>
      </c>
      <c r="H760" s="165">
        <v>19.8910625</v>
      </c>
      <c r="I760" s="164"/>
    </row>
    <row r="761" spans="1:9" x14ac:dyDescent="0.35">
      <c r="A761">
        <v>347427</v>
      </c>
      <c r="B761" t="s">
        <v>98</v>
      </c>
      <c r="C761" t="s">
        <v>3</v>
      </c>
      <c r="D761" t="s">
        <v>62</v>
      </c>
      <c r="E761" t="s">
        <v>91</v>
      </c>
      <c r="F761" t="s">
        <v>91</v>
      </c>
      <c r="G761" t="s">
        <v>160</v>
      </c>
      <c r="H761" s="165">
        <v>19.788531249999998</v>
      </c>
      <c r="I761" s="164"/>
    </row>
    <row r="762" spans="1:9" x14ac:dyDescent="0.35">
      <c r="A762">
        <v>347429</v>
      </c>
      <c r="B762" t="s">
        <v>99</v>
      </c>
      <c r="C762" t="s">
        <v>3</v>
      </c>
      <c r="D762" t="s">
        <v>62</v>
      </c>
      <c r="E762" t="s">
        <v>91</v>
      </c>
      <c r="F762" t="s">
        <v>91</v>
      </c>
      <c r="G762" t="s">
        <v>160</v>
      </c>
      <c r="H762" s="165">
        <v>20.465237500000001</v>
      </c>
      <c r="I762" s="164"/>
    </row>
    <row r="763" spans="1:9" x14ac:dyDescent="0.35">
      <c r="A763">
        <v>347431</v>
      </c>
      <c r="B763" t="s">
        <v>100</v>
      </c>
      <c r="C763" t="s">
        <v>3</v>
      </c>
      <c r="D763" t="s">
        <v>62</v>
      </c>
      <c r="E763" t="s">
        <v>91</v>
      </c>
      <c r="F763" t="s">
        <v>91</v>
      </c>
      <c r="G763" t="s">
        <v>160</v>
      </c>
      <c r="H763" s="165">
        <v>20.403718749999999</v>
      </c>
      <c r="I763" s="164"/>
    </row>
    <row r="764" spans="1:9" x14ac:dyDescent="0.35">
      <c r="A764">
        <v>347433</v>
      </c>
      <c r="B764" t="s">
        <v>101</v>
      </c>
      <c r="C764" t="s">
        <v>3</v>
      </c>
      <c r="D764" t="s">
        <v>62</v>
      </c>
      <c r="E764" t="s">
        <v>91</v>
      </c>
      <c r="F764" t="s">
        <v>91</v>
      </c>
      <c r="G764" t="s">
        <v>160</v>
      </c>
      <c r="H764" s="165">
        <v>20.301187500000001</v>
      </c>
      <c r="I764" s="164"/>
    </row>
    <row r="765" spans="1:9" x14ac:dyDescent="0.35">
      <c r="A765">
        <v>347435</v>
      </c>
      <c r="B765" t="s">
        <v>102</v>
      </c>
      <c r="C765" t="s">
        <v>3</v>
      </c>
      <c r="D765" t="s">
        <v>62</v>
      </c>
      <c r="E765" t="s">
        <v>91</v>
      </c>
      <c r="F765" t="s">
        <v>91</v>
      </c>
      <c r="G765" t="s">
        <v>160</v>
      </c>
      <c r="H765" s="165">
        <v>59.407812499999999</v>
      </c>
      <c r="I765" s="164"/>
    </row>
    <row r="766" spans="1:9" x14ac:dyDescent="0.35">
      <c r="A766">
        <v>347437</v>
      </c>
      <c r="B766" t="s">
        <v>103</v>
      </c>
      <c r="C766" t="s">
        <v>3</v>
      </c>
      <c r="D766" t="s">
        <v>62</v>
      </c>
      <c r="E766" t="s">
        <v>91</v>
      </c>
      <c r="F766" t="s">
        <v>91</v>
      </c>
      <c r="G766" t="s">
        <v>160</v>
      </c>
      <c r="H766" s="165">
        <v>35.463749999999997</v>
      </c>
      <c r="I766" s="164"/>
    </row>
    <row r="767" spans="1:9" x14ac:dyDescent="0.35">
      <c r="A767">
        <v>347439</v>
      </c>
      <c r="B767" t="s">
        <v>104</v>
      </c>
      <c r="C767" t="s">
        <v>3</v>
      </c>
      <c r="D767" t="s">
        <v>62</v>
      </c>
      <c r="E767" t="s">
        <v>91</v>
      </c>
      <c r="F767" t="s">
        <v>91</v>
      </c>
      <c r="G767" t="s">
        <v>160</v>
      </c>
      <c r="H767" s="165">
        <v>19.993593749999999</v>
      </c>
      <c r="I767" s="164"/>
    </row>
    <row r="768" spans="1:9" x14ac:dyDescent="0.35">
      <c r="A768">
        <v>347331</v>
      </c>
      <c r="B768" t="s">
        <v>2</v>
      </c>
      <c r="C768" t="s">
        <v>3</v>
      </c>
      <c r="D768" t="s">
        <v>4</v>
      </c>
      <c r="E768" t="s">
        <v>5</v>
      </c>
      <c r="F768" t="s">
        <v>15</v>
      </c>
      <c r="G768" t="s">
        <v>28</v>
      </c>
      <c r="H768" s="165">
        <v>39.767804999999996</v>
      </c>
      <c r="I768" s="164"/>
    </row>
    <row r="769" spans="1:9" x14ac:dyDescent="0.35">
      <c r="A769">
        <v>347333</v>
      </c>
      <c r="B769" t="s">
        <v>32</v>
      </c>
      <c r="C769" t="s">
        <v>3</v>
      </c>
      <c r="D769" t="s">
        <v>4</v>
      </c>
      <c r="E769" t="s">
        <v>5</v>
      </c>
      <c r="F769" t="s">
        <v>15</v>
      </c>
      <c r="G769" t="s">
        <v>28</v>
      </c>
      <c r="H769" s="165">
        <v>39.566957500000001</v>
      </c>
      <c r="I769" s="164"/>
    </row>
    <row r="770" spans="1:9" x14ac:dyDescent="0.35">
      <c r="A770">
        <v>347335</v>
      </c>
      <c r="B770" t="s">
        <v>33</v>
      </c>
      <c r="C770" t="s">
        <v>3</v>
      </c>
      <c r="D770" t="s">
        <v>4</v>
      </c>
      <c r="E770" t="s">
        <v>5</v>
      </c>
      <c r="F770" t="s">
        <v>15</v>
      </c>
      <c r="G770" t="s">
        <v>28</v>
      </c>
      <c r="H770" s="165">
        <v>39.366109999999999</v>
      </c>
      <c r="I770" s="164"/>
    </row>
    <row r="771" spans="1:9" x14ac:dyDescent="0.35">
      <c r="A771">
        <v>347337</v>
      </c>
      <c r="B771" t="s">
        <v>34</v>
      </c>
      <c r="C771" t="s">
        <v>3</v>
      </c>
      <c r="D771" t="s">
        <v>4</v>
      </c>
      <c r="E771" t="s">
        <v>5</v>
      </c>
      <c r="F771" t="s">
        <v>15</v>
      </c>
      <c r="G771" t="s">
        <v>28</v>
      </c>
      <c r="H771" s="165">
        <v>39.165262499999997</v>
      </c>
      <c r="I771" s="164"/>
    </row>
    <row r="772" spans="1:9" x14ac:dyDescent="0.35">
      <c r="A772">
        <v>347339</v>
      </c>
      <c r="B772" t="s">
        <v>35</v>
      </c>
      <c r="C772" t="s">
        <v>3</v>
      </c>
      <c r="D772" t="s">
        <v>4</v>
      </c>
      <c r="E772" t="s">
        <v>5</v>
      </c>
      <c r="F772" t="s">
        <v>15</v>
      </c>
      <c r="G772" t="s">
        <v>28</v>
      </c>
      <c r="H772" s="165">
        <v>38.964414999999995</v>
      </c>
      <c r="I772" s="164"/>
    </row>
    <row r="773" spans="1:9" x14ac:dyDescent="0.35">
      <c r="A773">
        <v>347331</v>
      </c>
      <c r="B773" t="s">
        <v>2</v>
      </c>
      <c r="C773" t="s">
        <v>3</v>
      </c>
      <c r="D773" t="s">
        <v>4</v>
      </c>
      <c r="E773" t="s">
        <v>5</v>
      </c>
      <c r="F773" t="s">
        <v>10</v>
      </c>
      <c r="G773" t="s">
        <v>28</v>
      </c>
      <c r="H773" s="165">
        <v>39.648262499999994</v>
      </c>
      <c r="I773" s="164"/>
    </row>
    <row r="774" spans="1:9" x14ac:dyDescent="0.35">
      <c r="A774">
        <v>347333</v>
      </c>
      <c r="B774" t="s">
        <v>32</v>
      </c>
      <c r="C774" t="s">
        <v>3</v>
      </c>
      <c r="D774" t="s">
        <v>4</v>
      </c>
      <c r="E774" t="s">
        <v>5</v>
      </c>
      <c r="F774" t="s">
        <v>10</v>
      </c>
      <c r="G774" t="s">
        <v>28</v>
      </c>
      <c r="H774" s="165">
        <v>39.448018750000003</v>
      </c>
      <c r="I774" s="164"/>
    </row>
    <row r="775" spans="1:9" x14ac:dyDescent="0.35">
      <c r="A775">
        <v>347335</v>
      </c>
      <c r="B775" t="s">
        <v>33</v>
      </c>
      <c r="C775" t="s">
        <v>3</v>
      </c>
      <c r="D775" t="s">
        <v>4</v>
      </c>
      <c r="E775" t="s">
        <v>5</v>
      </c>
      <c r="F775" t="s">
        <v>10</v>
      </c>
      <c r="G775" t="s">
        <v>28</v>
      </c>
      <c r="H775" s="165">
        <v>39.247774999999997</v>
      </c>
      <c r="I775" s="164"/>
    </row>
    <row r="776" spans="1:9" x14ac:dyDescent="0.35">
      <c r="A776">
        <v>347337</v>
      </c>
      <c r="B776" t="s">
        <v>34</v>
      </c>
      <c r="C776" t="s">
        <v>3</v>
      </c>
      <c r="D776" t="s">
        <v>4</v>
      </c>
      <c r="E776" t="s">
        <v>5</v>
      </c>
      <c r="F776" t="s">
        <v>10</v>
      </c>
      <c r="G776" t="s">
        <v>28</v>
      </c>
      <c r="H776" s="165">
        <v>39.047531249999999</v>
      </c>
      <c r="I776" s="164"/>
    </row>
    <row r="777" spans="1:9" x14ac:dyDescent="0.35">
      <c r="A777">
        <v>347339</v>
      </c>
      <c r="B777" t="s">
        <v>35</v>
      </c>
      <c r="C777" t="s">
        <v>3</v>
      </c>
      <c r="D777" t="s">
        <v>4</v>
      </c>
      <c r="E777" t="s">
        <v>5</v>
      </c>
      <c r="F777" t="s">
        <v>10</v>
      </c>
      <c r="G777" t="s">
        <v>28</v>
      </c>
      <c r="H777" s="165">
        <v>38.8472875</v>
      </c>
      <c r="I777" s="164"/>
    </row>
    <row r="778" spans="1:9" x14ac:dyDescent="0.35">
      <c r="A778">
        <v>347331</v>
      </c>
      <c r="B778" t="s">
        <v>2</v>
      </c>
      <c r="C778" t="s">
        <v>3</v>
      </c>
      <c r="D778" t="s">
        <v>4</v>
      </c>
      <c r="E778" t="s">
        <v>5</v>
      </c>
      <c r="F778" t="s">
        <v>14</v>
      </c>
      <c r="G778" t="s">
        <v>28</v>
      </c>
      <c r="H778" s="165">
        <v>39.449024999999999</v>
      </c>
      <c r="I778" s="164"/>
    </row>
    <row r="779" spans="1:9" x14ac:dyDescent="0.35">
      <c r="A779">
        <v>347333</v>
      </c>
      <c r="B779" t="s">
        <v>32</v>
      </c>
      <c r="C779" t="s">
        <v>3</v>
      </c>
      <c r="D779" t="s">
        <v>4</v>
      </c>
      <c r="E779" t="s">
        <v>5</v>
      </c>
      <c r="F779" t="s">
        <v>14</v>
      </c>
      <c r="G779" t="s">
        <v>28</v>
      </c>
      <c r="H779" s="165">
        <v>39.249787500000004</v>
      </c>
      <c r="I779" s="164"/>
    </row>
    <row r="780" spans="1:9" x14ac:dyDescent="0.35">
      <c r="A780">
        <v>347335</v>
      </c>
      <c r="B780" t="s">
        <v>33</v>
      </c>
      <c r="C780" t="s">
        <v>3</v>
      </c>
      <c r="D780" t="s">
        <v>4</v>
      </c>
      <c r="E780" t="s">
        <v>5</v>
      </c>
      <c r="F780" t="s">
        <v>14</v>
      </c>
      <c r="G780" t="s">
        <v>28</v>
      </c>
      <c r="H780" s="165">
        <v>39.050550000000001</v>
      </c>
      <c r="I780" s="164"/>
    </row>
    <row r="781" spans="1:9" x14ac:dyDescent="0.35">
      <c r="A781">
        <v>347337</v>
      </c>
      <c r="B781" t="s">
        <v>34</v>
      </c>
      <c r="C781" t="s">
        <v>3</v>
      </c>
      <c r="D781" t="s">
        <v>4</v>
      </c>
      <c r="E781" t="s">
        <v>5</v>
      </c>
      <c r="F781" t="s">
        <v>14</v>
      </c>
      <c r="G781" t="s">
        <v>28</v>
      </c>
      <c r="H781" s="165">
        <v>38.851312499999999</v>
      </c>
      <c r="I781" s="164"/>
    </row>
    <row r="782" spans="1:9" x14ac:dyDescent="0.35">
      <c r="A782">
        <v>347339</v>
      </c>
      <c r="B782" t="s">
        <v>35</v>
      </c>
      <c r="C782" t="s">
        <v>3</v>
      </c>
      <c r="D782" t="s">
        <v>4</v>
      </c>
      <c r="E782" t="s">
        <v>5</v>
      </c>
      <c r="F782" t="s">
        <v>14</v>
      </c>
      <c r="G782" t="s">
        <v>28</v>
      </c>
      <c r="H782" s="165">
        <v>38.652074999999996</v>
      </c>
      <c r="I782" s="164"/>
    </row>
    <row r="783" spans="1:9" x14ac:dyDescent="0.35">
      <c r="A783">
        <v>347411</v>
      </c>
      <c r="B783" t="s">
        <v>85</v>
      </c>
      <c r="C783" t="s">
        <v>37</v>
      </c>
      <c r="D783" t="s">
        <v>4</v>
      </c>
      <c r="E783" t="s">
        <v>78</v>
      </c>
      <c r="F783" t="s">
        <v>79</v>
      </c>
      <c r="G783" t="s">
        <v>28</v>
      </c>
      <c r="H783" s="165">
        <v>32.793112499999999</v>
      </c>
      <c r="I783" s="164"/>
    </row>
    <row r="784" spans="1:9" x14ac:dyDescent="0.35">
      <c r="A784">
        <v>347413</v>
      </c>
      <c r="B784" t="s">
        <v>86</v>
      </c>
      <c r="C784" t="s">
        <v>37</v>
      </c>
      <c r="D784" t="s">
        <v>4</v>
      </c>
      <c r="E784" t="s">
        <v>78</v>
      </c>
      <c r="F784" t="s">
        <v>79</v>
      </c>
      <c r="G784" t="s">
        <v>28</v>
      </c>
      <c r="H784" s="165">
        <v>33.914534999999994</v>
      </c>
      <c r="I784" s="164"/>
    </row>
    <row r="785" spans="1:9" x14ac:dyDescent="0.35">
      <c r="A785">
        <v>347415</v>
      </c>
      <c r="B785" t="s">
        <v>87</v>
      </c>
      <c r="C785" t="s">
        <v>37</v>
      </c>
      <c r="D785" t="s">
        <v>4</v>
      </c>
      <c r="E785" t="s">
        <v>78</v>
      </c>
      <c r="F785" t="s">
        <v>79</v>
      </c>
      <c r="G785" t="s">
        <v>28</v>
      </c>
      <c r="H785" s="165">
        <v>33.812587499999999</v>
      </c>
      <c r="I785" s="164"/>
    </row>
    <row r="786" spans="1:9" x14ac:dyDescent="0.35">
      <c r="A786">
        <v>347417</v>
      </c>
      <c r="B786" t="s">
        <v>88</v>
      </c>
      <c r="C786" t="s">
        <v>37</v>
      </c>
      <c r="D786" t="s">
        <v>4</v>
      </c>
      <c r="E786" t="s">
        <v>78</v>
      </c>
      <c r="F786" t="s">
        <v>79</v>
      </c>
      <c r="G786" t="s">
        <v>28</v>
      </c>
      <c r="H786" s="165">
        <v>33.642675000000004</v>
      </c>
      <c r="I786" s="164"/>
    </row>
    <row r="787" spans="1:9" x14ac:dyDescent="0.35">
      <c r="A787">
        <v>347419</v>
      </c>
      <c r="B787" t="s">
        <v>89</v>
      </c>
      <c r="C787" t="s">
        <v>37</v>
      </c>
      <c r="D787" t="s">
        <v>4</v>
      </c>
      <c r="E787" t="s">
        <v>78</v>
      </c>
      <c r="F787" t="s">
        <v>79</v>
      </c>
      <c r="G787" t="s">
        <v>28</v>
      </c>
      <c r="H787" s="165">
        <v>33.472762500000002</v>
      </c>
      <c r="I787" s="164"/>
    </row>
    <row r="788" spans="1:9" x14ac:dyDescent="0.35">
      <c r="A788">
        <v>347411</v>
      </c>
      <c r="B788" t="s">
        <v>85</v>
      </c>
      <c r="C788" t="s">
        <v>37</v>
      </c>
      <c r="D788" t="s">
        <v>4</v>
      </c>
      <c r="E788" t="s">
        <v>78</v>
      </c>
      <c r="F788" t="s">
        <v>80</v>
      </c>
      <c r="G788" t="s">
        <v>28</v>
      </c>
      <c r="H788" s="165">
        <v>38.064425</v>
      </c>
      <c r="I788" s="164"/>
    </row>
    <row r="789" spans="1:9" x14ac:dyDescent="0.35">
      <c r="A789">
        <v>347413</v>
      </c>
      <c r="B789" t="s">
        <v>86</v>
      </c>
      <c r="C789" t="s">
        <v>37</v>
      </c>
      <c r="D789" t="s">
        <v>4</v>
      </c>
      <c r="E789" t="s">
        <v>78</v>
      </c>
      <c r="F789" t="s">
        <v>80</v>
      </c>
      <c r="G789" t="s">
        <v>28</v>
      </c>
      <c r="H789" s="165">
        <v>39.366109999999999</v>
      </c>
      <c r="I789" s="164"/>
    </row>
    <row r="790" spans="1:9" x14ac:dyDescent="0.35">
      <c r="A790">
        <v>347415</v>
      </c>
      <c r="B790" t="s">
        <v>87</v>
      </c>
      <c r="C790" t="s">
        <v>37</v>
      </c>
      <c r="D790" t="s">
        <v>4</v>
      </c>
      <c r="E790" t="s">
        <v>78</v>
      </c>
      <c r="F790" t="s">
        <v>80</v>
      </c>
      <c r="G790" t="s">
        <v>28</v>
      </c>
      <c r="H790" s="165">
        <v>39.247774999999997</v>
      </c>
      <c r="I790" s="164"/>
    </row>
    <row r="791" spans="1:9" x14ac:dyDescent="0.35">
      <c r="A791">
        <v>347417</v>
      </c>
      <c r="B791" t="s">
        <v>88</v>
      </c>
      <c r="C791" t="s">
        <v>37</v>
      </c>
      <c r="D791" t="s">
        <v>4</v>
      </c>
      <c r="E791" t="s">
        <v>78</v>
      </c>
      <c r="F791" t="s">
        <v>80</v>
      </c>
      <c r="G791" t="s">
        <v>28</v>
      </c>
      <c r="H791" s="165">
        <v>39.050549999999994</v>
      </c>
      <c r="I791" s="164"/>
    </row>
    <row r="792" spans="1:9" x14ac:dyDescent="0.35">
      <c r="A792">
        <v>347419</v>
      </c>
      <c r="B792" t="s">
        <v>89</v>
      </c>
      <c r="C792" t="s">
        <v>37</v>
      </c>
      <c r="D792" t="s">
        <v>4</v>
      </c>
      <c r="E792" t="s">
        <v>78</v>
      </c>
      <c r="F792" t="s">
        <v>80</v>
      </c>
      <c r="G792" t="s">
        <v>28</v>
      </c>
      <c r="H792" s="165">
        <v>38.853324999999998</v>
      </c>
      <c r="I792" s="164"/>
    </row>
    <row r="793" spans="1:9" x14ac:dyDescent="0.35">
      <c r="A793">
        <v>347411</v>
      </c>
      <c r="B793" t="s">
        <v>85</v>
      </c>
      <c r="C793" t="s">
        <v>37</v>
      </c>
      <c r="D793" t="s">
        <v>4</v>
      </c>
      <c r="E793" t="s">
        <v>78</v>
      </c>
      <c r="F793" t="s">
        <v>81</v>
      </c>
      <c r="G793" t="s">
        <v>28</v>
      </c>
      <c r="H793" s="165">
        <v>37.870218749999999</v>
      </c>
      <c r="I793" s="164"/>
    </row>
    <row r="794" spans="1:9" x14ac:dyDescent="0.35">
      <c r="A794">
        <v>347413</v>
      </c>
      <c r="B794" t="s">
        <v>86</v>
      </c>
      <c r="C794" t="s">
        <v>37</v>
      </c>
      <c r="D794" t="s">
        <v>4</v>
      </c>
      <c r="E794" t="s">
        <v>78</v>
      </c>
      <c r="F794" t="s">
        <v>81</v>
      </c>
      <c r="G794" t="s">
        <v>28</v>
      </c>
      <c r="H794" s="165">
        <v>39.165262499999997</v>
      </c>
      <c r="I794" s="164"/>
    </row>
    <row r="795" spans="1:9" x14ac:dyDescent="0.35">
      <c r="A795">
        <v>347415</v>
      </c>
      <c r="B795" t="s">
        <v>87</v>
      </c>
      <c r="C795" t="s">
        <v>37</v>
      </c>
      <c r="D795" t="s">
        <v>4</v>
      </c>
      <c r="E795" t="s">
        <v>78</v>
      </c>
      <c r="F795" t="s">
        <v>81</v>
      </c>
      <c r="G795" t="s">
        <v>28</v>
      </c>
      <c r="H795" s="165">
        <v>39.047531249999999</v>
      </c>
      <c r="I795" s="164"/>
    </row>
    <row r="796" spans="1:9" x14ac:dyDescent="0.35">
      <c r="A796">
        <v>347417</v>
      </c>
      <c r="B796" t="s">
        <v>88</v>
      </c>
      <c r="C796" t="s">
        <v>37</v>
      </c>
      <c r="D796" t="s">
        <v>4</v>
      </c>
      <c r="E796" t="s">
        <v>78</v>
      </c>
      <c r="F796" t="s">
        <v>81</v>
      </c>
      <c r="G796" t="s">
        <v>28</v>
      </c>
      <c r="H796" s="165">
        <v>38.851312499999999</v>
      </c>
      <c r="I796" s="164"/>
    </row>
    <row r="797" spans="1:9" x14ac:dyDescent="0.35">
      <c r="A797">
        <v>347419</v>
      </c>
      <c r="B797" t="s">
        <v>89</v>
      </c>
      <c r="C797" t="s">
        <v>37</v>
      </c>
      <c r="D797" t="s">
        <v>4</v>
      </c>
      <c r="E797" t="s">
        <v>78</v>
      </c>
      <c r="F797" t="s">
        <v>81</v>
      </c>
      <c r="G797" t="s">
        <v>28</v>
      </c>
      <c r="H797" s="165">
        <v>38.655093749999999</v>
      </c>
      <c r="I797" s="164"/>
    </row>
    <row r="798" spans="1:9" x14ac:dyDescent="0.35">
      <c r="A798">
        <v>347353</v>
      </c>
      <c r="B798" t="s">
        <v>47</v>
      </c>
      <c r="C798" t="s">
        <v>37</v>
      </c>
      <c r="D798" t="s">
        <v>38</v>
      </c>
      <c r="E798" t="s">
        <v>39</v>
      </c>
      <c r="F798" t="s">
        <v>46</v>
      </c>
      <c r="G798" t="s">
        <v>28</v>
      </c>
      <c r="H798" s="165">
        <v>31.126087499999997</v>
      </c>
      <c r="I798" s="164"/>
    </row>
    <row r="799" spans="1:9" x14ac:dyDescent="0.35">
      <c r="A799">
        <v>347355</v>
      </c>
      <c r="B799" t="s">
        <v>49</v>
      </c>
      <c r="C799" t="s">
        <v>37</v>
      </c>
      <c r="D799" t="s">
        <v>38</v>
      </c>
      <c r="E799" t="s">
        <v>39</v>
      </c>
      <c r="F799" t="s">
        <v>46</v>
      </c>
      <c r="G799" t="s">
        <v>28</v>
      </c>
      <c r="H799" s="165">
        <v>49.695525000000004</v>
      </c>
      <c r="I799" s="164"/>
    </row>
    <row r="800" spans="1:9" x14ac:dyDescent="0.35">
      <c r="A800">
        <v>347353</v>
      </c>
      <c r="B800" t="s">
        <v>47</v>
      </c>
      <c r="C800" t="s">
        <v>37</v>
      </c>
      <c r="D800" t="s">
        <v>38</v>
      </c>
      <c r="E800" t="s">
        <v>39</v>
      </c>
      <c r="F800" t="s">
        <v>40</v>
      </c>
      <c r="G800" t="s">
        <v>28</v>
      </c>
      <c r="H800" s="165">
        <v>30.965643749999998</v>
      </c>
      <c r="I800" s="164"/>
    </row>
    <row r="801" spans="1:9" x14ac:dyDescent="0.35">
      <c r="A801">
        <v>347355</v>
      </c>
      <c r="B801" t="s">
        <v>49</v>
      </c>
      <c r="C801" t="s">
        <v>37</v>
      </c>
      <c r="D801" t="s">
        <v>38</v>
      </c>
      <c r="E801" t="s">
        <v>39</v>
      </c>
      <c r="F801" t="s">
        <v>40</v>
      </c>
      <c r="G801" t="s">
        <v>28</v>
      </c>
      <c r="H801" s="165">
        <v>49.439362500000001</v>
      </c>
      <c r="I801" s="164"/>
    </row>
    <row r="802" spans="1:9" x14ac:dyDescent="0.35">
      <c r="A802">
        <v>347353</v>
      </c>
      <c r="B802" t="s">
        <v>47</v>
      </c>
      <c r="C802" t="s">
        <v>37</v>
      </c>
      <c r="D802" t="s">
        <v>38</v>
      </c>
      <c r="E802" t="s">
        <v>39</v>
      </c>
      <c r="F802" t="s">
        <v>45</v>
      </c>
      <c r="G802" t="s">
        <v>28</v>
      </c>
      <c r="H802" s="165">
        <v>36.989622499999996</v>
      </c>
      <c r="I802" s="164"/>
    </row>
    <row r="803" spans="1:9" x14ac:dyDescent="0.35">
      <c r="A803">
        <v>347355</v>
      </c>
      <c r="B803" t="s">
        <v>49</v>
      </c>
      <c r="C803" t="s">
        <v>37</v>
      </c>
      <c r="D803" t="s">
        <v>38</v>
      </c>
      <c r="E803" t="s">
        <v>39</v>
      </c>
      <c r="F803" t="s">
        <v>45</v>
      </c>
      <c r="G803" t="s">
        <v>28</v>
      </c>
      <c r="H803" s="165">
        <v>56.811149999999998</v>
      </c>
      <c r="I803" s="164"/>
    </row>
    <row r="804" spans="1:9" x14ac:dyDescent="0.35">
      <c r="A804">
        <v>347373</v>
      </c>
      <c r="B804" t="s">
        <v>57</v>
      </c>
      <c r="C804" t="s">
        <v>37</v>
      </c>
      <c r="D804" t="s">
        <v>38</v>
      </c>
      <c r="E804" t="s">
        <v>53</v>
      </c>
      <c r="F804" t="s">
        <v>55</v>
      </c>
      <c r="G804" t="s">
        <v>28</v>
      </c>
      <c r="H804" s="165">
        <v>30.965643749999998</v>
      </c>
      <c r="I804" s="164"/>
    </row>
    <row r="805" spans="1:9" x14ac:dyDescent="0.35">
      <c r="A805">
        <v>347375</v>
      </c>
      <c r="B805" t="s">
        <v>58</v>
      </c>
      <c r="C805" t="s">
        <v>37</v>
      </c>
      <c r="D805" t="s">
        <v>38</v>
      </c>
      <c r="E805" t="s">
        <v>53</v>
      </c>
      <c r="F805" t="s">
        <v>55</v>
      </c>
      <c r="G805" t="s">
        <v>28</v>
      </c>
      <c r="H805" s="165">
        <v>51.388267500000005</v>
      </c>
      <c r="I805" s="164"/>
    </row>
    <row r="806" spans="1:9" x14ac:dyDescent="0.35">
      <c r="A806">
        <v>347373</v>
      </c>
      <c r="B806" t="s">
        <v>57</v>
      </c>
      <c r="C806" t="s">
        <v>37</v>
      </c>
      <c r="D806" t="s">
        <v>38</v>
      </c>
      <c r="E806" t="s">
        <v>53</v>
      </c>
      <c r="F806" t="s">
        <v>54</v>
      </c>
      <c r="G806" t="s">
        <v>28</v>
      </c>
      <c r="H806" s="165">
        <v>30.8100375</v>
      </c>
      <c r="I806" s="164"/>
    </row>
    <row r="807" spans="1:9" x14ac:dyDescent="0.35">
      <c r="A807">
        <v>347375</v>
      </c>
      <c r="B807" t="s">
        <v>58</v>
      </c>
      <c r="C807" t="s">
        <v>37</v>
      </c>
      <c r="D807" t="s">
        <v>38</v>
      </c>
      <c r="E807" t="s">
        <v>53</v>
      </c>
      <c r="F807" t="s">
        <v>54</v>
      </c>
      <c r="G807" t="s">
        <v>28</v>
      </c>
      <c r="H807" s="165">
        <v>51.130034999999999</v>
      </c>
      <c r="I807" s="164"/>
    </row>
    <row r="808" spans="1:9" x14ac:dyDescent="0.35">
      <c r="A808">
        <v>347373</v>
      </c>
      <c r="B808" t="s">
        <v>57</v>
      </c>
      <c r="C808" t="s">
        <v>37</v>
      </c>
      <c r="D808" t="s">
        <v>38</v>
      </c>
      <c r="E808" t="s">
        <v>53</v>
      </c>
      <c r="F808" t="s">
        <v>56</v>
      </c>
      <c r="G808" t="s">
        <v>28</v>
      </c>
      <c r="H808" s="165">
        <v>35.407056249999997</v>
      </c>
      <c r="I808" s="164"/>
    </row>
    <row r="809" spans="1:9" x14ac:dyDescent="0.35">
      <c r="A809">
        <v>347375</v>
      </c>
      <c r="B809" t="s">
        <v>58</v>
      </c>
      <c r="C809" t="s">
        <v>37</v>
      </c>
      <c r="D809" t="s">
        <v>38</v>
      </c>
      <c r="E809" t="s">
        <v>53</v>
      </c>
      <c r="F809" t="s">
        <v>56</v>
      </c>
      <c r="G809" t="s">
        <v>28</v>
      </c>
      <c r="H809" s="165">
        <v>56.524224999999994</v>
      </c>
      <c r="I809" s="164"/>
    </row>
    <row r="810" spans="1:9" x14ac:dyDescent="0.35">
      <c r="A810">
        <v>347427</v>
      </c>
      <c r="B810" t="s">
        <v>98</v>
      </c>
      <c r="C810" t="s">
        <v>3</v>
      </c>
      <c r="D810" t="s">
        <v>62</v>
      </c>
      <c r="E810" t="s">
        <v>91</v>
      </c>
      <c r="F810" t="s">
        <v>96</v>
      </c>
      <c r="G810" t="s">
        <v>28</v>
      </c>
      <c r="H810" s="165">
        <v>14.185499999999999</v>
      </c>
      <c r="I810" s="164"/>
    </row>
    <row r="811" spans="1:9" x14ac:dyDescent="0.35">
      <c r="A811">
        <v>347429</v>
      </c>
      <c r="B811" t="s">
        <v>99</v>
      </c>
      <c r="C811" t="s">
        <v>3</v>
      </c>
      <c r="D811" t="s">
        <v>62</v>
      </c>
      <c r="E811" t="s">
        <v>91</v>
      </c>
      <c r="F811" t="s">
        <v>96</v>
      </c>
      <c r="G811" t="s">
        <v>28</v>
      </c>
      <c r="H811" s="165">
        <v>14.6706</v>
      </c>
      <c r="I811" s="164"/>
    </row>
    <row r="812" spans="1:9" x14ac:dyDescent="0.35">
      <c r="A812">
        <v>347431</v>
      </c>
      <c r="B812" t="s">
        <v>100</v>
      </c>
      <c r="C812" t="s">
        <v>3</v>
      </c>
      <c r="D812" t="s">
        <v>62</v>
      </c>
      <c r="E812" t="s">
        <v>91</v>
      </c>
      <c r="F812" t="s">
        <v>96</v>
      </c>
      <c r="G812" t="s">
        <v>28</v>
      </c>
      <c r="H812" s="165">
        <v>16.820474999999998</v>
      </c>
      <c r="I812" s="164"/>
    </row>
    <row r="813" spans="1:9" x14ac:dyDescent="0.35">
      <c r="A813">
        <v>347433</v>
      </c>
      <c r="B813" t="s">
        <v>101</v>
      </c>
      <c r="C813" t="s">
        <v>3</v>
      </c>
      <c r="D813" t="s">
        <v>62</v>
      </c>
      <c r="E813" t="s">
        <v>91</v>
      </c>
      <c r="F813" t="s">
        <v>96</v>
      </c>
      <c r="G813" t="s">
        <v>28</v>
      </c>
      <c r="H813" s="165">
        <v>16.735949999999999</v>
      </c>
      <c r="I813" s="164"/>
    </row>
    <row r="814" spans="1:9" x14ac:dyDescent="0.35">
      <c r="A814">
        <v>347435</v>
      </c>
      <c r="B814" t="s">
        <v>102</v>
      </c>
      <c r="C814" t="s">
        <v>3</v>
      </c>
      <c r="D814" t="s">
        <v>62</v>
      </c>
      <c r="E814" t="s">
        <v>91</v>
      </c>
      <c r="F814" t="s">
        <v>96</v>
      </c>
      <c r="G814" t="s">
        <v>28</v>
      </c>
      <c r="H814" s="165">
        <v>49.954275000000003</v>
      </c>
      <c r="I814" s="164"/>
    </row>
    <row r="815" spans="1:9" x14ac:dyDescent="0.35">
      <c r="A815">
        <v>347437</v>
      </c>
      <c r="B815" t="s">
        <v>103</v>
      </c>
      <c r="C815" t="s">
        <v>3</v>
      </c>
      <c r="D815" t="s">
        <v>62</v>
      </c>
      <c r="E815" t="s">
        <v>91</v>
      </c>
      <c r="F815" t="s">
        <v>96</v>
      </c>
      <c r="G815" t="s">
        <v>28</v>
      </c>
      <c r="H815" s="165">
        <v>33.133800000000001</v>
      </c>
      <c r="I815" s="164"/>
    </row>
    <row r="816" spans="1:9" x14ac:dyDescent="0.35">
      <c r="A816">
        <v>347439</v>
      </c>
      <c r="B816" t="s">
        <v>104</v>
      </c>
      <c r="C816" t="s">
        <v>3</v>
      </c>
      <c r="D816" t="s">
        <v>62</v>
      </c>
      <c r="E816" t="s">
        <v>91</v>
      </c>
      <c r="F816" t="s">
        <v>96</v>
      </c>
      <c r="G816" t="s">
        <v>28</v>
      </c>
      <c r="H816" s="165">
        <v>20.782125000000001</v>
      </c>
      <c r="I816" s="164"/>
    </row>
    <row r="817" spans="1:9" x14ac:dyDescent="0.35">
      <c r="A817">
        <v>347427</v>
      </c>
      <c r="B817" t="s">
        <v>98</v>
      </c>
      <c r="C817" t="s">
        <v>3</v>
      </c>
      <c r="D817" t="s">
        <v>62</v>
      </c>
      <c r="E817" t="s">
        <v>91</v>
      </c>
      <c r="F817" t="s">
        <v>94</v>
      </c>
      <c r="G817" t="s">
        <v>28</v>
      </c>
      <c r="H817" s="165">
        <v>14.113125</v>
      </c>
      <c r="I817" s="164"/>
    </row>
    <row r="818" spans="1:9" x14ac:dyDescent="0.35">
      <c r="A818">
        <v>347429</v>
      </c>
      <c r="B818" t="s">
        <v>99</v>
      </c>
      <c r="C818" t="s">
        <v>3</v>
      </c>
      <c r="D818" t="s">
        <v>62</v>
      </c>
      <c r="E818" t="s">
        <v>91</v>
      </c>
      <c r="F818" t="s">
        <v>94</v>
      </c>
      <c r="G818" t="s">
        <v>28</v>
      </c>
      <c r="H818" s="165">
        <v>14.595750000000001</v>
      </c>
      <c r="I818" s="164"/>
    </row>
    <row r="819" spans="1:9" x14ac:dyDescent="0.35">
      <c r="A819">
        <v>347431</v>
      </c>
      <c r="B819" t="s">
        <v>100</v>
      </c>
      <c r="C819" t="s">
        <v>3</v>
      </c>
      <c r="D819" t="s">
        <v>62</v>
      </c>
      <c r="E819" t="s">
        <v>91</v>
      </c>
      <c r="F819" t="s">
        <v>94</v>
      </c>
      <c r="G819" t="s">
        <v>28</v>
      </c>
      <c r="H819" s="165">
        <v>16.73465625</v>
      </c>
      <c r="I819" s="164"/>
    </row>
    <row r="820" spans="1:9" x14ac:dyDescent="0.35">
      <c r="A820">
        <v>347433</v>
      </c>
      <c r="B820" t="s">
        <v>101</v>
      </c>
      <c r="C820" t="s">
        <v>3</v>
      </c>
      <c r="D820" t="s">
        <v>62</v>
      </c>
      <c r="E820" t="s">
        <v>91</v>
      </c>
      <c r="F820" t="s">
        <v>94</v>
      </c>
      <c r="G820" t="s">
        <v>28</v>
      </c>
      <c r="H820" s="165">
        <v>16.650562499999999</v>
      </c>
      <c r="I820" s="164"/>
    </row>
    <row r="821" spans="1:9" x14ac:dyDescent="0.35">
      <c r="A821">
        <v>347435</v>
      </c>
      <c r="B821" t="s">
        <v>102</v>
      </c>
      <c r="C821" t="s">
        <v>3</v>
      </c>
      <c r="D821" t="s">
        <v>62</v>
      </c>
      <c r="E821" t="s">
        <v>91</v>
      </c>
      <c r="F821" t="s">
        <v>94</v>
      </c>
      <c r="G821" t="s">
        <v>28</v>
      </c>
      <c r="H821" s="165">
        <v>55.221562499999997</v>
      </c>
      <c r="I821" s="164"/>
    </row>
    <row r="822" spans="1:9" x14ac:dyDescent="0.35">
      <c r="A822">
        <v>347437</v>
      </c>
      <c r="B822" t="s">
        <v>103</v>
      </c>
      <c r="C822" t="s">
        <v>3</v>
      </c>
      <c r="D822" t="s">
        <v>62</v>
      </c>
      <c r="E822" t="s">
        <v>91</v>
      </c>
      <c r="F822" t="s">
        <v>94</v>
      </c>
      <c r="G822" t="s">
        <v>28</v>
      </c>
      <c r="H822" s="165">
        <v>38.458874999999999</v>
      </c>
      <c r="I822" s="164"/>
    </row>
    <row r="823" spans="1:9" x14ac:dyDescent="0.35">
      <c r="A823">
        <v>347439</v>
      </c>
      <c r="B823" t="s">
        <v>104</v>
      </c>
      <c r="C823" t="s">
        <v>3</v>
      </c>
      <c r="D823" t="s">
        <v>62</v>
      </c>
      <c r="E823" t="s">
        <v>91</v>
      </c>
      <c r="F823" t="s">
        <v>94</v>
      </c>
      <c r="G823" t="s">
        <v>28</v>
      </c>
      <c r="H823" s="165">
        <v>21.389062499999998</v>
      </c>
      <c r="I823" s="164"/>
    </row>
    <row r="824" spans="1:9" x14ac:dyDescent="0.35">
      <c r="A824">
        <v>347387</v>
      </c>
      <c r="B824" t="s">
        <v>70</v>
      </c>
      <c r="C824" t="s">
        <v>3</v>
      </c>
      <c r="D824" t="s">
        <v>62</v>
      </c>
      <c r="E824" t="s">
        <v>63</v>
      </c>
      <c r="F824" t="s">
        <v>65</v>
      </c>
      <c r="G824" t="s">
        <v>28</v>
      </c>
      <c r="H824" s="165">
        <v>14.258999999999999</v>
      </c>
      <c r="I824" s="164"/>
    </row>
    <row r="825" spans="1:9" x14ac:dyDescent="0.35">
      <c r="A825">
        <v>347389</v>
      </c>
      <c r="B825" t="s">
        <v>71</v>
      </c>
      <c r="C825" t="s">
        <v>3</v>
      </c>
      <c r="D825" t="s">
        <v>62</v>
      </c>
      <c r="E825" t="s">
        <v>63</v>
      </c>
      <c r="F825" t="s">
        <v>65</v>
      </c>
      <c r="G825" t="s">
        <v>28</v>
      </c>
      <c r="H825" s="165">
        <v>14.186249999999999</v>
      </c>
      <c r="I825" s="164"/>
    </row>
    <row r="826" spans="1:9" x14ac:dyDescent="0.35">
      <c r="A826">
        <v>347391</v>
      </c>
      <c r="B826" t="s">
        <v>72</v>
      </c>
      <c r="C826" t="s">
        <v>3</v>
      </c>
      <c r="D826" t="s">
        <v>62</v>
      </c>
      <c r="E826" t="s">
        <v>63</v>
      </c>
      <c r="F826" t="s">
        <v>65</v>
      </c>
      <c r="G826" t="s">
        <v>28</v>
      </c>
      <c r="H826" s="165">
        <v>16.230524999999997</v>
      </c>
      <c r="I826" s="164"/>
    </row>
    <row r="827" spans="1:9" x14ac:dyDescent="0.35">
      <c r="A827">
        <v>347393</v>
      </c>
      <c r="B827" t="s">
        <v>73</v>
      </c>
      <c r="C827" t="s">
        <v>3</v>
      </c>
      <c r="D827" t="s">
        <v>62</v>
      </c>
      <c r="E827" t="s">
        <v>63</v>
      </c>
      <c r="F827" t="s">
        <v>65</v>
      </c>
      <c r="G827" t="s">
        <v>28</v>
      </c>
      <c r="H827" s="165">
        <v>16.146862499999997</v>
      </c>
      <c r="I827" s="164"/>
    </row>
    <row r="828" spans="1:9" x14ac:dyDescent="0.35">
      <c r="A828">
        <v>347395</v>
      </c>
      <c r="B828" t="s">
        <v>74</v>
      </c>
      <c r="C828" t="s">
        <v>3</v>
      </c>
      <c r="D828" t="s">
        <v>62</v>
      </c>
      <c r="E828" t="s">
        <v>63</v>
      </c>
      <c r="F828" t="s">
        <v>65</v>
      </c>
      <c r="G828" t="s">
        <v>28</v>
      </c>
      <c r="H828" s="165">
        <v>50.097104999999999</v>
      </c>
      <c r="I828" s="164"/>
    </row>
    <row r="829" spans="1:9" x14ac:dyDescent="0.35">
      <c r="A829">
        <v>347397</v>
      </c>
      <c r="B829" t="s">
        <v>75</v>
      </c>
      <c r="C829" t="s">
        <v>3</v>
      </c>
      <c r="D829" t="s">
        <v>62</v>
      </c>
      <c r="E829" t="s">
        <v>63</v>
      </c>
      <c r="F829" t="s">
        <v>65</v>
      </c>
      <c r="G829" t="s">
        <v>28</v>
      </c>
      <c r="H829" s="165">
        <v>33.297674999999998</v>
      </c>
      <c r="I829" s="164"/>
    </row>
    <row r="830" spans="1:9" x14ac:dyDescent="0.35">
      <c r="A830">
        <v>347399</v>
      </c>
      <c r="B830" t="s">
        <v>76</v>
      </c>
      <c r="C830" t="s">
        <v>3</v>
      </c>
      <c r="D830" t="s">
        <v>62</v>
      </c>
      <c r="E830" t="s">
        <v>63</v>
      </c>
      <c r="F830" t="s">
        <v>65</v>
      </c>
      <c r="G830" t="s">
        <v>28</v>
      </c>
      <c r="H830" s="165">
        <v>20.886524999999999</v>
      </c>
      <c r="I830" s="164"/>
    </row>
    <row r="831" spans="1:9" x14ac:dyDescent="0.35">
      <c r="A831">
        <v>347387</v>
      </c>
      <c r="B831" t="s">
        <v>70</v>
      </c>
      <c r="C831" t="s">
        <v>3</v>
      </c>
      <c r="D831" t="s">
        <v>62</v>
      </c>
      <c r="E831" t="s">
        <v>63</v>
      </c>
      <c r="F831" t="s">
        <v>67</v>
      </c>
      <c r="G831" t="s">
        <v>28</v>
      </c>
      <c r="H831" s="165">
        <v>14.185499999999999</v>
      </c>
      <c r="I831" s="164"/>
    </row>
    <row r="832" spans="1:9" x14ac:dyDescent="0.35">
      <c r="A832">
        <v>347389</v>
      </c>
      <c r="B832" t="s">
        <v>71</v>
      </c>
      <c r="C832" t="s">
        <v>3</v>
      </c>
      <c r="D832" t="s">
        <v>62</v>
      </c>
      <c r="E832" t="s">
        <v>63</v>
      </c>
      <c r="F832" t="s">
        <v>67</v>
      </c>
      <c r="G832" t="s">
        <v>28</v>
      </c>
      <c r="H832" s="165">
        <v>14.113125</v>
      </c>
      <c r="I832" s="164"/>
    </row>
    <row r="833" spans="1:9" x14ac:dyDescent="0.35">
      <c r="A833">
        <v>347391</v>
      </c>
      <c r="B833" t="s">
        <v>72</v>
      </c>
      <c r="C833" t="s">
        <v>3</v>
      </c>
      <c r="D833" t="s">
        <v>62</v>
      </c>
      <c r="E833" t="s">
        <v>63</v>
      </c>
      <c r="F833" t="s">
        <v>67</v>
      </c>
      <c r="G833" t="s">
        <v>28</v>
      </c>
      <c r="H833" s="165">
        <v>16.146862499999997</v>
      </c>
      <c r="I833" s="164"/>
    </row>
    <row r="834" spans="1:9" x14ac:dyDescent="0.35">
      <c r="A834">
        <v>347393</v>
      </c>
      <c r="B834" t="s">
        <v>73</v>
      </c>
      <c r="C834" t="s">
        <v>3</v>
      </c>
      <c r="D834" t="s">
        <v>62</v>
      </c>
      <c r="E834" t="s">
        <v>63</v>
      </c>
      <c r="F834" t="s">
        <v>67</v>
      </c>
      <c r="G834" t="s">
        <v>28</v>
      </c>
      <c r="H834" s="165">
        <v>16.063631249999997</v>
      </c>
      <c r="I834" s="164"/>
    </row>
    <row r="835" spans="1:9" x14ac:dyDescent="0.35">
      <c r="A835">
        <v>347395</v>
      </c>
      <c r="B835" t="s">
        <v>74</v>
      </c>
      <c r="C835" t="s">
        <v>3</v>
      </c>
      <c r="D835" t="s">
        <v>62</v>
      </c>
      <c r="E835" t="s">
        <v>63</v>
      </c>
      <c r="F835" t="s">
        <v>67</v>
      </c>
      <c r="G835" t="s">
        <v>28</v>
      </c>
      <c r="H835" s="165">
        <v>55.376524999999994</v>
      </c>
      <c r="I835" s="164"/>
    </row>
    <row r="836" spans="1:9" x14ac:dyDescent="0.35">
      <c r="A836">
        <v>347397</v>
      </c>
      <c r="B836" t="s">
        <v>75</v>
      </c>
      <c r="C836" t="s">
        <v>3</v>
      </c>
      <c r="D836" t="s">
        <v>62</v>
      </c>
      <c r="E836" t="s">
        <v>63</v>
      </c>
      <c r="F836" t="s">
        <v>67</v>
      </c>
      <c r="G836" t="s">
        <v>28</v>
      </c>
      <c r="H836" s="165">
        <v>38.647043749999995</v>
      </c>
      <c r="I836" s="164"/>
    </row>
    <row r="837" spans="1:9" x14ac:dyDescent="0.35">
      <c r="A837">
        <v>347399</v>
      </c>
      <c r="B837" t="s">
        <v>76</v>
      </c>
      <c r="C837" t="s">
        <v>3</v>
      </c>
      <c r="D837" t="s">
        <v>62</v>
      </c>
      <c r="E837" t="s">
        <v>63</v>
      </c>
      <c r="F837" t="s">
        <v>67</v>
      </c>
      <c r="G837" t="s">
        <v>28</v>
      </c>
      <c r="H837" s="165">
        <v>21.495374999999999</v>
      </c>
      <c r="I837" s="164"/>
    </row>
    <row r="838" spans="1:9" x14ac:dyDescent="0.35">
      <c r="A838">
        <v>347387</v>
      </c>
      <c r="B838" t="s">
        <v>70</v>
      </c>
      <c r="C838" t="s">
        <v>3</v>
      </c>
      <c r="D838" t="s">
        <v>62</v>
      </c>
      <c r="E838" t="s">
        <v>63</v>
      </c>
      <c r="F838" t="s">
        <v>68</v>
      </c>
      <c r="G838" t="s">
        <v>28</v>
      </c>
      <c r="H838" s="165">
        <v>14.670599999999999</v>
      </c>
      <c r="I838" s="164"/>
    </row>
    <row r="839" spans="1:9" x14ac:dyDescent="0.35">
      <c r="A839">
        <v>347389</v>
      </c>
      <c r="B839" t="s">
        <v>71</v>
      </c>
      <c r="C839" t="s">
        <v>3</v>
      </c>
      <c r="D839" t="s">
        <v>62</v>
      </c>
      <c r="E839" t="s">
        <v>63</v>
      </c>
      <c r="F839" t="s">
        <v>68</v>
      </c>
      <c r="G839" t="s">
        <v>28</v>
      </c>
      <c r="H839" s="165">
        <v>14.595750000000001</v>
      </c>
      <c r="I839" s="164"/>
    </row>
    <row r="840" spans="1:9" x14ac:dyDescent="0.35">
      <c r="A840">
        <v>347391</v>
      </c>
      <c r="B840" t="s">
        <v>72</v>
      </c>
      <c r="C840" t="s">
        <v>3</v>
      </c>
      <c r="D840" t="s">
        <v>62</v>
      </c>
      <c r="E840" t="s">
        <v>63</v>
      </c>
      <c r="F840" t="s">
        <v>68</v>
      </c>
      <c r="G840" t="s">
        <v>28</v>
      </c>
      <c r="H840" s="165">
        <v>16.699034999999999</v>
      </c>
      <c r="I840" s="164"/>
    </row>
    <row r="841" spans="1:9" x14ac:dyDescent="0.35">
      <c r="A841">
        <v>347393</v>
      </c>
      <c r="B841" t="s">
        <v>73</v>
      </c>
      <c r="C841" t="s">
        <v>3</v>
      </c>
      <c r="D841" t="s">
        <v>62</v>
      </c>
      <c r="E841" t="s">
        <v>63</v>
      </c>
      <c r="F841" t="s">
        <v>68</v>
      </c>
      <c r="G841" t="s">
        <v>28</v>
      </c>
      <c r="H841" s="165">
        <v>16.612957499999997</v>
      </c>
      <c r="I841" s="164"/>
    </row>
    <row r="842" spans="1:9" x14ac:dyDescent="0.35">
      <c r="A842">
        <v>347395</v>
      </c>
      <c r="B842" t="s">
        <v>74</v>
      </c>
      <c r="C842" t="s">
        <v>3</v>
      </c>
      <c r="D842" t="s">
        <v>62</v>
      </c>
      <c r="E842" t="s">
        <v>63</v>
      </c>
      <c r="F842" t="s">
        <v>68</v>
      </c>
      <c r="G842" t="s">
        <v>28</v>
      </c>
      <c r="H842" s="165">
        <v>57.270229999999998</v>
      </c>
      <c r="I842" s="164"/>
    </row>
    <row r="843" spans="1:9" x14ac:dyDescent="0.35">
      <c r="A843">
        <v>347397</v>
      </c>
      <c r="B843" t="s">
        <v>75</v>
      </c>
      <c r="C843" t="s">
        <v>3</v>
      </c>
      <c r="D843" t="s">
        <v>62</v>
      </c>
      <c r="E843" t="s">
        <v>63</v>
      </c>
      <c r="F843" t="s">
        <v>68</v>
      </c>
      <c r="G843" t="s">
        <v>28</v>
      </c>
      <c r="H843" s="165">
        <v>39.968652499999997</v>
      </c>
      <c r="I843" s="164"/>
    </row>
    <row r="844" spans="1:9" x14ac:dyDescent="0.35">
      <c r="A844">
        <v>347399</v>
      </c>
      <c r="B844" t="s">
        <v>76</v>
      </c>
      <c r="C844" t="s">
        <v>3</v>
      </c>
      <c r="D844" t="s">
        <v>62</v>
      </c>
      <c r="E844" t="s">
        <v>63</v>
      </c>
      <c r="F844" t="s">
        <v>68</v>
      </c>
      <c r="G844" t="s">
        <v>28</v>
      </c>
      <c r="H844" s="165">
        <v>22.230449999999998</v>
      </c>
      <c r="I844" s="164"/>
    </row>
    <row r="845" spans="1:9" x14ac:dyDescent="0.35">
      <c r="A845">
        <v>347331</v>
      </c>
      <c r="B845" t="s">
        <v>2</v>
      </c>
      <c r="C845" t="s">
        <v>3</v>
      </c>
      <c r="D845" t="s">
        <v>4</v>
      </c>
      <c r="E845" t="s">
        <v>5</v>
      </c>
      <c r="F845" t="s">
        <v>13</v>
      </c>
      <c r="G845" t="s">
        <v>28</v>
      </c>
      <c r="H845" s="165">
        <v>16.992112500000001</v>
      </c>
      <c r="I845" s="164"/>
    </row>
    <row r="846" spans="1:9" x14ac:dyDescent="0.35">
      <c r="A846">
        <v>347333</v>
      </c>
      <c r="B846" t="s">
        <v>32</v>
      </c>
      <c r="C846" t="s">
        <v>3</v>
      </c>
      <c r="D846" t="s">
        <v>4</v>
      </c>
      <c r="E846" t="s">
        <v>5</v>
      </c>
      <c r="F846" t="s">
        <v>13</v>
      </c>
      <c r="G846" t="s">
        <v>28</v>
      </c>
      <c r="H846" s="165">
        <v>16.90629375</v>
      </c>
      <c r="I846" s="164"/>
    </row>
    <row r="847" spans="1:9" x14ac:dyDescent="0.35">
      <c r="A847">
        <v>347335</v>
      </c>
      <c r="B847" t="s">
        <v>33</v>
      </c>
      <c r="C847" t="s">
        <v>3</v>
      </c>
      <c r="D847" t="s">
        <v>4</v>
      </c>
      <c r="E847" t="s">
        <v>5</v>
      </c>
      <c r="F847" t="s">
        <v>13</v>
      </c>
      <c r="G847" t="s">
        <v>28</v>
      </c>
      <c r="H847" s="165">
        <v>16.820475000000002</v>
      </c>
      <c r="I847" s="164"/>
    </row>
    <row r="848" spans="1:9" x14ac:dyDescent="0.35">
      <c r="A848">
        <v>347337</v>
      </c>
      <c r="B848" t="s">
        <v>34</v>
      </c>
      <c r="C848" t="s">
        <v>3</v>
      </c>
      <c r="D848" t="s">
        <v>4</v>
      </c>
      <c r="E848" t="s">
        <v>5</v>
      </c>
      <c r="F848" t="s">
        <v>13</v>
      </c>
      <c r="G848" t="s">
        <v>28</v>
      </c>
      <c r="H848" s="165">
        <v>16.734656249999997</v>
      </c>
      <c r="I848" s="164"/>
    </row>
    <row r="849" spans="1:9" x14ac:dyDescent="0.35">
      <c r="A849">
        <v>347339</v>
      </c>
      <c r="B849" t="s">
        <v>35</v>
      </c>
      <c r="C849" t="s">
        <v>3</v>
      </c>
      <c r="D849" t="s">
        <v>4</v>
      </c>
      <c r="E849" t="s">
        <v>5</v>
      </c>
      <c r="F849" t="s">
        <v>13</v>
      </c>
      <c r="G849" t="s">
        <v>28</v>
      </c>
      <c r="H849" s="165">
        <v>16.648837499999999</v>
      </c>
      <c r="I849" s="164"/>
    </row>
    <row r="850" spans="1:9" x14ac:dyDescent="0.35">
      <c r="A850">
        <v>347387</v>
      </c>
      <c r="B850" t="s">
        <v>70</v>
      </c>
      <c r="C850" t="s">
        <v>3</v>
      </c>
      <c r="D850" t="s">
        <v>62</v>
      </c>
      <c r="E850" t="s">
        <v>63</v>
      </c>
      <c r="F850" t="s">
        <v>13</v>
      </c>
      <c r="G850" t="s">
        <v>28</v>
      </c>
      <c r="H850" s="165">
        <v>9.7510000000000012</v>
      </c>
      <c r="I850" s="164"/>
    </row>
    <row r="851" spans="1:9" x14ac:dyDescent="0.35">
      <c r="A851">
        <v>347389</v>
      </c>
      <c r="B851" t="s">
        <v>71</v>
      </c>
      <c r="C851" t="s">
        <v>3</v>
      </c>
      <c r="D851" t="s">
        <v>62</v>
      </c>
      <c r="E851" t="s">
        <v>63</v>
      </c>
      <c r="F851" t="s">
        <v>13</v>
      </c>
      <c r="G851" t="s">
        <v>28</v>
      </c>
      <c r="H851" s="165">
        <v>9.7012499999999999</v>
      </c>
      <c r="I851" s="164"/>
    </row>
    <row r="852" spans="1:9" x14ac:dyDescent="0.35">
      <c r="A852">
        <v>347391</v>
      </c>
      <c r="B852" t="s">
        <v>72</v>
      </c>
      <c r="C852" t="s">
        <v>3</v>
      </c>
      <c r="D852" t="s">
        <v>62</v>
      </c>
      <c r="E852" t="s">
        <v>63</v>
      </c>
      <c r="F852" t="s">
        <v>13</v>
      </c>
      <c r="G852" t="s">
        <v>28</v>
      </c>
      <c r="H852" s="165">
        <v>11.099224999999999</v>
      </c>
      <c r="I852" s="164"/>
    </row>
    <row r="853" spans="1:9" x14ac:dyDescent="0.35">
      <c r="A853">
        <v>347393</v>
      </c>
      <c r="B853" t="s">
        <v>73</v>
      </c>
      <c r="C853" t="s">
        <v>3</v>
      </c>
      <c r="D853" t="s">
        <v>62</v>
      </c>
      <c r="E853" t="s">
        <v>63</v>
      </c>
      <c r="F853" t="s">
        <v>13</v>
      </c>
      <c r="G853" t="s">
        <v>28</v>
      </c>
      <c r="H853" s="165">
        <v>11.0420125</v>
      </c>
      <c r="I853" s="164"/>
    </row>
    <row r="854" spans="1:9" x14ac:dyDescent="0.35">
      <c r="A854">
        <v>347395</v>
      </c>
      <c r="B854" t="s">
        <v>74</v>
      </c>
      <c r="C854" t="s">
        <v>3</v>
      </c>
      <c r="D854" t="s">
        <v>62</v>
      </c>
      <c r="E854" t="s">
        <v>63</v>
      </c>
      <c r="F854" t="s">
        <v>13</v>
      </c>
      <c r="G854" t="s">
        <v>28</v>
      </c>
      <c r="H854" s="165">
        <v>28.549037499999997</v>
      </c>
      <c r="I854" s="164"/>
    </row>
    <row r="855" spans="1:9" x14ac:dyDescent="0.35">
      <c r="A855">
        <v>347397</v>
      </c>
      <c r="B855" t="s">
        <v>75</v>
      </c>
      <c r="C855" t="s">
        <v>3</v>
      </c>
      <c r="D855" t="s">
        <v>62</v>
      </c>
      <c r="E855" t="s">
        <v>63</v>
      </c>
      <c r="F855" t="s">
        <v>13</v>
      </c>
      <c r="G855" t="s">
        <v>28</v>
      </c>
      <c r="H855" s="165">
        <v>17.077931249999999</v>
      </c>
      <c r="I855" s="164"/>
    </row>
    <row r="856" spans="1:9" x14ac:dyDescent="0.35">
      <c r="A856">
        <v>347399</v>
      </c>
      <c r="B856" t="s">
        <v>76</v>
      </c>
      <c r="C856" t="s">
        <v>3</v>
      </c>
      <c r="D856" t="s">
        <v>62</v>
      </c>
      <c r="E856" t="s">
        <v>63</v>
      </c>
      <c r="F856" t="s">
        <v>13</v>
      </c>
      <c r="G856" t="s">
        <v>28</v>
      </c>
      <c r="H856" s="165">
        <v>13.544437500000001</v>
      </c>
      <c r="I856" s="164"/>
    </row>
    <row r="857" spans="1:9" x14ac:dyDescent="0.35">
      <c r="A857">
        <v>347331</v>
      </c>
      <c r="B857" t="s">
        <v>2</v>
      </c>
      <c r="C857" t="s">
        <v>3</v>
      </c>
      <c r="D857" t="s">
        <v>4</v>
      </c>
      <c r="E857" t="s">
        <v>5</v>
      </c>
      <c r="F857" t="s">
        <v>7</v>
      </c>
      <c r="G857" t="s">
        <v>28</v>
      </c>
      <c r="H857" s="165">
        <v>16.906725000000002</v>
      </c>
      <c r="I857" s="164"/>
    </row>
    <row r="858" spans="1:9" x14ac:dyDescent="0.35">
      <c r="A858">
        <v>347333</v>
      </c>
      <c r="B858" t="s">
        <v>32</v>
      </c>
      <c r="C858" t="s">
        <v>3</v>
      </c>
      <c r="D858" t="s">
        <v>4</v>
      </c>
      <c r="E858" t="s">
        <v>5</v>
      </c>
      <c r="F858" t="s">
        <v>7</v>
      </c>
      <c r="G858" t="s">
        <v>28</v>
      </c>
      <c r="H858" s="165">
        <v>16.821337500000002</v>
      </c>
      <c r="I858" s="164"/>
    </row>
    <row r="859" spans="1:9" x14ac:dyDescent="0.35">
      <c r="A859">
        <v>347335</v>
      </c>
      <c r="B859" t="s">
        <v>33</v>
      </c>
      <c r="C859" t="s">
        <v>3</v>
      </c>
      <c r="D859" t="s">
        <v>4</v>
      </c>
      <c r="E859" t="s">
        <v>5</v>
      </c>
      <c r="F859" t="s">
        <v>7</v>
      </c>
      <c r="G859" t="s">
        <v>28</v>
      </c>
      <c r="H859" s="165">
        <v>16.735950000000003</v>
      </c>
      <c r="I859" s="164"/>
    </row>
    <row r="860" spans="1:9" x14ac:dyDescent="0.35">
      <c r="A860">
        <v>347337</v>
      </c>
      <c r="B860" t="s">
        <v>34</v>
      </c>
      <c r="C860" t="s">
        <v>3</v>
      </c>
      <c r="D860" t="s">
        <v>4</v>
      </c>
      <c r="E860" t="s">
        <v>5</v>
      </c>
      <c r="F860" t="s">
        <v>7</v>
      </c>
      <c r="G860" t="s">
        <v>28</v>
      </c>
      <c r="H860" s="165">
        <v>16.650562499999999</v>
      </c>
      <c r="I860" s="164"/>
    </row>
    <row r="861" spans="1:9" x14ac:dyDescent="0.35">
      <c r="A861">
        <v>347339</v>
      </c>
      <c r="B861" t="s">
        <v>35</v>
      </c>
      <c r="C861" t="s">
        <v>3</v>
      </c>
      <c r="D861" t="s">
        <v>4</v>
      </c>
      <c r="E861" t="s">
        <v>5</v>
      </c>
      <c r="F861" t="s">
        <v>7</v>
      </c>
      <c r="G861" t="s">
        <v>28</v>
      </c>
      <c r="H861" s="165">
        <v>16.565174999999996</v>
      </c>
      <c r="I861" s="164"/>
    </row>
    <row r="862" spans="1:9" x14ac:dyDescent="0.35">
      <c r="A862">
        <v>347387</v>
      </c>
      <c r="B862" t="s">
        <v>70</v>
      </c>
      <c r="C862" t="s">
        <v>3</v>
      </c>
      <c r="D862" t="s">
        <v>62</v>
      </c>
      <c r="E862" t="s">
        <v>63</v>
      </c>
      <c r="F862" t="s">
        <v>7</v>
      </c>
      <c r="G862" t="s">
        <v>28</v>
      </c>
      <c r="H862" s="165">
        <v>9.702</v>
      </c>
      <c r="I862" s="164"/>
    </row>
    <row r="863" spans="1:9" x14ac:dyDescent="0.35">
      <c r="A863">
        <v>347389</v>
      </c>
      <c r="B863" t="s">
        <v>71</v>
      </c>
      <c r="C863" t="s">
        <v>3</v>
      </c>
      <c r="D863" t="s">
        <v>62</v>
      </c>
      <c r="E863" t="s">
        <v>63</v>
      </c>
      <c r="F863" t="s">
        <v>7</v>
      </c>
      <c r="G863" t="s">
        <v>28</v>
      </c>
      <c r="H863" s="165">
        <v>9.6524999999999999</v>
      </c>
      <c r="I863" s="164"/>
    </row>
    <row r="864" spans="1:9" x14ac:dyDescent="0.35">
      <c r="A864">
        <v>347391</v>
      </c>
      <c r="B864" t="s">
        <v>72</v>
      </c>
      <c r="C864" t="s">
        <v>3</v>
      </c>
      <c r="D864" t="s">
        <v>62</v>
      </c>
      <c r="E864" t="s">
        <v>63</v>
      </c>
      <c r="F864" t="s">
        <v>7</v>
      </c>
      <c r="G864" t="s">
        <v>28</v>
      </c>
      <c r="H864" s="165">
        <v>11.04345</v>
      </c>
      <c r="I864" s="164"/>
    </row>
    <row r="865" spans="1:9" x14ac:dyDescent="0.35">
      <c r="A865">
        <v>347393</v>
      </c>
      <c r="B865" t="s">
        <v>73</v>
      </c>
      <c r="C865" t="s">
        <v>3</v>
      </c>
      <c r="D865" t="s">
        <v>62</v>
      </c>
      <c r="E865" t="s">
        <v>63</v>
      </c>
      <c r="F865" t="s">
        <v>7</v>
      </c>
      <c r="G865" t="s">
        <v>28</v>
      </c>
      <c r="H865" s="165">
        <v>10.986525</v>
      </c>
      <c r="I865" s="164"/>
    </row>
    <row r="866" spans="1:9" x14ac:dyDescent="0.35">
      <c r="A866">
        <v>347395</v>
      </c>
      <c r="B866" t="s">
        <v>74</v>
      </c>
      <c r="C866" t="s">
        <v>3</v>
      </c>
      <c r="D866" t="s">
        <v>62</v>
      </c>
      <c r="E866" t="s">
        <v>63</v>
      </c>
      <c r="F866" t="s">
        <v>7</v>
      </c>
      <c r="G866" t="s">
        <v>28</v>
      </c>
      <c r="H866" s="165">
        <v>28.405574999999999</v>
      </c>
      <c r="I866" s="164"/>
    </row>
    <row r="867" spans="1:9" x14ac:dyDescent="0.35">
      <c r="A867">
        <v>347397</v>
      </c>
      <c r="B867" t="s">
        <v>75</v>
      </c>
      <c r="C867" t="s">
        <v>3</v>
      </c>
      <c r="D867" t="s">
        <v>62</v>
      </c>
      <c r="E867" t="s">
        <v>63</v>
      </c>
      <c r="F867" t="s">
        <v>7</v>
      </c>
      <c r="G867" t="s">
        <v>28</v>
      </c>
      <c r="H867" s="165">
        <v>16.992112500000001</v>
      </c>
      <c r="I867" s="164"/>
    </row>
    <row r="868" spans="1:9" x14ac:dyDescent="0.35">
      <c r="A868">
        <v>347399</v>
      </c>
      <c r="B868" t="s">
        <v>76</v>
      </c>
      <c r="C868" t="s">
        <v>3</v>
      </c>
      <c r="D868" t="s">
        <v>62</v>
      </c>
      <c r="E868" t="s">
        <v>63</v>
      </c>
      <c r="F868" t="s">
        <v>7</v>
      </c>
      <c r="G868" t="s">
        <v>28</v>
      </c>
      <c r="H868" s="165">
        <v>13.476375000000001</v>
      </c>
      <c r="I868" s="164"/>
    </row>
    <row r="869" spans="1:9" x14ac:dyDescent="0.35">
      <c r="A869">
        <v>347353</v>
      </c>
      <c r="B869" t="s">
        <v>47</v>
      </c>
      <c r="C869" t="s">
        <v>37</v>
      </c>
      <c r="D869" t="s">
        <v>38</v>
      </c>
      <c r="E869" t="s">
        <v>39</v>
      </c>
      <c r="F869" t="s">
        <v>43</v>
      </c>
      <c r="G869" t="s">
        <v>28</v>
      </c>
      <c r="H869" s="165">
        <v>16.1712375</v>
      </c>
      <c r="I869" s="164"/>
    </row>
    <row r="870" spans="1:9" x14ac:dyDescent="0.35">
      <c r="A870">
        <v>347355</v>
      </c>
      <c r="B870" t="s">
        <v>49</v>
      </c>
      <c r="C870" t="s">
        <v>37</v>
      </c>
      <c r="D870" t="s">
        <v>38</v>
      </c>
      <c r="E870" t="s">
        <v>39</v>
      </c>
      <c r="F870" t="s">
        <v>43</v>
      </c>
      <c r="G870" t="s">
        <v>28</v>
      </c>
      <c r="H870" s="165">
        <v>28.035562499999997</v>
      </c>
      <c r="I870" s="164"/>
    </row>
    <row r="871" spans="1:9" x14ac:dyDescent="0.35">
      <c r="A871">
        <v>347373</v>
      </c>
      <c r="B871" t="s">
        <v>57</v>
      </c>
      <c r="C871" t="s">
        <v>37</v>
      </c>
      <c r="D871" t="s">
        <v>38</v>
      </c>
      <c r="E871" t="s">
        <v>53</v>
      </c>
      <c r="F871" t="s">
        <v>43</v>
      </c>
      <c r="G871" t="s">
        <v>28</v>
      </c>
      <c r="H871" s="165">
        <v>15.683662499999999</v>
      </c>
      <c r="I871" s="164"/>
    </row>
    <row r="872" spans="1:9" x14ac:dyDescent="0.35">
      <c r="A872">
        <v>347375</v>
      </c>
      <c r="B872" t="s">
        <v>58</v>
      </c>
      <c r="C872" t="s">
        <v>37</v>
      </c>
      <c r="D872" t="s">
        <v>38</v>
      </c>
      <c r="E872" t="s">
        <v>53</v>
      </c>
      <c r="F872" t="s">
        <v>43</v>
      </c>
      <c r="G872" t="s">
        <v>28</v>
      </c>
      <c r="H872" s="165">
        <v>28.262112499999997</v>
      </c>
      <c r="I872" s="164"/>
    </row>
    <row r="873" spans="1:9" x14ac:dyDescent="0.35">
      <c r="A873">
        <v>347353</v>
      </c>
      <c r="B873" t="s">
        <v>47</v>
      </c>
      <c r="C873" t="s">
        <v>37</v>
      </c>
      <c r="D873" t="s">
        <v>38</v>
      </c>
      <c r="E873" t="s">
        <v>39</v>
      </c>
      <c r="F873" t="s">
        <v>42</v>
      </c>
      <c r="G873" t="s">
        <v>28</v>
      </c>
      <c r="H873" s="165">
        <v>16.08915</v>
      </c>
      <c r="I873" s="164"/>
    </row>
    <row r="874" spans="1:9" x14ac:dyDescent="0.35">
      <c r="A874">
        <v>347355</v>
      </c>
      <c r="B874" t="s">
        <v>49</v>
      </c>
      <c r="C874" t="s">
        <v>37</v>
      </c>
      <c r="D874" t="s">
        <v>38</v>
      </c>
      <c r="E874" t="s">
        <v>39</v>
      </c>
      <c r="F874" t="s">
        <v>42</v>
      </c>
      <c r="G874" t="s">
        <v>28</v>
      </c>
      <c r="H874" s="165">
        <v>27.893249999999998</v>
      </c>
      <c r="I874" s="164"/>
    </row>
    <row r="875" spans="1:9" x14ac:dyDescent="0.35">
      <c r="A875">
        <v>347373</v>
      </c>
      <c r="B875" t="s">
        <v>57</v>
      </c>
      <c r="C875" t="s">
        <v>37</v>
      </c>
      <c r="D875" t="s">
        <v>38</v>
      </c>
      <c r="E875" t="s">
        <v>53</v>
      </c>
      <c r="F875" t="s">
        <v>42</v>
      </c>
      <c r="G875" t="s">
        <v>28</v>
      </c>
      <c r="H875" s="165">
        <v>15.604049999999999</v>
      </c>
      <c r="I875" s="164"/>
    </row>
    <row r="876" spans="1:9" x14ac:dyDescent="0.35">
      <c r="A876">
        <v>347375</v>
      </c>
      <c r="B876" t="s">
        <v>58</v>
      </c>
      <c r="C876" t="s">
        <v>37</v>
      </c>
      <c r="D876" t="s">
        <v>38</v>
      </c>
      <c r="E876" t="s">
        <v>53</v>
      </c>
      <c r="F876" t="s">
        <v>42</v>
      </c>
      <c r="G876" t="s">
        <v>28</v>
      </c>
      <c r="H876" s="165">
        <v>28.118649999999999</v>
      </c>
      <c r="I876" s="164"/>
    </row>
    <row r="877" spans="1:9" x14ac:dyDescent="0.35">
      <c r="A877">
        <v>347387</v>
      </c>
      <c r="B877" t="s">
        <v>70</v>
      </c>
      <c r="C877" t="s">
        <v>3</v>
      </c>
      <c r="D877" t="s">
        <v>62</v>
      </c>
      <c r="E877" t="s">
        <v>63</v>
      </c>
      <c r="F877" t="s">
        <v>66</v>
      </c>
      <c r="G877" t="s">
        <v>28</v>
      </c>
      <c r="H877" s="165">
        <v>9.5549999999999997</v>
      </c>
      <c r="I877" s="164"/>
    </row>
    <row r="878" spans="1:9" x14ac:dyDescent="0.35">
      <c r="A878">
        <v>347389</v>
      </c>
      <c r="B878" t="s">
        <v>71</v>
      </c>
      <c r="C878" t="s">
        <v>3</v>
      </c>
      <c r="D878" t="s">
        <v>62</v>
      </c>
      <c r="E878" t="s">
        <v>63</v>
      </c>
      <c r="F878" t="s">
        <v>66</v>
      </c>
      <c r="G878" t="s">
        <v>28</v>
      </c>
      <c r="H878" s="165">
        <v>9.5062499999999996</v>
      </c>
      <c r="I878" s="164"/>
    </row>
    <row r="879" spans="1:9" x14ac:dyDescent="0.35">
      <c r="A879">
        <v>347391</v>
      </c>
      <c r="B879" t="s">
        <v>72</v>
      </c>
      <c r="C879" t="s">
        <v>3</v>
      </c>
      <c r="D879" t="s">
        <v>62</v>
      </c>
      <c r="E879" t="s">
        <v>63</v>
      </c>
      <c r="F879" t="s">
        <v>66</v>
      </c>
      <c r="G879" t="s">
        <v>28</v>
      </c>
      <c r="H879" s="165">
        <v>10.876124999999998</v>
      </c>
      <c r="I879" s="164"/>
    </row>
    <row r="880" spans="1:9" x14ac:dyDescent="0.35">
      <c r="A880">
        <v>347393</v>
      </c>
      <c r="B880" t="s">
        <v>73</v>
      </c>
      <c r="C880" t="s">
        <v>3</v>
      </c>
      <c r="D880" t="s">
        <v>62</v>
      </c>
      <c r="E880" t="s">
        <v>63</v>
      </c>
      <c r="F880" t="s">
        <v>66</v>
      </c>
      <c r="G880" t="s">
        <v>28</v>
      </c>
      <c r="H880" s="165">
        <v>10.820062500000001</v>
      </c>
      <c r="I880" s="164"/>
    </row>
    <row r="881" spans="1:9" x14ac:dyDescent="0.35">
      <c r="A881">
        <v>347395</v>
      </c>
      <c r="B881" t="s">
        <v>74</v>
      </c>
      <c r="C881" t="s">
        <v>3</v>
      </c>
      <c r="D881" t="s">
        <v>62</v>
      </c>
      <c r="E881" t="s">
        <v>63</v>
      </c>
      <c r="F881" t="s">
        <v>66</v>
      </c>
      <c r="G881" t="s">
        <v>28</v>
      </c>
      <c r="H881" s="165">
        <v>27.975187499999997</v>
      </c>
      <c r="I881" s="164"/>
    </row>
    <row r="882" spans="1:9" x14ac:dyDescent="0.35">
      <c r="A882">
        <v>347397</v>
      </c>
      <c r="B882" t="s">
        <v>75</v>
      </c>
      <c r="C882" t="s">
        <v>3</v>
      </c>
      <c r="D882" t="s">
        <v>62</v>
      </c>
      <c r="E882" t="s">
        <v>63</v>
      </c>
      <c r="F882" t="s">
        <v>66</v>
      </c>
      <c r="G882" t="s">
        <v>28</v>
      </c>
      <c r="H882" s="165">
        <v>16.73465625</v>
      </c>
      <c r="I882" s="164"/>
    </row>
    <row r="883" spans="1:9" x14ac:dyDescent="0.35">
      <c r="A883">
        <v>347399</v>
      </c>
      <c r="B883" t="s">
        <v>76</v>
      </c>
      <c r="C883" t="s">
        <v>3</v>
      </c>
      <c r="D883" t="s">
        <v>62</v>
      </c>
      <c r="E883" t="s">
        <v>63</v>
      </c>
      <c r="F883" t="s">
        <v>66</v>
      </c>
      <c r="G883" t="s">
        <v>28</v>
      </c>
      <c r="H883" s="165">
        <v>13.272187500000001</v>
      </c>
      <c r="I883" s="164"/>
    </row>
    <row r="884" spans="1:9" x14ac:dyDescent="0.35">
      <c r="A884">
        <v>347427</v>
      </c>
      <c r="B884" t="s">
        <v>98</v>
      </c>
      <c r="C884" t="s">
        <v>3</v>
      </c>
      <c r="D884" t="s">
        <v>62</v>
      </c>
      <c r="E884" t="s">
        <v>91</v>
      </c>
      <c r="F884" t="s">
        <v>66</v>
      </c>
      <c r="G884" t="s">
        <v>28</v>
      </c>
      <c r="H884" s="165">
        <v>9.4087499999999995</v>
      </c>
      <c r="I884" s="164"/>
    </row>
    <row r="885" spans="1:9" x14ac:dyDescent="0.35">
      <c r="A885">
        <v>347429</v>
      </c>
      <c r="B885" t="s">
        <v>99</v>
      </c>
      <c r="C885" t="s">
        <v>3</v>
      </c>
      <c r="D885" t="s">
        <v>62</v>
      </c>
      <c r="E885" t="s">
        <v>91</v>
      </c>
      <c r="F885" t="s">
        <v>66</v>
      </c>
      <c r="G885" t="s">
        <v>28</v>
      </c>
      <c r="H885" s="165">
        <v>9.730500000000001</v>
      </c>
      <c r="I885" s="164"/>
    </row>
    <row r="886" spans="1:9" x14ac:dyDescent="0.35">
      <c r="A886">
        <v>347431</v>
      </c>
      <c r="B886" t="s">
        <v>100</v>
      </c>
      <c r="C886" t="s">
        <v>3</v>
      </c>
      <c r="D886" t="s">
        <v>62</v>
      </c>
      <c r="E886" t="s">
        <v>91</v>
      </c>
      <c r="F886" t="s">
        <v>66</v>
      </c>
      <c r="G886" t="s">
        <v>28</v>
      </c>
      <c r="H886" s="165">
        <v>11.156437500000001</v>
      </c>
      <c r="I886" s="164"/>
    </row>
    <row r="887" spans="1:9" x14ac:dyDescent="0.35">
      <c r="A887">
        <v>347433</v>
      </c>
      <c r="B887" t="s">
        <v>101</v>
      </c>
      <c r="C887" t="s">
        <v>3</v>
      </c>
      <c r="D887" t="s">
        <v>62</v>
      </c>
      <c r="E887" t="s">
        <v>91</v>
      </c>
      <c r="F887" t="s">
        <v>66</v>
      </c>
      <c r="G887" t="s">
        <v>28</v>
      </c>
      <c r="H887" s="165">
        <v>11.100375</v>
      </c>
      <c r="I887" s="164"/>
    </row>
    <row r="888" spans="1:9" x14ac:dyDescent="0.35">
      <c r="A888">
        <v>347435</v>
      </c>
      <c r="B888" t="s">
        <v>102</v>
      </c>
      <c r="C888" t="s">
        <v>3</v>
      </c>
      <c r="D888" t="s">
        <v>62</v>
      </c>
      <c r="E888" t="s">
        <v>91</v>
      </c>
      <c r="F888" t="s">
        <v>66</v>
      </c>
      <c r="G888" t="s">
        <v>28</v>
      </c>
      <c r="H888" s="165">
        <v>27.610781249999999</v>
      </c>
      <c r="I888" s="164"/>
    </row>
    <row r="889" spans="1:9" x14ac:dyDescent="0.35">
      <c r="A889">
        <v>347437</v>
      </c>
      <c r="B889" t="s">
        <v>103</v>
      </c>
      <c r="C889" t="s">
        <v>3</v>
      </c>
      <c r="D889" t="s">
        <v>62</v>
      </c>
      <c r="E889" t="s">
        <v>91</v>
      </c>
      <c r="F889" t="s">
        <v>66</v>
      </c>
      <c r="G889" t="s">
        <v>28</v>
      </c>
      <c r="H889" s="165">
        <v>16.482375000000001</v>
      </c>
      <c r="I889" s="164"/>
    </row>
    <row r="890" spans="1:9" x14ac:dyDescent="0.35">
      <c r="A890">
        <v>347439</v>
      </c>
      <c r="B890" t="s">
        <v>104</v>
      </c>
      <c r="C890" t="s">
        <v>3</v>
      </c>
      <c r="D890" t="s">
        <v>62</v>
      </c>
      <c r="E890" t="s">
        <v>91</v>
      </c>
      <c r="F890" t="s">
        <v>66</v>
      </c>
      <c r="G890" t="s">
        <v>28</v>
      </c>
      <c r="H890" s="165">
        <v>13.071093749999999</v>
      </c>
      <c r="I890" s="164"/>
    </row>
    <row r="891" spans="1:9" x14ac:dyDescent="0.35">
      <c r="A891">
        <v>347387</v>
      </c>
      <c r="B891" t="s">
        <v>70</v>
      </c>
      <c r="C891" t="s">
        <v>3</v>
      </c>
      <c r="D891" t="s">
        <v>62</v>
      </c>
      <c r="E891" t="s">
        <v>63</v>
      </c>
      <c r="F891" t="s">
        <v>64</v>
      </c>
      <c r="G891" t="s">
        <v>28</v>
      </c>
      <c r="H891" s="165">
        <v>9.5060000000000002</v>
      </c>
      <c r="I891" s="164"/>
    </row>
    <row r="892" spans="1:9" x14ac:dyDescent="0.35">
      <c r="A892">
        <v>347389</v>
      </c>
      <c r="B892" t="s">
        <v>71</v>
      </c>
      <c r="C892" t="s">
        <v>3</v>
      </c>
      <c r="D892" t="s">
        <v>62</v>
      </c>
      <c r="E892" t="s">
        <v>63</v>
      </c>
      <c r="F892" t="s">
        <v>64</v>
      </c>
      <c r="G892" t="s">
        <v>28</v>
      </c>
      <c r="H892" s="165">
        <v>9.4574999999999996</v>
      </c>
      <c r="I892" s="164"/>
    </row>
    <row r="893" spans="1:9" x14ac:dyDescent="0.35">
      <c r="A893">
        <v>347391</v>
      </c>
      <c r="B893" t="s">
        <v>72</v>
      </c>
      <c r="C893" t="s">
        <v>3</v>
      </c>
      <c r="D893" t="s">
        <v>62</v>
      </c>
      <c r="E893" t="s">
        <v>63</v>
      </c>
      <c r="F893" t="s">
        <v>64</v>
      </c>
      <c r="G893" t="s">
        <v>28</v>
      </c>
      <c r="H893" s="165">
        <v>10.820349999999999</v>
      </c>
      <c r="I893" s="164"/>
    </row>
    <row r="894" spans="1:9" x14ac:dyDescent="0.35">
      <c r="A894">
        <v>347393</v>
      </c>
      <c r="B894" t="s">
        <v>73</v>
      </c>
      <c r="C894" t="s">
        <v>3</v>
      </c>
      <c r="D894" t="s">
        <v>62</v>
      </c>
      <c r="E894" t="s">
        <v>63</v>
      </c>
      <c r="F894" t="s">
        <v>64</v>
      </c>
      <c r="G894" t="s">
        <v>28</v>
      </c>
      <c r="H894" s="165">
        <v>10.764575000000001</v>
      </c>
      <c r="I894" s="164"/>
    </row>
    <row r="895" spans="1:9" x14ac:dyDescent="0.35">
      <c r="A895">
        <v>347395</v>
      </c>
      <c r="B895" t="s">
        <v>74</v>
      </c>
      <c r="C895" t="s">
        <v>3</v>
      </c>
      <c r="D895" t="s">
        <v>62</v>
      </c>
      <c r="E895" t="s">
        <v>63</v>
      </c>
      <c r="F895" t="s">
        <v>64</v>
      </c>
      <c r="G895" t="s">
        <v>28</v>
      </c>
      <c r="H895" s="165">
        <v>27.831724999999999</v>
      </c>
      <c r="I895" s="164"/>
    </row>
    <row r="896" spans="1:9" x14ac:dyDescent="0.35">
      <c r="A896">
        <v>347397</v>
      </c>
      <c r="B896" t="s">
        <v>75</v>
      </c>
      <c r="C896" t="s">
        <v>3</v>
      </c>
      <c r="D896" t="s">
        <v>62</v>
      </c>
      <c r="E896" t="s">
        <v>63</v>
      </c>
      <c r="F896" t="s">
        <v>64</v>
      </c>
      <c r="G896" t="s">
        <v>28</v>
      </c>
      <c r="H896" s="165">
        <v>16.648837499999999</v>
      </c>
      <c r="I896" s="164"/>
    </row>
    <row r="897" spans="1:9" x14ac:dyDescent="0.35">
      <c r="A897">
        <v>347399</v>
      </c>
      <c r="B897" t="s">
        <v>76</v>
      </c>
      <c r="C897" t="s">
        <v>3</v>
      </c>
      <c r="D897" t="s">
        <v>62</v>
      </c>
      <c r="E897" t="s">
        <v>63</v>
      </c>
      <c r="F897" t="s">
        <v>64</v>
      </c>
      <c r="G897" t="s">
        <v>28</v>
      </c>
      <c r="H897" s="165">
        <v>13.204124999999999</v>
      </c>
      <c r="I897" s="164"/>
    </row>
    <row r="898" spans="1:9" x14ac:dyDescent="0.35">
      <c r="A898">
        <v>347427</v>
      </c>
      <c r="B898" t="s">
        <v>98</v>
      </c>
      <c r="C898" t="s">
        <v>3</v>
      </c>
      <c r="D898" t="s">
        <v>62</v>
      </c>
      <c r="E898" t="s">
        <v>91</v>
      </c>
      <c r="F898" t="s">
        <v>64</v>
      </c>
      <c r="G898" t="s">
        <v>28</v>
      </c>
      <c r="H898" s="165">
        <v>9.3605</v>
      </c>
      <c r="I898" s="164"/>
    </row>
    <row r="899" spans="1:9" x14ac:dyDescent="0.35">
      <c r="A899">
        <v>347429</v>
      </c>
      <c r="B899" t="s">
        <v>99</v>
      </c>
      <c r="C899" t="s">
        <v>3</v>
      </c>
      <c r="D899" t="s">
        <v>62</v>
      </c>
      <c r="E899" t="s">
        <v>91</v>
      </c>
      <c r="F899" t="s">
        <v>64</v>
      </c>
      <c r="G899" t="s">
        <v>28</v>
      </c>
      <c r="H899" s="165">
        <v>9.6806000000000001</v>
      </c>
      <c r="I899" s="164"/>
    </row>
    <row r="900" spans="1:9" x14ac:dyDescent="0.35">
      <c r="A900">
        <v>347431</v>
      </c>
      <c r="B900" t="s">
        <v>100</v>
      </c>
      <c r="C900" t="s">
        <v>3</v>
      </c>
      <c r="D900" t="s">
        <v>62</v>
      </c>
      <c r="E900" t="s">
        <v>91</v>
      </c>
      <c r="F900" t="s">
        <v>64</v>
      </c>
      <c r="G900" t="s">
        <v>28</v>
      </c>
      <c r="H900" s="165">
        <v>11.099225000000001</v>
      </c>
      <c r="I900" s="164"/>
    </row>
    <row r="901" spans="1:9" x14ac:dyDescent="0.35">
      <c r="A901">
        <v>347433</v>
      </c>
      <c r="B901" t="s">
        <v>101</v>
      </c>
      <c r="C901" t="s">
        <v>3</v>
      </c>
      <c r="D901" t="s">
        <v>62</v>
      </c>
      <c r="E901" t="s">
        <v>91</v>
      </c>
      <c r="F901" t="s">
        <v>64</v>
      </c>
      <c r="G901" t="s">
        <v>28</v>
      </c>
      <c r="H901" s="165">
        <v>11.04345</v>
      </c>
      <c r="I901" s="164"/>
    </row>
    <row r="902" spans="1:9" x14ac:dyDescent="0.35">
      <c r="A902">
        <v>347435</v>
      </c>
      <c r="B902" t="s">
        <v>102</v>
      </c>
      <c r="C902" t="s">
        <v>3</v>
      </c>
      <c r="D902" t="s">
        <v>62</v>
      </c>
      <c r="E902" t="s">
        <v>91</v>
      </c>
      <c r="F902" t="s">
        <v>64</v>
      </c>
      <c r="G902" t="s">
        <v>28</v>
      </c>
      <c r="H902" s="165">
        <v>27.469187499999997</v>
      </c>
      <c r="I902" s="164"/>
    </row>
    <row r="903" spans="1:9" x14ac:dyDescent="0.35">
      <c r="A903">
        <v>347437</v>
      </c>
      <c r="B903" t="s">
        <v>103</v>
      </c>
      <c r="C903" t="s">
        <v>3</v>
      </c>
      <c r="D903" t="s">
        <v>62</v>
      </c>
      <c r="E903" t="s">
        <v>91</v>
      </c>
      <c r="F903" t="s">
        <v>64</v>
      </c>
      <c r="G903" t="s">
        <v>28</v>
      </c>
      <c r="H903" s="165">
        <v>16.397850000000002</v>
      </c>
      <c r="I903" s="164"/>
    </row>
    <row r="904" spans="1:9" x14ac:dyDescent="0.35">
      <c r="A904">
        <v>347439</v>
      </c>
      <c r="B904" t="s">
        <v>104</v>
      </c>
      <c r="C904" t="s">
        <v>3</v>
      </c>
      <c r="D904" t="s">
        <v>62</v>
      </c>
      <c r="E904" t="s">
        <v>91</v>
      </c>
      <c r="F904" t="s">
        <v>64</v>
      </c>
      <c r="G904" t="s">
        <v>28</v>
      </c>
      <c r="H904" s="165">
        <v>13.0040625</v>
      </c>
      <c r="I904" s="164"/>
    </row>
    <row r="905" spans="1:9" x14ac:dyDescent="0.35">
      <c r="A905">
        <v>347353</v>
      </c>
      <c r="B905" t="s">
        <v>47</v>
      </c>
      <c r="C905" t="s">
        <v>37</v>
      </c>
      <c r="D905" t="s">
        <v>38</v>
      </c>
      <c r="E905" t="s">
        <v>39</v>
      </c>
      <c r="F905" t="s">
        <v>44</v>
      </c>
      <c r="G905" t="s">
        <v>28</v>
      </c>
      <c r="H905" s="165">
        <v>10.321881249999999</v>
      </c>
      <c r="I905" s="164"/>
    </row>
    <row r="906" spans="1:9" x14ac:dyDescent="0.35">
      <c r="A906">
        <v>347355</v>
      </c>
      <c r="B906" t="s">
        <v>49</v>
      </c>
      <c r="C906" t="s">
        <v>37</v>
      </c>
      <c r="D906" t="s">
        <v>38</v>
      </c>
      <c r="E906" t="s">
        <v>39</v>
      </c>
      <c r="F906" t="s">
        <v>44</v>
      </c>
      <c r="G906" t="s">
        <v>28</v>
      </c>
      <c r="H906" s="165">
        <v>16.4797875</v>
      </c>
      <c r="I906" s="164"/>
    </row>
    <row r="907" spans="1:9" x14ac:dyDescent="0.35">
      <c r="A907">
        <v>347373</v>
      </c>
      <c r="B907" t="s">
        <v>57</v>
      </c>
      <c r="C907" t="s">
        <v>37</v>
      </c>
      <c r="D907" t="s">
        <v>38</v>
      </c>
      <c r="E907" t="s">
        <v>53</v>
      </c>
      <c r="F907" t="s">
        <v>44</v>
      </c>
      <c r="G907" t="s">
        <v>28</v>
      </c>
      <c r="H907" s="165">
        <v>10.010668749999999</v>
      </c>
      <c r="I907" s="164"/>
    </row>
    <row r="908" spans="1:9" x14ac:dyDescent="0.35">
      <c r="A908">
        <v>347375</v>
      </c>
      <c r="B908" t="s">
        <v>58</v>
      </c>
      <c r="C908" t="s">
        <v>37</v>
      </c>
      <c r="D908" t="s">
        <v>38</v>
      </c>
      <c r="E908" t="s">
        <v>53</v>
      </c>
      <c r="F908" t="s">
        <v>44</v>
      </c>
      <c r="G908" t="s">
        <v>28</v>
      </c>
      <c r="H908" s="165">
        <v>16.612957499999997</v>
      </c>
      <c r="I908" s="164"/>
    </row>
    <row r="909" spans="1:9" x14ac:dyDescent="0.35">
      <c r="A909">
        <v>347411</v>
      </c>
      <c r="B909" t="s">
        <v>85</v>
      </c>
      <c r="C909" t="s">
        <v>37</v>
      </c>
      <c r="D909" t="s">
        <v>4</v>
      </c>
      <c r="E909" t="s">
        <v>78</v>
      </c>
      <c r="F909" t="s">
        <v>44</v>
      </c>
      <c r="G909" t="s">
        <v>28</v>
      </c>
      <c r="H909" s="165">
        <v>10.709087499999999</v>
      </c>
      <c r="I909" s="164"/>
    </row>
    <row r="910" spans="1:9" x14ac:dyDescent="0.35">
      <c r="A910">
        <v>347413</v>
      </c>
      <c r="B910" t="s">
        <v>86</v>
      </c>
      <c r="C910" t="s">
        <v>37</v>
      </c>
      <c r="D910" t="s">
        <v>4</v>
      </c>
      <c r="E910" t="s">
        <v>78</v>
      </c>
      <c r="F910" t="s">
        <v>44</v>
      </c>
      <c r="G910" t="s">
        <v>28</v>
      </c>
      <c r="H910" s="165">
        <v>11.075305</v>
      </c>
      <c r="I910" s="164"/>
    </row>
    <row r="911" spans="1:9" x14ac:dyDescent="0.35">
      <c r="A911">
        <v>347415</v>
      </c>
      <c r="B911" t="s">
        <v>87</v>
      </c>
      <c r="C911" t="s">
        <v>37</v>
      </c>
      <c r="D911" t="s">
        <v>4</v>
      </c>
      <c r="E911" t="s">
        <v>78</v>
      </c>
      <c r="F911" t="s">
        <v>44</v>
      </c>
      <c r="G911" t="s">
        <v>28</v>
      </c>
      <c r="H911" s="165">
        <v>11.0420125</v>
      </c>
      <c r="I911" s="164"/>
    </row>
    <row r="912" spans="1:9" x14ac:dyDescent="0.35">
      <c r="A912">
        <v>347417</v>
      </c>
      <c r="B912" t="s">
        <v>88</v>
      </c>
      <c r="C912" t="s">
        <v>37</v>
      </c>
      <c r="D912" t="s">
        <v>4</v>
      </c>
      <c r="E912" t="s">
        <v>78</v>
      </c>
      <c r="F912" t="s">
        <v>44</v>
      </c>
      <c r="G912" t="s">
        <v>28</v>
      </c>
      <c r="H912" s="165">
        <v>10.986525</v>
      </c>
      <c r="I912" s="164"/>
    </row>
    <row r="913" spans="1:9" x14ac:dyDescent="0.35">
      <c r="A913">
        <v>347419</v>
      </c>
      <c r="B913" t="s">
        <v>89</v>
      </c>
      <c r="C913" t="s">
        <v>37</v>
      </c>
      <c r="D913" t="s">
        <v>4</v>
      </c>
      <c r="E913" t="s">
        <v>78</v>
      </c>
      <c r="F913" t="s">
        <v>44</v>
      </c>
      <c r="G913" t="s">
        <v>28</v>
      </c>
      <c r="H913" s="165">
        <v>10.9310375</v>
      </c>
      <c r="I913" s="164"/>
    </row>
    <row r="914" spans="1:9" x14ac:dyDescent="0.35">
      <c r="A914">
        <v>347353</v>
      </c>
      <c r="B914" t="s">
        <v>47</v>
      </c>
      <c r="C914" t="s">
        <v>37</v>
      </c>
      <c r="D914" t="s">
        <v>38</v>
      </c>
      <c r="E914" t="s">
        <v>39</v>
      </c>
      <c r="F914" t="s">
        <v>41</v>
      </c>
      <c r="G914" t="s">
        <v>28</v>
      </c>
      <c r="H914" s="165">
        <v>10.6748575</v>
      </c>
      <c r="I914" s="164"/>
    </row>
    <row r="915" spans="1:9" x14ac:dyDescent="0.35">
      <c r="A915">
        <v>347355</v>
      </c>
      <c r="B915" t="s">
        <v>49</v>
      </c>
      <c r="C915" t="s">
        <v>37</v>
      </c>
      <c r="D915" t="s">
        <v>38</v>
      </c>
      <c r="E915" t="s">
        <v>39</v>
      </c>
      <c r="F915" t="s">
        <v>41</v>
      </c>
      <c r="G915" t="s">
        <v>28</v>
      </c>
      <c r="H915" s="165">
        <v>17.043345000000002</v>
      </c>
      <c r="I915" s="164"/>
    </row>
    <row r="916" spans="1:9" x14ac:dyDescent="0.35">
      <c r="A916">
        <v>347373</v>
      </c>
      <c r="B916" t="s">
        <v>57</v>
      </c>
      <c r="C916" t="s">
        <v>37</v>
      </c>
      <c r="D916" t="s">
        <v>38</v>
      </c>
      <c r="E916" t="s">
        <v>53</v>
      </c>
      <c r="F916" t="s">
        <v>41</v>
      </c>
      <c r="G916" t="s">
        <v>28</v>
      </c>
      <c r="H916" s="165">
        <v>10.353002499999999</v>
      </c>
      <c r="I916" s="164"/>
    </row>
    <row r="917" spans="1:9" x14ac:dyDescent="0.35">
      <c r="A917">
        <v>347375</v>
      </c>
      <c r="B917" t="s">
        <v>58</v>
      </c>
      <c r="C917" t="s">
        <v>37</v>
      </c>
      <c r="D917" t="s">
        <v>38</v>
      </c>
      <c r="E917" t="s">
        <v>53</v>
      </c>
      <c r="F917" t="s">
        <v>41</v>
      </c>
      <c r="G917" t="s">
        <v>28</v>
      </c>
      <c r="H917" s="165">
        <v>17.181068999999997</v>
      </c>
      <c r="I917" s="164"/>
    </row>
    <row r="918" spans="1:9" x14ac:dyDescent="0.35">
      <c r="A918">
        <v>347411</v>
      </c>
      <c r="B918" t="s">
        <v>85</v>
      </c>
      <c r="C918" t="s">
        <v>37</v>
      </c>
      <c r="D918" t="s">
        <v>4</v>
      </c>
      <c r="E918" t="s">
        <v>78</v>
      </c>
      <c r="F918" t="s">
        <v>41</v>
      </c>
      <c r="G918" t="s">
        <v>28</v>
      </c>
      <c r="H918" s="165">
        <v>11.075305</v>
      </c>
      <c r="I918" s="164"/>
    </row>
    <row r="919" spans="1:9" x14ac:dyDescent="0.35">
      <c r="A919">
        <v>347413</v>
      </c>
      <c r="B919" t="s">
        <v>86</v>
      </c>
      <c r="C919" t="s">
        <v>37</v>
      </c>
      <c r="D919" t="s">
        <v>4</v>
      </c>
      <c r="E919" t="s">
        <v>78</v>
      </c>
      <c r="F919" t="s">
        <v>41</v>
      </c>
      <c r="G919" t="s">
        <v>28</v>
      </c>
      <c r="H919" s="165">
        <v>11.454046</v>
      </c>
      <c r="I919" s="164"/>
    </row>
    <row r="920" spans="1:9" x14ac:dyDescent="0.35">
      <c r="A920">
        <v>347415</v>
      </c>
      <c r="B920" t="s">
        <v>87</v>
      </c>
      <c r="C920" t="s">
        <v>37</v>
      </c>
      <c r="D920" t="s">
        <v>4</v>
      </c>
      <c r="E920" t="s">
        <v>78</v>
      </c>
      <c r="F920" t="s">
        <v>41</v>
      </c>
      <c r="G920" t="s">
        <v>28</v>
      </c>
      <c r="H920" s="165">
        <v>11.419615</v>
      </c>
      <c r="I920" s="164"/>
    </row>
    <row r="921" spans="1:9" x14ac:dyDescent="0.35">
      <c r="A921">
        <v>347417</v>
      </c>
      <c r="B921" t="s">
        <v>88</v>
      </c>
      <c r="C921" t="s">
        <v>37</v>
      </c>
      <c r="D921" t="s">
        <v>4</v>
      </c>
      <c r="E921" t="s">
        <v>78</v>
      </c>
      <c r="F921" t="s">
        <v>41</v>
      </c>
      <c r="G921" t="s">
        <v>28</v>
      </c>
      <c r="H921" s="165">
        <v>11.36223</v>
      </c>
      <c r="I921" s="164"/>
    </row>
    <row r="922" spans="1:9" x14ac:dyDescent="0.35">
      <c r="A922">
        <v>347419</v>
      </c>
      <c r="B922" t="s">
        <v>89</v>
      </c>
      <c r="C922" t="s">
        <v>37</v>
      </c>
      <c r="D922" t="s">
        <v>4</v>
      </c>
      <c r="E922" t="s">
        <v>78</v>
      </c>
      <c r="F922" t="s">
        <v>41</v>
      </c>
      <c r="G922" t="s">
        <v>28</v>
      </c>
      <c r="H922" s="165">
        <v>11.304845</v>
      </c>
      <c r="I922" s="164"/>
    </row>
    <row r="923" spans="1:9" x14ac:dyDescent="0.35">
      <c r="A923">
        <v>347427</v>
      </c>
      <c r="B923" t="s">
        <v>98</v>
      </c>
      <c r="C923" t="s">
        <v>3</v>
      </c>
      <c r="D923" t="s">
        <v>62</v>
      </c>
      <c r="E923" t="s">
        <v>91</v>
      </c>
      <c r="F923" t="s">
        <v>95</v>
      </c>
      <c r="G923" t="s">
        <v>28</v>
      </c>
      <c r="H923" s="165">
        <v>19.203500000000002</v>
      </c>
      <c r="I923" s="164"/>
    </row>
    <row r="924" spans="1:9" x14ac:dyDescent="0.35">
      <c r="A924">
        <v>347429</v>
      </c>
      <c r="B924" t="s">
        <v>99</v>
      </c>
      <c r="C924" t="s">
        <v>3</v>
      </c>
      <c r="D924" t="s">
        <v>62</v>
      </c>
      <c r="E924" t="s">
        <v>91</v>
      </c>
      <c r="F924" t="s">
        <v>95</v>
      </c>
      <c r="G924" t="s">
        <v>28</v>
      </c>
      <c r="H924" s="165">
        <v>19.860200000000003</v>
      </c>
      <c r="I924" s="164"/>
    </row>
    <row r="925" spans="1:9" x14ac:dyDescent="0.35">
      <c r="A925">
        <v>347431</v>
      </c>
      <c r="B925" t="s">
        <v>100</v>
      </c>
      <c r="C925" t="s">
        <v>3</v>
      </c>
      <c r="D925" t="s">
        <v>62</v>
      </c>
      <c r="E925" t="s">
        <v>91</v>
      </c>
      <c r="F925" t="s">
        <v>95</v>
      </c>
      <c r="G925" t="s">
        <v>28</v>
      </c>
      <c r="H925" s="165">
        <v>22.770575000000001</v>
      </c>
      <c r="I925" s="164"/>
    </row>
    <row r="926" spans="1:9" x14ac:dyDescent="0.35">
      <c r="A926">
        <v>347433</v>
      </c>
      <c r="B926" t="s">
        <v>101</v>
      </c>
      <c r="C926" t="s">
        <v>3</v>
      </c>
      <c r="D926" t="s">
        <v>62</v>
      </c>
      <c r="E926" t="s">
        <v>91</v>
      </c>
      <c r="F926" t="s">
        <v>95</v>
      </c>
      <c r="G926" t="s">
        <v>28</v>
      </c>
      <c r="H926" s="165">
        <v>22.65615</v>
      </c>
      <c r="I926" s="164"/>
    </row>
    <row r="927" spans="1:9" x14ac:dyDescent="0.35">
      <c r="A927">
        <v>347435</v>
      </c>
      <c r="B927" t="s">
        <v>102</v>
      </c>
      <c r="C927" t="s">
        <v>3</v>
      </c>
      <c r="D927" t="s">
        <v>62</v>
      </c>
      <c r="E927" t="s">
        <v>91</v>
      </c>
      <c r="F927" t="s">
        <v>95</v>
      </c>
      <c r="G927" t="s">
        <v>28</v>
      </c>
      <c r="H927" s="165">
        <v>61.989743749999995</v>
      </c>
      <c r="I927" s="164"/>
    </row>
    <row r="928" spans="1:9" x14ac:dyDescent="0.35">
      <c r="A928">
        <v>347437</v>
      </c>
      <c r="B928" t="s">
        <v>103</v>
      </c>
      <c r="C928" t="s">
        <v>3</v>
      </c>
      <c r="D928" t="s">
        <v>62</v>
      </c>
      <c r="E928" t="s">
        <v>91</v>
      </c>
      <c r="F928" t="s">
        <v>95</v>
      </c>
      <c r="G928" t="s">
        <v>28</v>
      </c>
      <c r="H928" s="165">
        <v>39.247774999999997</v>
      </c>
      <c r="I928" s="164"/>
    </row>
    <row r="929" spans="1:9" x14ac:dyDescent="0.35">
      <c r="A929">
        <v>347439</v>
      </c>
      <c r="B929" t="s">
        <v>104</v>
      </c>
      <c r="C929" t="s">
        <v>3</v>
      </c>
      <c r="D929" t="s">
        <v>62</v>
      </c>
      <c r="E929" t="s">
        <v>91</v>
      </c>
      <c r="F929" t="s">
        <v>95</v>
      </c>
      <c r="G929" t="s">
        <v>28</v>
      </c>
      <c r="H929" s="165">
        <v>27.406031249999998</v>
      </c>
      <c r="I929" s="164"/>
    </row>
    <row r="930" spans="1:9" x14ac:dyDescent="0.35">
      <c r="A930">
        <v>347331</v>
      </c>
      <c r="B930" t="s">
        <v>2</v>
      </c>
      <c r="C930" t="s">
        <v>3</v>
      </c>
      <c r="D930" t="s">
        <v>4</v>
      </c>
      <c r="E930" t="s">
        <v>5</v>
      </c>
      <c r="F930" t="s">
        <v>5</v>
      </c>
      <c r="G930" t="s">
        <v>28</v>
      </c>
      <c r="H930" s="165">
        <v>28.177874999999997</v>
      </c>
      <c r="I930" s="164"/>
    </row>
    <row r="931" spans="1:9" x14ac:dyDescent="0.35">
      <c r="A931">
        <v>347333</v>
      </c>
      <c r="B931" t="s">
        <v>32</v>
      </c>
      <c r="C931" t="s">
        <v>3</v>
      </c>
      <c r="D931" t="s">
        <v>4</v>
      </c>
      <c r="E931" t="s">
        <v>5</v>
      </c>
      <c r="F931" t="s">
        <v>5</v>
      </c>
      <c r="G931" t="s">
        <v>28</v>
      </c>
      <c r="H931" s="165">
        <v>28.035562499999997</v>
      </c>
      <c r="I931" s="164"/>
    </row>
    <row r="932" spans="1:9" x14ac:dyDescent="0.35">
      <c r="A932">
        <v>347335</v>
      </c>
      <c r="B932" t="s">
        <v>33</v>
      </c>
      <c r="C932" t="s">
        <v>3</v>
      </c>
      <c r="D932" t="s">
        <v>4</v>
      </c>
      <c r="E932" t="s">
        <v>5</v>
      </c>
      <c r="F932" t="s">
        <v>5</v>
      </c>
      <c r="G932" t="s">
        <v>28</v>
      </c>
      <c r="H932" s="165">
        <v>27.893250000000002</v>
      </c>
      <c r="I932" s="164"/>
    </row>
    <row r="933" spans="1:9" x14ac:dyDescent="0.35">
      <c r="A933">
        <v>347337</v>
      </c>
      <c r="B933" t="s">
        <v>34</v>
      </c>
      <c r="C933" t="s">
        <v>3</v>
      </c>
      <c r="D933" t="s">
        <v>4</v>
      </c>
      <c r="E933" t="s">
        <v>5</v>
      </c>
      <c r="F933" t="s">
        <v>5</v>
      </c>
      <c r="G933" t="s">
        <v>28</v>
      </c>
      <c r="H933" s="165">
        <v>27.750937499999999</v>
      </c>
      <c r="I933" s="164"/>
    </row>
    <row r="934" spans="1:9" x14ac:dyDescent="0.35">
      <c r="A934">
        <v>347339</v>
      </c>
      <c r="B934" t="s">
        <v>35</v>
      </c>
      <c r="C934" t="s">
        <v>3</v>
      </c>
      <c r="D934" t="s">
        <v>4</v>
      </c>
      <c r="E934" t="s">
        <v>5</v>
      </c>
      <c r="F934" t="s">
        <v>5</v>
      </c>
      <c r="G934" t="s">
        <v>28</v>
      </c>
      <c r="H934" s="165">
        <v>27.608625</v>
      </c>
      <c r="I934" s="164"/>
    </row>
    <row r="935" spans="1:9" x14ac:dyDescent="0.35">
      <c r="A935">
        <v>347411</v>
      </c>
      <c r="B935" t="s">
        <v>85</v>
      </c>
      <c r="C935" t="s">
        <v>37</v>
      </c>
      <c r="D935" t="s">
        <v>38</v>
      </c>
      <c r="E935" t="s">
        <v>39</v>
      </c>
      <c r="F935" t="s">
        <v>39</v>
      </c>
      <c r="G935" t="s">
        <v>28</v>
      </c>
      <c r="H935" s="165">
        <v>32.793112499999999</v>
      </c>
      <c r="I935" s="164"/>
    </row>
    <row r="936" spans="1:9" x14ac:dyDescent="0.35">
      <c r="A936">
        <v>347413</v>
      </c>
      <c r="B936" t="s">
        <v>86</v>
      </c>
      <c r="C936" t="s">
        <v>37</v>
      </c>
      <c r="D936" t="s">
        <v>38</v>
      </c>
      <c r="E936" t="s">
        <v>39</v>
      </c>
      <c r="F936" t="s">
        <v>39</v>
      </c>
      <c r="G936" t="s">
        <v>28</v>
      </c>
      <c r="H936" s="165">
        <v>33.914534999999994</v>
      </c>
      <c r="I936" s="164"/>
    </row>
    <row r="937" spans="1:9" x14ac:dyDescent="0.35">
      <c r="A937">
        <v>347415</v>
      </c>
      <c r="B937" t="s">
        <v>87</v>
      </c>
      <c r="C937" t="s">
        <v>37</v>
      </c>
      <c r="D937" t="s">
        <v>38</v>
      </c>
      <c r="E937" t="s">
        <v>39</v>
      </c>
      <c r="F937" t="s">
        <v>39</v>
      </c>
      <c r="G937" t="s">
        <v>28</v>
      </c>
      <c r="H937" s="165">
        <v>33.812587499999999</v>
      </c>
      <c r="I937" s="164"/>
    </row>
    <row r="938" spans="1:9" x14ac:dyDescent="0.35">
      <c r="A938">
        <v>347417</v>
      </c>
      <c r="B938" t="s">
        <v>88</v>
      </c>
      <c r="C938" t="s">
        <v>37</v>
      </c>
      <c r="D938" t="s">
        <v>38</v>
      </c>
      <c r="E938" t="s">
        <v>39</v>
      </c>
      <c r="F938" t="s">
        <v>39</v>
      </c>
      <c r="G938" t="s">
        <v>28</v>
      </c>
      <c r="H938" s="165">
        <v>33.642675000000004</v>
      </c>
      <c r="I938" s="164"/>
    </row>
    <row r="939" spans="1:9" x14ac:dyDescent="0.35">
      <c r="A939">
        <v>347419</v>
      </c>
      <c r="B939" t="s">
        <v>89</v>
      </c>
      <c r="C939" t="s">
        <v>37</v>
      </c>
      <c r="D939" t="s">
        <v>38</v>
      </c>
      <c r="E939" t="s">
        <v>39</v>
      </c>
      <c r="F939" t="s">
        <v>39</v>
      </c>
      <c r="G939" t="s">
        <v>28</v>
      </c>
      <c r="H939" s="165">
        <v>33.472762500000002</v>
      </c>
      <c r="I939" s="164"/>
    </row>
    <row r="940" spans="1:9" x14ac:dyDescent="0.35">
      <c r="A940">
        <v>347373</v>
      </c>
      <c r="B940" t="s">
        <v>57</v>
      </c>
      <c r="C940" t="s">
        <v>37</v>
      </c>
      <c r="D940" t="s">
        <v>38</v>
      </c>
      <c r="E940" t="s">
        <v>53</v>
      </c>
      <c r="F940" t="s">
        <v>53</v>
      </c>
      <c r="G940" t="s">
        <v>28</v>
      </c>
      <c r="H940" s="165">
        <v>30.498825</v>
      </c>
      <c r="I940" s="164"/>
    </row>
    <row r="941" spans="1:9" x14ac:dyDescent="0.35">
      <c r="A941">
        <v>347375</v>
      </c>
      <c r="B941" t="s">
        <v>58</v>
      </c>
      <c r="C941" t="s">
        <v>37</v>
      </c>
      <c r="D941" t="s">
        <v>38</v>
      </c>
      <c r="E941" t="s">
        <v>53</v>
      </c>
      <c r="F941" t="s">
        <v>53</v>
      </c>
      <c r="G941" t="s">
        <v>28</v>
      </c>
      <c r="H941" s="165">
        <v>50.613570000000003</v>
      </c>
      <c r="I941" s="164"/>
    </row>
    <row r="942" spans="1:9" x14ac:dyDescent="0.35">
      <c r="A942">
        <v>347387</v>
      </c>
      <c r="B942" t="s">
        <v>70</v>
      </c>
      <c r="C942" t="s">
        <v>3</v>
      </c>
      <c r="D942" t="s">
        <v>62</v>
      </c>
      <c r="E942" t="s">
        <v>63</v>
      </c>
      <c r="F942" t="s">
        <v>63</v>
      </c>
      <c r="G942" t="s">
        <v>28</v>
      </c>
      <c r="H942" s="165">
        <v>14.3325</v>
      </c>
      <c r="I942" s="164"/>
    </row>
    <row r="943" spans="1:9" x14ac:dyDescent="0.35">
      <c r="A943">
        <v>347389</v>
      </c>
      <c r="B943" t="s">
        <v>71</v>
      </c>
      <c r="C943" t="s">
        <v>3</v>
      </c>
      <c r="D943" t="s">
        <v>62</v>
      </c>
      <c r="E943" t="s">
        <v>63</v>
      </c>
      <c r="F943" t="s">
        <v>63</v>
      </c>
      <c r="G943" t="s">
        <v>28</v>
      </c>
      <c r="H943" s="165">
        <v>14.259375</v>
      </c>
      <c r="I943" s="164"/>
    </row>
    <row r="944" spans="1:9" x14ac:dyDescent="0.35">
      <c r="A944">
        <v>347391</v>
      </c>
      <c r="B944" t="s">
        <v>72</v>
      </c>
      <c r="C944" t="s">
        <v>3</v>
      </c>
      <c r="D944" t="s">
        <v>62</v>
      </c>
      <c r="E944" t="s">
        <v>63</v>
      </c>
      <c r="F944" t="s">
        <v>63</v>
      </c>
      <c r="G944" t="s">
        <v>28</v>
      </c>
      <c r="H944" s="165">
        <v>16.314187499999999</v>
      </c>
      <c r="I944" s="164"/>
    </row>
    <row r="945" spans="1:9" x14ac:dyDescent="0.35">
      <c r="A945">
        <v>347393</v>
      </c>
      <c r="B945" t="s">
        <v>73</v>
      </c>
      <c r="C945" t="s">
        <v>3</v>
      </c>
      <c r="D945" t="s">
        <v>62</v>
      </c>
      <c r="E945" t="s">
        <v>63</v>
      </c>
      <c r="F945" t="s">
        <v>63</v>
      </c>
      <c r="G945" t="s">
        <v>28</v>
      </c>
      <c r="H945" s="165">
        <v>16.230093749999998</v>
      </c>
      <c r="I945" s="164"/>
    </row>
    <row r="946" spans="1:9" x14ac:dyDescent="0.35">
      <c r="A946">
        <v>347395</v>
      </c>
      <c r="B946" t="s">
        <v>74</v>
      </c>
      <c r="C946" t="s">
        <v>3</v>
      </c>
      <c r="D946" t="s">
        <v>62</v>
      </c>
      <c r="E946" t="s">
        <v>63</v>
      </c>
      <c r="F946" t="s">
        <v>63</v>
      </c>
      <c r="G946" t="s">
        <v>28</v>
      </c>
      <c r="H946" s="165">
        <v>44.760300000000001</v>
      </c>
      <c r="I946" s="164"/>
    </row>
    <row r="947" spans="1:9" x14ac:dyDescent="0.35">
      <c r="A947">
        <v>347397</v>
      </c>
      <c r="B947" t="s">
        <v>75</v>
      </c>
      <c r="C947" t="s">
        <v>3</v>
      </c>
      <c r="D947" t="s">
        <v>62</v>
      </c>
      <c r="E947" t="s">
        <v>63</v>
      </c>
      <c r="F947" t="s">
        <v>63</v>
      </c>
      <c r="G947" t="s">
        <v>28</v>
      </c>
      <c r="H947" s="165">
        <v>33.469312500000001</v>
      </c>
      <c r="I947" s="164"/>
    </row>
    <row r="948" spans="1:9" x14ac:dyDescent="0.35">
      <c r="A948">
        <v>347399</v>
      </c>
      <c r="B948" t="s">
        <v>76</v>
      </c>
      <c r="C948" t="s">
        <v>3</v>
      </c>
      <c r="D948" t="s">
        <v>62</v>
      </c>
      <c r="E948" t="s">
        <v>63</v>
      </c>
      <c r="F948" t="s">
        <v>63</v>
      </c>
      <c r="G948" t="s">
        <v>28</v>
      </c>
      <c r="H948" s="165">
        <v>20.270249999999997</v>
      </c>
      <c r="I948" s="164"/>
    </row>
    <row r="949" spans="1:9" x14ac:dyDescent="0.35">
      <c r="A949">
        <v>347411</v>
      </c>
      <c r="B949" t="s">
        <v>85</v>
      </c>
      <c r="C949" t="s">
        <v>37</v>
      </c>
      <c r="D949" t="s">
        <v>4</v>
      </c>
      <c r="E949" t="s">
        <v>78</v>
      </c>
      <c r="F949" t="s">
        <v>78</v>
      </c>
      <c r="G949" t="s">
        <v>28</v>
      </c>
      <c r="H949" s="165">
        <v>32.293724999999995</v>
      </c>
      <c r="I949" s="164"/>
    </row>
    <row r="950" spans="1:9" x14ac:dyDescent="0.35">
      <c r="A950">
        <v>347413</v>
      </c>
      <c r="B950" t="s">
        <v>86</v>
      </c>
      <c r="C950" t="s">
        <v>37</v>
      </c>
      <c r="D950" t="s">
        <v>4</v>
      </c>
      <c r="E950" t="s">
        <v>78</v>
      </c>
      <c r="F950" t="s">
        <v>78</v>
      </c>
      <c r="G950" t="s">
        <v>28</v>
      </c>
      <c r="H950" s="165">
        <v>33.398069999999997</v>
      </c>
      <c r="I950" s="164"/>
    </row>
    <row r="951" spans="1:9" x14ac:dyDescent="0.35">
      <c r="A951">
        <v>347415</v>
      </c>
      <c r="B951" t="s">
        <v>87</v>
      </c>
      <c r="C951" t="s">
        <v>37</v>
      </c>
      <c r="D951" t="s">
        <v>4</v>
      </c>
      <c r="E951" t="s">
        <v>78</v>
      </c>
      <c r="F951" t="s">
        <v>78</v>
      </c>
      <c r="G951" t="s">
        <v>28</v>
      </c>
      <c r="H951" s="165">
        <v>33.297674999999998</v>
      </c>
      <c r="I951" s="164"/>
    </row>
    <row r="952" spans="1:9" x14ac:dyDescent="0.35">
      <c r="A952">
        <v>347417</v>
      </c>
      <c r="B952" t="s">
        <v>88</v>
      </c>
      <c r="C952" t="s">
        <v>37</v>
      </c>
      <c r="D952" t="s">
        <v>4</v>
      </c>
      <c r="E952" t="s">
        <v>78</v>
      </c>
      <c r="F952" t="s">
        <v>78</v>
      </c>
      <c r="G952" t="s">
        <v>28</v>
      </c>
      <c r="H952" s="165">
        <v>33.13035</v>
      </c>
      <c r="I952" s="164"/>
    </row>
    <row r="953" spans="1:9" x14ac:dyDescent="0.35">
      <c r="A953">
        <v>347419</v>
      </c>
      <c r="B953" t="s">
        <v>89</v>
      </c>
      <c r="C953" t="s">
        <v>37</v>
      </c>
      <c r="D953" t="s">
        <v>4</v>
      </c>
      <c r="E953" t="s">
        <v>78</v>
      </c>
      <c r="F953" t="s">
        <v>78</v>
      </c>
      <c r="G953" t="s">
        <v>28</v>
      </c>
      <c r="H953" s="165">
        <v>32.963025000000002</v>
      </c>
      <c r="I953" s="164"/>
    </row>
    <row r="954" spans="1:9" x14ac:dyDescent="0.35">
      <c r="A954">
        <v>347427</v>
      </c>
      <c r="B954" t="s">
        <v>98</v>
      </c>
      <c r="C954" t="s">
        <v>3</v>
      </c>
      <c r="D954" t="s">
        <v>62</v>
      </c>
      <c r="E954" t="s">
        <v>91</v>
      </c>
      <c r="F954" t="s">
        <v>91</v>
      </c>
      <c r="G954" t="s">
        <v>28</v>
      </c>
      <c r="H954" s="165">
        <v>13.968375</v>
      </c>
      <c r="I954" s="164"/>
    </row>
    <row r="955" spans="1:9" x14ac:dyDescent="0.35">
      <c r="A955">
        <v>347429</v>
      </c>
      <c r="B955" t="s">
        <v>99</v>
      </c>
      <c r="C955" t="s">
        <v>3</v>
      </c>
      <c r="D955" t="s">
        <v>62</v>
      </c>
      <c r="E955" t="s">
        <v>91</v>
      </c>
      <c r="F955" t="s">
        <v>91</v>
      </c>
      <c r="G955" t="s">
        <v>28</v>
      </c>
      <c r="H955" s="165">
        <v>14.44605</v>
      </c>
      <c r="I955" s="164"/>
    </row>
    <row r="956" spans="1:9" x14ac:dyDescent="0.35">
      <c r="A956">
        <v>347431</v>
      </c>
      <c r="B956" t="s">
        <v>100</v>
      </c>
      <c r="C956" t="s">
        <v>3</v>
      </c>
      <c r="D956" t="s">
        <v>62</v>
      </c>
      <c r="E956" t="s">
        <v>91</v>
      </c>
      <c r="F956" t="s">
        <v>91</v>
      </c>
      <c r="G956" t="s">
        <v>28</v>
      </c>
      <c r="H956" s="165">
        <v>16.563018750000001</v>
      </c>
      <c r="I956" s="164"/>
    </row>
    <row r="957" spans="1:9" x14ac:dyDescent="0.35">
      <c r="A957">
        <v>347433</v>
      </c>
      <c r="B957" t="s">
        <v>101</v>
      </c>
      <c r="C957" t="s">
        <v>3</v>
      </c>
      <c r="D957" t="s">
        <v>62</v>
      </c>
      <c r="E957" t="s">
        <v>91</v>
      </c>
      <c r="F957" t="s">
        <v>91</v>
      </c>
      <c r="G957" t="s">
        <v>28</v>
      </c>
      <c r="H957" s="165">
        <v>16.4797875</v>
      </c>
      <c r="I957" s="164"/>
    </row>
    <row r="958" spans="1:9" x14ac:dyDescent="0.35">
      <c r="A958">
        <v>347435</v>
      </c>
      <c r="B958" t="s">
        <v>102</v>
      </c>
      <c r="C958" t="s">
        <v>3</v>
      </c>
      <c r="D958" t="s">
        <v>62</v>
      </c>
      <c r="E958" t="s">
        <v>91</v>
      </c>
      <c r="F958" t="s">
        <v>91</v>
      </c>
      <c r="G958" t="s">
        <v>28</v>
      </c>
      <c r="H958" s="165">
        <v>49.189668750000003</v>
      </c>
      <c r="I958" s="164"/>
    </row>
    <row r="959" spans="1:9" x14ac:dyDescent="0.35">
      <c r="A959">
        <v>347437</v>
      </c>
      <c r="B959" t="s">
        <v>103</v>
      </c>
      <c r="C959" t="s">
        <v>3</v>
      </c>
      <c r="D959" t="s">
        <v>62</v>
      </c>
      <c r="E959" t="s">
        <v>91</v>
      </c>
      <c r="F959" t="s">
        <v>91</v>
      </c>
      <c r="G959" t="s">
        <v>28</v>
      </c>
      <c r="H959" s="165">
        <v>32.626649999999998</v>
      </c>
      <c r="I959" s="164"/>
    </row>
    <row r="960" spans="1:9" x14ac:dyDescent="0.35">
      <c r="A960">
        <v>347439</v>
      </c>
      <c r="B960" t="s">
        <v>104</v>
      </c>
      <c r="C960" t="s">
        <v>3</v>
      </c>
      <c r="D960" t="s">
        <v>62</v>
      </c>
      <c r="E960" t="s">
        <v>91</v>
      </c>
      <c r="F960" t="s">
        <v>91</v>
      </c>
      <c r="G960" t="s">
        <v>28</v>
      </c>
      <c r="H960" s="165">
        <v>20.464031250000001</v>
      </c>
      <c r="I960" s="164"/>
    </row>
    <row r="961" spans="1:9" x14ac:dyDescent="0.35">
      <c r="A961">
        <v>347331</v>
      </c>
      <c r="B961" t="s">
        <v>2</v>
      </c>
      <c r="C961" t="s">
        <v>3</v>
      </c>
      <c r="D961" t="s">
        <v>4</v>
      </c>
      <c r="E961" t="s">
        <v>5</v>
      </c>
      <c r="F961" t="s">
        <v>15</v>
      </c>
      <c r="G961" t="s">
        <v>29</v>
      </c>
      <c r="H961" s="165">
        <v>39.767804999999996</v>
      </c>
      <c r="I961" s="164"/>
    </row>
    <row r="962" spans="1:9" x14ac:dyDescent="0.35">
      <c r="A962">
        <v>347333</v>
      </c>
      <c r="B962" t="s">
        <v>32</v>
      </c>
      <c r="C962" t="s">
        <v>3</v>
      </c>
      <c r="D962" t="s">
        <v>4</v>
      </c>
      <c r="E962" t="s">
        <v>5</v>
      </c>
      <c r="F962" t="s">
        <v>15</v>
      </c>
      <c r="G962" t="s">
        <v>29</v>
      </c>
      <c r="H962" s="165">
        <v>39.566957500000001</v>
      </c>
      <c r="I962" s="164"/>
    </row>
    <row r="963" spans="1:9" x14ac:dyDescent="0.35">
      <c r="A963">
        <v>347335</v>
      </c>
      <c r="B963" t="s">
        <v>33</v>
      </c>
      <c r="C963" t="s">
        <v>3</v>
      </c>
      <c r="D963" t="s">
        <v>4</v>
      </c>
      <c r="E963" t="s">
        <v>5</v>
      </c>
      <c r="F963" t="s">
        <v>15</v>
      </c>
      <c r="G963" t="s">
        <v>29</v>
      </c>
      <c r="H963" s="165">
        <v>39.366109999999999</v>
      </c>
      <c r="I963" s="164"/>
    </row>
    <row r="964" spans="1:9" x14ac:dyDescent="0.35">
      <c r="A964">
        <v>347337</v>
      </c>
      <c r="B964" t="s">
        <v>34</v>
      </c>
      <c r="C964" t="s">
        <v>3</v>
      </c>
      <c r="D964" t="s">
        <v>4</v>
      </c>
      <c r="E964" t="s">
        <v>5</v>
      </c>
      <c r="F964" t="s">
        <v>15</v>
      </c>
      <c r="G964" t="s">
        <v>29</v>
      </c>
      <c r="H964" s="165">
        <v>39.165262499999997</v>
      </c>
      <c r="I964" s="164"/>
    </row>
    <row r="965" spans="1:9" x14ac:dyDescent="0.35">
      <c r="A965">
        <v>347339</v>
      </c>
      <c r="B965" t="s">
        <v>35</v>
      </c>
      <c r="C965" t="s">
        <v>3</v>
      </c>
      <c r="D965" t="s">
        <v>4</v>
      </c>
      <c r="E965" t="s">
        <v>5</v>
      </c>
      <c r="F965" t="s">
        <v>15</v>
      </c>
      <c r="G965" t="s">
        <v>29</v>
      </c>
      <c r="H965" s="165">
        <v>38.964414999999995</v>
      </c>
      <c r="I965" s="164"/>
    </row>
    <row r="966" spans="1:9" x14ac:dyDescent="0.35">
      <c r="A966">
        <v>347331</v>
      </c>
      <c r="B966" t="s">
        <v>2</v>
      </c>
      <c r="C966" t="s">
        <v>3</v>
      </c>
      <c r="D966" t="s">
        <v>4</v>
      </c>
      <c r="E966" t="s">
        <v>5</v>
      </c>
      <c r="F966" t="s">
        <v>10</v>
      </c>
      <c r="G966" t="s">
        <v>29</v>
      </c>
      <c r="H966" s="165">
        <v>39.648262499999994</v>
      </c>
      <c r="I966" s="164"/>
    </row>
    <row r="967" spans="1:9" x14ac:dyDescent="0.35">
      <c r="A967">
        <v>347333</v>
      </c>
      <c r="B967" t="s">
        <v>32</v>
      </c>
      <c r="C967" t="s">
        <v>3</v>
      </c>
      <c r="D967" t="s">
        <v>4</v>
      </c>
      <c r="E967" t="s">
        <v>5</v>
      </c>
      <c r="F967" t="s">
        <v>10</v>
      </c>
      <c r="G967" t="s">
        <v>29</v>
      </c>
      <c r="H967" s="165">
        <v>39.448018750000003</v>
      </c>
      <c r="I967" s="164"/>
    </row>
    <row r="968" spans="1:9" x14ac:dyDescent="0.35">
      <c r="A968">
        <v>347335</v>
      </c>
      <c r="B968" t="s">
        <v>33</v>
      </c>
      <c r="C968" t="s">
        <v>3</v>
      </c>
      <c r="D968" t="s">
        <v>4</v>
      </c>
      <c r="E968" t="s">
        <v>5</v>
      </c>
      <c r="F968" t="s">
        <v>10</v>
      </c>
      <c r="G968" t="s">
        <v>29</v>
      </c>
      <c r="H968" s="165">
        <v>39.247774999999997</v>
      </c>
      <c r="I968" s="164"/>
    </row>
    <row r="969" spans="1:9" x14ac:dyDescent="0.35">
      <c r="A969">
        <v>347337</v>
      </c>
      <c r="B969" t="s">
        <v>34</v>
      </c>
      <c r="C969" t="s">
        <v>3</v>
      </c>
      <c r="D969" t="s">
        <v>4</v>
      </c>
      <c r="E969" t="s">
        <v>5</v>
      </c>
      <c r="F969" t="s">
        <v>10</v>
      </c>
      <c r="G969" t="s">
        <v>29</v>
      </c>
      <c r="H969" s="165">
        <v>39.047531249999999</v>
      </c>
      <c r="I969" s="164"/>
    </row>
    <row r="970" spans="1:9" x14ac:dyDescent="0.35">
      <c r="A970">
        <v>347339</v>
      </c>
      <c r="B970" t="s">
        <v>35</v>
      </c>
      <c r="C970" t="s">
        <v>3</v>
      </c>
      <c r="D970" t="s">
        <v>4</v>
      </c>
      <c r="E970" t="s">
        <v>5</v>
      </c>
      <c r="F970" t="s">
        <v>10</v>
      </c>
      <c r="G970" t="s">
        <v>29</v>
      </c>
      <c r="H970" s="165">
        <v>38.8472875</v>
      </c>
      <c r="I970" s="164"/>
    </row>
    <row r="971" spans="1:9" x14ac:dyDescent="0.35">
      <c r="A971">
        <v>347331</v>
      </c>
      <c r="B971" t="s">
        <v>2</v>
      </c>
      <c r="C971" t="s">
        <v>3</v>
      </c>
      <c r="D971" t="s">
        <v>4</v>
      </c>
      <c r="E971" t="s">
        <v>5</v>
      </c>
      <c r="F971" t="s">
        <v>14</v>
      </c>
      <c r="G971" t="s">
        <v>29</v>
      </c>
      <c r="H971" s="165">
        <v>39.449024999999999</v>
      </c>
      <c r="I971" s="164"/>
    </row>
    <row r="972" spans="1:9" x14ac:dyDescent="0.35">
      <c r="A972">
        <v>347333</v>
      </c>
      <c r="B972" t="s">
        <v>32</v>
      </c>
      <c r="C972" t="s">
        <v>3</v>
      </c>
      <c r="D972" t="s">
        <v>4</v>
      </c>
      <c r="E972" t="s">
        <v>5</v>
      </c>
      <c r="F972" t="s">
        <v>14</v>
      </c>
      <c r="G972" t="s">
        <v>29</v>
      </c>
      <c r="H972" s="165">
        <v>39.249787500000004</v>
      </c>
      <c r="I972" s="164"/>
    </row>
    <row r="973" spans="1:9" x14ac:dyDescent="0.35">
      <c r="A973">
        <v>347335</v>
      </c>
      <c r="B973" t="s">
        <v>33</v>
      </c>
      <c r="C973" t="s">
        <v>3</v>
      </c>
      <c r="D973" t="s">
        <v>4</v>
      </c>
      <c r="E973" t="s">
        <v>5</v>
      </c>
      <c r="F973" t="s">
        <v>14</v>
      </c>
      <c r="G973" t="s">
        <v>29</v>
      </c>
      <c r="H973" s="165">
        <v>39.050550000000001</v>
      </c>
      <c r="I973" s="164"/>
    </row>
    <row r="974" spans="1:9" x14ac:dyDescent="0.35">
      <c r="A974">
        <v>347337</v>
      </c>
      <c r="B974" t="s">
        <v>34</v>
      </c>
      <c r="C974" t="s">
        <v>3</v>
      </c>
      <c r="D974" t="s">
        <v>4</v>
      </c>
      <c r="E974" t="s">
        <v>5</v>
      </c>
      <c r="F974" t="s">
        <v>14</v>
      </c>
      <c r="G974" t="s">
        <v>29</v>
      </c>
      <c r="H974" s="165">
        <v>38.851312499999999</v>
      </c>
      <c r="I974" s="164"/>
    </row>
    <row r="975" spans="1:9" x14ac:dyDescent="0.35">
      <c r="A975">
        <v>347339</v>
      </c>
      <c r="B975" t="s">
        <v>35</v>
      </c>
      <c r="C975" t="s">
        <v>3</v>
      </c>
      <c r="D975" t="s">
        <v>4</v>
      </c>
      <c r="E975" t="s">
        <v>5</v>
      </c>
      <c r="F975" t="s">
        <v>14</v>
      </c>
      <c r="G975" t="s">
        <v>29</v>
      </c>
      <c r="H975" s="165">
        <v>38.652074999999996</v>
      </c>
      <c r="I975" s="164"/>
    </row>
    <row r="976" spans="1:9" x14ac:dyDescent="0.35">
      <c r="A976">
        <v>347411</v>
      </c>
      <c r="B976" t="s">
        <v>85</v>
      </c>
      <c r="C976" t="s">
        <v>37</v>
      </c>
      <c r="D976" t="s">
        <v>4</v>
      </c>
      <c r="E976" t="s">
        <v>78</v>
      </c>
      <c r="F976" t="s">
        <v>79</v>
      </c>
      <c r="G976" t="s">
        <v>29</v>
      </c>
      <c r="H976" s="165">
        <v>32.793112499999999</v>
      </c>
      <c r="I976" s="164"/>
    </row>
    <row r="977" spans="1:9" x14ac:dyDescent="0.35">
      <c r="A977">
        <v>347413</v>
      </c>
      <c r="B977" t="s">
        <v>86</v>
      </c>
      <c r="C977" t="s">
        <v>37</v>
      </c>
      <c r="D977" t="s">
        <v>4</v>
      </c>
      <c r="E977" t="s">
        <v>78</v>
      </c>
      <c r="F977" t="s">
        <v>79</v>
      </c>
      <c r="G977" t="s">
        <v>29</v>
      </c>
      <c r="H977" s="165">
        <v>33.914534999999994</v>
      </c>
      <c r="I977" s="164"/>
    </row>
    <row r="978" spans="1:9" x14ac:dyDescent="0.35">
      <c r="A978">
        <v>347415</v>
      </c>
      <c r="B978" t="s">
        <v>87</v>
      </c>
      <c r="C978" t="s">
        <v>37</v>
      </c>
      <c r="D978" t="s">
        <v>4</v>
      </c>
      <c r="E978" t="s">
        <v>78</v>
      </c>
      <c r="F978" t="s">
        <v>79</v>
      </c>
      <c r="G978" t="s">
        <v>29</v>
      </c>
      <c r="H978" s="165">
        <v>33.812587499999999</v>
      </c>
      <c r="I978" s="164"/>
    </row>
    <row r="979" spans="1:9" x14ac:dyDescent="0.35">
      <c r="A979">
        <v>347417</v>
      </c>
      <c r="B979" t="s">
        <v>88</v>
      </c>
      <c r="C979" t="s">
        <v>37</v>
      </c>
      <c r="D979" t="s">
        <v>4</v>
      </c>
      <c r="E979" t="s">
        <v>78</v>
      </c>
      <c r="F979" t="s">
        <v>79</v>
      </c>
      <c r="G979" t="s">
        <v>29</v>
      </c>
      <c r="H979" s="165">
        <v>33.642675000000004</v>
      </c>
      <c r="I979" s="164"/>
    </row>
    <row r="980" spans="1:9" x14ac:dyDescent="0.35">
      <c r="A980">
        <v>347419</v>
      </c>
      <c r="B980" t="s">
        <v>89</v>
      </c>
      <c r="C980" t="s">
        <v>37</v>
      </c>
      <c r="D980" t="s">
        <v>4</v>
      </c>
      <c r="E980" t="s">
        <v>78</v>
      </c>
      <c r="F980" t="s">
        <v>79</v>
      </c>
      <c r="G980" t="s">
        <v>29</v>
      </c>
      <c r="H980" s="165">
        <v>33.472762500000002</v>
      </c>
      <c r="I980" s="164"/>
    </row>
    <row r="981" spans="1:9" x14ac:dyDescent="0.35">
      <c r="A981">
        <v>347411</v>
      </c>
      <c r="B981" t="s">
        <v>85</v>
      </c>
      <c r="C981" t="s">
        <v>37</v>
      </c>
      <c r="D981" t="s">
        <v>4</v>
      </c>
      <c r="E981" t="s">
        <v>78</v>
      </c>
      <c r="F981" t="s">
        <v>80</v>
      </c>
      <c r="G981" t="s">
        <v>29</v>
      </c>
      <c r="H981" s="165">
        <v>38.064425</v>
      </c>
      <c r="I981" s="164"/>
    </row>
    <row r="982" spans="1:9" x14ac:dyDescent="0.35">
      <c r="A982">
        <v>347413</v>
      </c>
      <c r="B982" t="s">
        <v>86</v>
      </c>
      <c r="C982" t="s">
        <v>37</v>
      </c>
      <c r="D982" t="s">
        <v>4</v>
      </c>
      <c r="E982" t="s">
        <v>78</v>
      </c>
      <c r="F982" t="s">
        <v>80</v>
      </c>
      <c r="G982" t="s">
        <v>29</v>
      </c>
      <c r="H982" s="165">
        <v>39.366109999999999</v>
      </c>
      <c r="I982" s="164"/>
    </row>
    <row r="983" spans="1:9" x14ac:dyDescent="0.35">
      <c r="A983">
        <v>347415</v>
      </c>
      <c r="B983" t="s">
        <v>87</v>
      </c>
      <c r="C983" t="s">
        <v>37</v>
      </c>
      <c r="D983" t="s">
        <v>4</v>
      </c>
      <c r="E983" t="s">
        <v>78</v>
      </c>
      <c r="F983" t="s">
        <v>80</v>
      </c>
      <c r="G983" t="s">
        <v>29</v>
      </c>
      <c r="H983" s="165">
        <v>39.247774999999997</v>
      </c>
      <c r="I983" s="164"/>
    </row>
    <row r="984" spans="1:9" x14ac:dyDescent="0.35">
      <c r="A984">
        <v>347417</v>
      </c>
      <c r="B984" t="s">
        <v>88</v>
      </c>
      <c r="C984" t="s">
        <v>37</v>
      </c>
      <c r="D984" t="s">
        <v>4</v>
      </c>
      <c r="E984" t="s">
        <v>78</v>
      </c>
      <c r="F984" t="s">
        <v>80</v>
      </c>
      <c r="G984" t="s">
        <v>29</v>
      </c>
      <c r="H984" s="165">
        <v>39.050549999999994</v>
      </c>
      <c r="I984" s="164"/>
    </row>
    <row r="985" spans="1:9" x14ac:dyDescent="0.35">
      <c r="A985">
        <v>347419</v>
      </c>
      <c r="B985" t="s">
        <v>89</v>
      </c>
      <c r="C985" t="s">
        <v>37</v>
      </c>
      <c r="D985" t="s">
        <v>4</v>
      </c>
      <c r="E985" t="s">
        <v>78</v>
      </c>
      <c r="F985" t="s">
        <v>80</v>
      </c>
      <c r="G985" t="s">
        <v>29</v>
      </c>
      <c r="H985" s="165">
        <v>38.853324999999998</v>
      </c>
      <c r="I985" s="164"/>
    </row>
    <row r="986" spans="1:9" x14ac:dyDescent="0.35">
      <c r="A986">
        <v>347411</v>
      </c>
      <c r="B986" t="s">
        <v>85</v>
      </c>
      <c r="C986" t="s">
        <v>37</v>
      </c>
      <c r="D986" t="s">
        <v>4</v>
      </c>
      <c r="E986" t="s">
        <v>78</v>
      </c>
      <c r="F986" t="s">
        <v>81</v>
      </c>
      <c r="G986" t="s">
        <v>29</v>
      </c>
      <c r="H986" s="165">
        <v>37.870218749999999</v>
      </c>
      <c r="I986" s="164"/>
    </row>
    <row r="987" spans="1:9" x14ac:dyDescent="0.35">
      <c r="A987">
        <v>347413</v>
      </c>
      <c r="B987" t="s">
        <v>86</v>
      </c>
      <c r="C987" t="s">
        <v>37</v>
      </c>
      <c r="D987" t="s">
        <v>4</v>
      </c>
      <c r="E987" t="s">
        <v>78</v>
      </c>
      <c r="F987" t="s">
        <v>81</v>
      </c>
      <c r="G987" t="s">
        <v>29</v>
      </c>
      <c r="H987" s="165">
        <v>39.165262499999997</v>
      </c>
      <c r="I987" s="164"/>
    </row>
    <row r="988" spans="1:9" x14ac:dyDescent="0.35">
      <c r="A988">
        <v>347415</v>
      </c>
      <c r="B988" t="s">
        <v>87</v>
      </c>
      <c r="C988" t="s">
        <v>37</v>
      </c>
      <c r="D988" t="s">
        <v>4</v>
      </c>
      <c r="E988" t="s">
        <v>78</v>
      </c>
      <c r="F988" t="s">
        <v>81</v>
      </c>
      <c r="G988" t="s">
        <v>29</v>
      </c>
      <c r="H988" s="165">
        <v>39.047531249999999</v>
      </c>
      <c r="I988" s="164"/>
    </row>
    <row r="989" spans="1:9" x14ac:dyDescent="0.35">
      <c r="A989">
        <v>347417</v>
      </c>
      <c r="B989" t="s">
        <v>88</v>
      </c>
      <c r="C989" t="s">
        <v>37</v>
      </c>
      <c r="D989" t="s">
        <v>4</v>
      </c>
      <c r="E989" t="s">
        <v>78</v>
      </c>
      <c r="F989" t="s">
        <v>81</v>
      </c>
      <c r="G989" t="s">
        <v>29</v>
      </c>
      <c r="H989" s="165">
        <v>38.851312499999999</v>
      </c>
      <c r="I989" s="164"/>
    </row>
    <row r="990" spans="1:9" x14ac:dyDescent="0.35">
      <c r="A990">
        <v>347419</v>
      </c>
      <c r="B990" t="s">
        <v>89</v>
      </c>
      <c r="C990" t="s">
        <v>37</v>
      </c>
      <c r="D990" t="s">
        <v>4</v>
      </c>
      <c r="E990" t="s">
        <v>78</v>
      </c>
      <c r="F990" t="s">
        <v>81</v>
      </c>
      <c r="G990" t="s">
        <v>29</v>
      </c>
      <c r="H990" s="165">
        <v>38.655093749999999</v>
      </c>
      <c r="I990" s="164"/>
    </row>
    <row r="991" spans="1:9" x14ac:dyDescent="0.35">
      <c r="A991">
        <v>347353</v>
      </c>
      <c r="B991" t="s">
        <v>47</v>
      </c>
      <c r="C991" t="s">
        <v>37</v>
      </c>
      <c r="D991" t="s">
        <v>38</v>
      </c>
      <c r="E991" t="s">
        <v>39</v>
      </c>
      <c r="F991" t="s">
        <v>46</v>
      </c>
      <c r="G991" t="s">
        <v>29</v>
      </c>
      <c r="H991" s="165">
        <v>31.126087499999997</v>
      </c>
      <c r="I991" s="164"/>
    </row>
    <row r="992" spans="1:9" x14ac:dyDescent="0.35">
      <c r="A992">
        <v>347355</v>
      </c>
      <c r="B992" t="s">
        <v>49</v>
      </c>
      <c r="C992" t="s">
        <v>37</v>
      </c>
      <c r="D992" t="s">
        <v>38</v>
      </c>
      <c r="E992" t="s">
        <v>39</v>
      </c>
      <c r="F992" t="s">
        <v>46</v>
      </c>
      <c r="G992" t="s">
        <v>29</v>
      </c>
      <c r="H992" s="165">
        <v>49.695525000000004</v>
      </c>
      <c r="I992" s="164"/>
    </row>
    <row r="993" spans="1:9" x14ac:dyDescent="0.35">
      <c r="A993">
        <v>347357</v>
      </c>
      <c r="B993" t="s">
        <v>50</v>
      </c>
      <c r="C993" t="s">
        <v>37</v>
      </c>
      <c r="D993" t="s">
        <v>38</v>
      </c>
      <c r="E993" t="s">
        <v>39</v>
      </c>
      <c r="F993" t="s">
        <v>46</v>
      </c>
      <c r="G993" t="s">
        <v>29</v>
      </c>
      <c r="H993" s="165">
        <v>49.444537500000003</v>
      </c>
      <c r="I993" s="164"/>
    </row>
    <row r="994" spans="1:9" x14ac:dyDescent="0.35">
      <c r="A994">
        <v>347359</v>
      </c>
      <c r="B994" t="s">
        <v>51</v>
      </c>
      <c r="C994" t="s">
        <v>37</v>
      </c>
      <c r="D994" t="s">
        <v>38</v>
      </c>
      <c r="E994" t="s">
        <v>39</v>
      </c>
      <c r="F994" t="s">
        <v>46</v>
      </c>
      <c r="G994" t="s">
        <v>29</v>
      </c>
      <c r="H994" s="165">
        <v>34.934550000000002</v>
      </c>
      <c r="I994" s="164"/>
    </row>
    <row r="995" spans="1:9" x14ac:dyDescent="0.35">
      <c r="A995">
        <v>347353</v>
      </c>
      <c r="B995" t="s">
        <v>47</v>
      </c>
      <c r="C995" t="s">
        <v>37</v>
      </c>
      <c r="D995" t="s">
        <v>38</v>
      </c>
      <c r="E995" t="s">
        <v>39</v>
      </c>
      <c r="F995" t="s">
        <v>40</v>
      </c>
      <c r="G995" t="s">
        <v>29</v>
      </c>
      <c r="H995" s="165">
        <v>30.965643749999998</v>
      </c>
      <c r="I995" s="164"/>
    </row>
    <row r="996" spans="1:9" x14ac:dyDescent="0.35">
      <c r="A996">
        <v>347355</v>
      </c>
      <c r="B996" t="s">
        <v>49</v>
      </c>
      <c r="C996" t="s">
        <v>37</v>
      </c>
      <c r="D996" t="s">
        <v>38</v>
      </c>
      <c r="E996" t="s">
        <v>39</v>
      </c>
      <c r="F996" t="s">
        <v>40</v>
      </c>
      <c r="G996" t="s">
        <v>29</v>
      </c>
      <c r="H996" s="165">
        <v>49.439362500000001</v>
      </c>
      <c r="I996" s="164"/>
    </row>
    <row r="997" spans="1:9" x14ac:dyDescent="0.35">
      <c r="A997">
        <v>347357</v>
      </c>
      <c r="B997" t="s">
        <v>50</v>
      </c>
      <c r="C997" t="s">
        <v>37</v>
      </c>
      <c r="D997" t="s">
        <v>38</v>
      </c>
      <c r="E997" t="s">
        <v>39</v>
      </c>
      <c r="F997" t="s">
        <v>40</v>
      </c>
      <c r="G997" t="s">
        <v>29</v>
      </c>
      <c r="H997" s="165">
        <v>49.189668750000003</v>
      </c>
      <c r="I997" s="164"/>
    </row>
    <row r="998" spans="1:9" x14ac:dyDescent="0.35">
      <c r="A998">
        <v>347359</v>
      </c>
      <c r="B998" t="s">
        <v>51</v>
      </c>
      <c r="C998" t="s">
        <v>37</v>
      </c>
      <c r="D998" t="s">
        <v>38</v>
      </c>
      <c r="E998" t="s">
        <v>39</v>
      </c>
      <c r="F998" t="s">
        <v>40</v>
      </c>
      <c r="G998" t="s">
        <v>29</v>
      </c>
      <c r="H998" s="165">
        <v>34.754474999999999</v>
      </c>
      <c r="I998" s="164"/>
    </row>
    <row r="999" spans="1:9" x14ac:dyDescent="0.35">
      <c r="A999">
        <v>347353</v>
      </c>
      <c r="B999" t="s">
        <v>47</v>
      </c>
      <c r="C999" t="s">
        <v>37</v>
      </c>
      <c r="D999" t="s">
        <v>38</v>
      </c>
      <c r="E999" t="s">
        <v>39</v>
      </c>
      <c r="F999" t="s">
        <v>45</v>
      </c>
      <c r="G999" t="s">
        <v>29</v>
      </c>
      <c r="H999" s="165">
        <v>36.989622499999996</v>
      </c>
      <c r="I999" s="164"/>
    </row>
    <row r="1000" spans="1:9" x14ac:dyDescent="0.35">
      <c r="A1000">
        <v>347355</v>
      </c>
      <c r="B1000" t="s">
        <v>49</v>
      </c>
      <c r="C1000" t="s">
        <v>37</v>
      </c>
      <c r="D1000" t="s">
        <v>38</v>
      </c>
      <c r="E1000" t="s">
        <v>39</v>
      </c>
      <c r="F1000" t="s">
        <v>45</v>
      </c>
      <c r="G1000" t="s">
        <v>29</v>
      </c>
      <c r="H1000" s="165">
        <v>56.811149999999998</v>
      </c>
      <c r="I1000" s="164"/>
    </row>
    <row r="1001" spans="1:9" x14ac:dyDescent="0.35">
      <c r="A1001">
        <v>347357</v>
      </c>
      <c r="B1001" t="s">
        <v>50</v>
      </c>
      <c r="C1001" t="s">
        <v>37</v>
      </c>
      <c r="D1001" t="s">
        <v>38</v>
      </c>
      <c r="E1001" t="s">
        <v>39</v>
      </c>
      <c r="F1001" t="s">
        <v>45</v>
      </c>
      <c r="G1001" t="s">
        <v>29</v>
      </c>
      <c r="H1001" s="165">
        <v>56.524224999999994</v>
      </c>
      <c r="I1001" s="164"/>
    </row>
    <row r="1002" spans="1:9" x14ac:dyDescent="0.35">
      <c r="A1002">
        <v>347359</v>
      </c>
      <c r="B1002" t="s">
        <v>51</v>
      </c>
      <c r="C1002" t="s">
        <v>37</v>
      </c>
      <c r="D1002" t="s">
        <v>38</v>
      </c>
      <c r="E1002" t="s">
        <v>39</v>
      </c>
      <c r="F1002" t="s">
        <v>45</v>
      </c>
      <c r="G1002" t="s">
        <v>29</v>
      </c>
      <c r="H1002" s="165">
        <v>41.566699999999997</v>
      </c>
      <c r="I1002" s="164"/>
    </row>
    <row r="1003" spans="1:9" x14ac:dyDescent="0.35">
      <c r="A1003">
        <v>347373</v>
      </c>
      <c r="B1003" t="s">
        <v>57</v>
      </c>
      <c r="C1003" t="s">
        <v>37</v>
      </c>
      <c r="D1003" t="s">
        <v>38</v>
      </c>
      <c r="E1003" t="s">
        <v>53</v>
      </c>
      <c r="F1003" t="s">
        <v>55</v>
      </c>
      <c r="G1003" t="s">
        <v>29</v>
      </c>
      <c r="H1003" s="165">
        <v>30.965643749999998</v>
      </c>
      <c r="I1003" s="164"/>
    </row>
    <row r="1004" spans="1:9" x14ac:dyDescent="0.35">
      <c r="A1004">
        <v>347375</v>
      </c>
      <c r="B1004" t="s">
        <v>58</v>
      </c>
      <c r="C1004" t="s">
        <v>37</v>
      </c>
      <c r="D1004" t="s">
        <v>38</v>
      </c>
      <c r="E1004" t="s">
        <v>53</v>
      </c>
      <c r="F1004" t="s">
        <v>55</v>
      </c>
      <c r="G1004" t="s">
        <v>29</v>
      </c>
      <c r="H1004" s="165">
        <v>51.388267500000005</v>
      </c>
      <c r="I1004" s="164"/>
    </row>
    <row r="1005" spans="1:9" x14ac:dyDescent="0.35">
      <c r="A1005">
        <v>347377</v>
      </c>
      <c r="B1005" t="s">
        <v>59</v>
      </c>
      <c r="C1005" t="s">
        <v>37</v>
      </c>
      <c r="D1005" t="s">
        <v>38</v>
      </c>
      <c r="E1005" t="s">
        <v>53</v>
      </c>
      <c r="F1005" t="s">
        <v>55</v>
      </c>
      <c r="G1005" t="s">
        <v>29</v>
      </c>
      <c r="H1005" s="165">
        <v>51.233793750000004</v>
      </c>
      <c r="I1005" s="164"/>
    </row>
    <row r="1006" spans="1:9" x14ac:dyDescent="0.35">
      <c r="A1006">
        <v>347379</v>
      </c>
      <c r="B1006" t="s">
        <v>60</v>
      </c>
      <c r="C1006" t="s">
        <v>37</v>
      </c>
      <c r="D1006" t="s">
        <v>38</v>
      </c>
      <c r="E1006" t="s">
        <v>53</v>
      </c>
      <c r="F1006" t="s">
        <v>55</v>
      </c>
      <c r="G1006" t="s">
        <v>29</v>
      </c>
      <c r="H1006" s="165">
        <v>36.200587499999997</v>
      </c>
      <c r="I1006" s="164"/>
    </row>
    <row r="1007" spans="1:9" x14ac:dyDescent="0.35">
      <c r="A1007">
        <v>347373</v>
      </c>
      <c r="B1007" t="s">
        <v>57</v>
      </c>
      <c r="C1007" t="s">
        <v>37</v>
      </c>
      <c r="D1007" t="s">
        <v>38</v>
      </c>
      <c r="E1007" t="s">
        <v>53</v>
      </c>
      <c r="F1007" t="s">
        <v>54</v>
      </c>
      <c r="G1007" t="s">
        <v>29</v>
      </c>
      <c r="H1007" s="165">
        <v>30.8100375</v>
      </c>
      <c r="I1007" s="164"/>
    </row>
    <row r="1008" spans="1:9" x14ac:dyDescent="0.35">
      <c r="A1008">
        <v>347375</v>
      </c>
      <c r="B1008" t="s">
        <v>58</v>
      </c>
      <c r="C1008" t="s">
        <v>37</v>
      </c>
      <c r="D1008" t="s">
        <v>38</v>
      </c>
      <c r="E1008" t="s">
        <v>53</v>
      </c>
      <c r="F1008" t="s">
        <v>54</v>
      </c>
      <c r="G1008" t="s">
        <v>29</v>
      </c>
      <c r="H1008" s="165">
        <v>51.130034999999999</v>
      </c>
      <c r="I1008" s="164"/>
    </row>
    <row r="1009" spans="1:9" x14ac:dyDescent="0.35">
      <c r="A1009">
        <v>347377</v>
      </c>
      <c r="B1009" t="s">
        <v>59</v>
      </c>
      <c r="C1009" t="s">
        <v>37</v>
      </c>
      <c r="D1009" t="s">
        <v>38</v>
      </c>
      <c r="E1009" t="s">
        <v>53</v>
      </c>
      <c r="F1009" t="s">
        <v>54</v>
      </c>
      <c r="G1009" t="s">
        <v>29</v>
      </c>
      <c r="H1009" s="165">
        <v>50.9763375</v>
      </c>
      <c r="I1009" s="164"/>
    </row>
    <row r="1010" spans="1:9" x14ac:dyDescent="0.35">
      <c r="A1010">
        <v>347379</v>
      </c>
      <c r="B1010" t="s">
        <v>60</v>
      </c>
      <c r="C1010" t="s">
        <v>37</v>
      </c>
      <c r="D1010" t="s">
        <v>38</v>
      </c>
      <c r="E1010" t="s">
        <v>53</v>
      </c>
      <c r="F1010" t="s">
        <v>54</v>
      </c>
      <c r="G1010" t="s">
        <v>29</v>
      </c>
      <c r="H1010" s="165">
        <v>36.018675000000002</v>
      </c>
      <c r="I1010" s="164"/>
    </row>
    <row r="1011" spans="1:9" x14ac:dyDescent="0.35">
      <c r="A1011">
        <v>347373</v>
      </c>
      <c r="B1011" t="s">
        <v>57</v>
      </c>
      <c r="C1011" t="s">
        <v>37</v>
      </c>
      <c r="D1011" t="s">
        <v>38</v>
      </c>
      <c r="E1011" t="s">
        <v>53</v>
      </c>
      <c r="F1011" t="s">
        <v>56</v>
      </c>
      <c r="G1011" t="s">
        <v>29</v>
      </c>
      <c r="H1011" s="165">
        <v>35.407056249999997</v>
      </c>
      <c r="I1011" s="164"/>
    </row>
    <row r="1012" spans="1:9" x14ac:dyDescent="0.35">
      <c r="A1012">
        <v>347375</v>
      </c>
      <c r="B1012" t="s">
        <v>58</v>
      </c>
      <c r="C1012" t="s">
        <v>37</v>
      </c>
      <c r="D1012" t="s">
        <v>38</v>
      </c>
      <c r="E1012" t="s">
        <v>53</v>
      </c>
      <c r="F1012" t="s">
        <v>56</v>
      </c>
      <c r="G1012" t="s">
        <v>29</v>
      </c>
      <c r="H1012" s="165">
        <v>56.524224999999994</v>
      </c>
      <c r="I1012" s="164"/>
    </row>
    <row r="1013" spans="1:9" x14ac:dyDescent="0.35">
      <c r="A1013">
        <v>347377</v>
      </c>
      <c r="B1013" t="s">
        <v>59</v>
      </c>
      <c r="C1013" t="s">
        <v>37</v>
      </c>
      <c r="D1013" t="s">
        <v>38</v>
      </c>
      <c r="E1013" t="s">
        <v>53</v>
      </c>
      <c r="F1013" t="s">
        <v>56</v>
      </c>
      <c r="G1013" t="s">
        <v>29</v>
      </c>
      <c r="H1013" s="165">
        <v>56.354312499999999</v>
      </c>
      <c r="I1013" s="164"/>
    </row>
    <row r="1014" spans="1:9" x14ac:dyDescent="0.35">
      <c r="A1014">
        <v>347379</v>
      </c>
      <c r="B1014" t="s">
        <v>60</v>
      </c>
      <c r="C1014" t="s">
        <v>37</v>
      </c>
      <c r="D1014" t="s">
        <v>38</v>
      </c>
      <c r="E1014" t="s">
        <v>53</v>
      </c>
      <c r="F1014" t="s">
        <v>56</v>
      </c>
      <c r="G1014" t="s">
        <v>29</v>
      </c>
      <c r="H1014" s="165">
        <v>41.443875000000006</v>
      </c>
      <c r="I1014" s="164"/>
    </row>
    <row r="1015" spans="1:9" x14ac:dyDescent="0.35">
      <c r="A1015">
        <v>347427</v>
      </c>
      <c r="B1015" t="s">
        <v>98</v>
      </c>
      <c r="C1015" t="s">
        <v>3</v>
      </c>
      <c r="D1015" t="s">
        <v>62</v>
      </c>
      <c r="E1015" t="s">
        <v>91</v>
      </c>
      <c r="F1015" t="s">
        <v>96</v>
      </c>
      <c r="G1015" t="s">
        <v>29</v>
      </c>
      <c r="H1015" s="165">
        <v>14.185499999999999</v>
      </c>
      <c r="I1015" s="164"/>
    </row>
    <row r="1016" spans="1:9" x14ac:dyDescent="0.35">
      <c r="A1016">
        <v>347429</v>
      </c>
      <c r="B1016" t="s">
        <v>99</v>
      </c>
      <c r="C1016" t="s">
        <v>3</v>
      </c>
      <c r="D1016" t="s">
        <v>62</v>
      </c>
      <c r="E1016" t="s">
        <v>91</v>
      </c>
      <c r="F1016" t="s">
        <v>96</v>
      </c>
      <c r="G1016" t="s">
        <v>29</v>
      </c>
      <c r="H1016" s="165">
        <v>14.6706</v>
      </c>
      <c r="I1016" s="164"/>
    </row>
    <row r="1017" spans="1:9" x14ac:dyDescent="0.35">
      <c r="A1017">
        <v>347431</v>
      </c>
      <c r="B1017" t="s">
        <v>100</v>
      </c>
      <c r="C1017" t="s">
        <v>3</v>
      </c>
      <c r="D1017" t="s">
        <v>62</v>
      </c>
      <c r="E1017" t="s">
        <v>91</v>
      </c>
      <c r="F1017" t="s">
        <v>96</v>
      </c>
      <c r="G1017" t="s">
        <v>29</v>
      </c>
      <c r="H1017" s="165">
        <v>16.820474999999998</v>
      </c>
      <c r="I1017" s="164"/>
    </row>
    <row r="1018" spans="1:9" x14ac:dyDescent="0.35">
      <c r="A1018">
        <v>347433</v>
      </c>
      <c r="B1018" t="s">
        <v>101</v>
      </c>
      <c r="C1018" t="s">
        <v>3</v>
      </c>
      <c r="D1018" t="s">
        <v>62</v>
      </c>
      <c r="E1018" t="s">
        <v>91</v>
      </c>
      <c r="F1018" t="s">
        <v>96</v>
      </c>
      <c r="G1018" t="s">
        <v>29</v>
      </c>
      <c r="H1018" s="165">
        <v>16.735949999999999</v>
      </c>
      <c r="I1018" s="164"/>
    </row>
    <row r="1019" spans="1:9" x14ac:dyDescent="0.35">
      <c r="A1019">
        <v>347435</v>
      </c>
      <c r="B1019" t="s">
        <v>102</v>
      </c>
      <c r="C1019" t="s">
        <v>3</v>
      </c>
      <c r="D1019" t="s">
        <v>62</v>
      </c>
      <c r="E1019" t="s">
        <v>91</v>
      </c>
      <c r="F1019" t="s">
        <v>96</v>
      </c>
      <c r="G1019" t="s">
        <v>29</v>
      </c>
      <c r="H1019" s="165">
        <v>49.954275000000003</v>
      </c>
      <c r="I1019" s="164"/>
    </row>
    <row r="1020" spans="1:9" x14ac:dyDescent="0.35">
      <c r="A1020">
        <v>347437</v>
      </c>
      <c r="B1020" t="s">
        <v>103</v>
      </c>
      <c r="C1020" t="s">
        <v>3</v>
      </c>
      <c r="D1020" t="s">
        <v>62</v>
      </c>
      <c r="E1020" t="s">
        <v>91</v>
      </c>
      <c r="F1020" t="s">
        <v>96</v>
      </c>
      <c r="G1020" t="s">
        <v>29</v>
      </c>
      <c r="H1020" s="165">
        <v>33.133800000000001</v>
      </c>
      <c r="I1020" s="164"/>
    </row>
    <row r="1021" spans="1:9" x14ac:dyDescent="0.35">
      <c r="A1021">
        <v>347439</v>
      </c>
      <c r="B1021" t="s">
        <v>104</v>
      </c>
      <c r="C1021" t="s">
        <v>3</v>
      </c>
      <c r="D1021" t="s">
        <v>62</v>
      </c>
      <c r="E1021" t="s">
        <v>91</v>
      </c>
      <c r="F1021" t="s">
        <v>96</v>
      </c>
      <c r="G1021" t="s">
        <v>29</v>
      </c>
      <c r="H1021" s="165">
        <v>20.782125000000001</v>
      </c>
      <c r="I1021" s="164"/>
    </row>
    <row r="1022" spans="1:9" x14ac:dyDescent="0.35">
      <c r="A1022">
        <v>347427</v>
      </c>
      <c r="B1022" t="s">
        <v>98</v>
      </c>
      <c r="C1022" t="s">
        <v>3</v>
      </c>
      <c r="D1022" t="s">
        <v>62</v>
      </c>
      <c r="E1022" t="s">
        <v>91</v>
      </c>
      <c r="F1022" t="s">
        <v>94</v>
      </c>
      <c r="G1022" t="s">
        <v>29</v>
      </c>
      <c r="H1022" s="165">
        <v>14.113125</v>
      </c>
      <c r="I1022" s="164"/>
    </row>
    <row r="1023" spans="1:9" x14ac:dyDescent="0.35">
      <c r="A1023">
        <v>347429</v>
      </c>
      <c r="B1023" t="s">
        <v>99</v>
      </c>
      <c r="C1023" t="s">
        <v>3</v>
      </c>
      <c r="D1023" t="s">
        <v>62</v>
      </c>
      <c r="E1023" t="s">
        <v>91</v>
      </c>
      <c r="F1023" t="s">
        <v>94</v>
      </c>
      <c r="G1023" t="s">
        <v>29</v>
      </c>
      <c r="H1023" s="165">
        <v>14.595750000000001</v>
      </c>
      <c r="I1023" s="164"/>
    </row>
    <row r="1024" spans="1:9" x14ac:dyDescent="0.35">
      <c r="A1024">
        <v>347431</v>
      </c>
      <c r="B1024" t="s">
        <v>100</v>
      </c>
      <c r="C1024" t="s">
        <v>3</v>
      </c>
      <c r="D1024" t="s">
        <v>62</v>
      </c>
      <c r="E1024" t="s">
        <v>91</v>
      </c>
      <c r="F1024" t="s">
        <v>94</v>
      </c>
      <c r="G1024" t="s">
        <v>29</v>
      </c>
      <c r="H1024" s="165">
        <v>16.73465625</v>
      </c>
      <c r="I1024" s="164"/>
    </row>
    <row r="1025" spans="1:9" x14ac:dyDescent="0.35">
      <c r="A1025">
        <v>347433</v>
      </c>
      <c r="B1025" t="s">
        <v>101</v>
      </c>
      <c r="C1025" t="s">
        <v>3</v>
      </c>
      <c r="D1025" t="s">
        <v>62</v>
      </c>
      <c r="E1025" t="s">
        <v>91</v>
      </c>
      <c r="F1025" t="s">
        <v>94</v>
      </c>
      <c r="G1025" t="s">
        <v>29</v>
      </c>
      <c r="H1025" s="165">
        <v>16.650562499999999</v>
      </c>
      <c r="I1025" s="164"/>
    </row>
    <row r="1026" spans="1:9" x14ac:dyDescent="0.35">
      <c r="A1026">
        <v>347435</v>
      </c>
      <c r="B1026" t="s">
        <v>102</v>
      </c>
      <c r="C1026" t="s">
        <v>3</v>
      </c>
      <c r="D1026" t="s">
        <v>62</v>
      </c>
      <c r="E1026" t="s">
        <v>91</v>
      </c>
      <c r="F1026" t="s">
        <v>94</v>
      </c>
      <c r="G1026" t="s">
        <v>29</v>
      </c>
      <c r="H1026" s="165">
        <v>55.221562499999997</v>
      </c>
      <c r="I1026" s="164"/>
    </row>
    <row r="1027" spans="1:9" x14ac:dyDescent="0.35">
      <c r="A1027">
        <v>347437</v>
      </c>
      <c r="B1027" t="s">
        <v>103</v>
      </c>
      <c r="C1027" t="s">
        <v>3</v>
      </c>
      <c r="D1027" t="s">
        <v>62</v>
      </c>
      <c r="E1027" t="s">
        <v>91</v>
      </c>
      <c r="F1027" t="s">
        <v>94</v>
      </c>
      <c r="G1027" t="s">
        <v>29</v>
      </c>
      <c r="H1027" s="165">
        <v>38.458874999999999</v>
      </c>
      <c r="I1027" s="164"/>
    </row>
    <row r="1028" spans="1:9" x14ac:dyDescent="0.35">
      <c r="A1028">
        <v>347439</v>
      </c>
      <c r="B1028" t="s">
        <v>104</v>
      </c>
      <c r="C1028" t="s">
        <v>3</v>
      </c>
      <c r="D1028" t="s">
        <v>62</v>
      </c>
      <c r="E1028" t="s">
        <v>91</v>
      </c>
      <c r="F1028" t="s">
        <v>94</v>
      </c>
      <c r="G1028" t="s">
        <v>29</v>
      </c>
      <c r="H1028" s="165">
        <v>21.389062499999998</v>
      </c>
      <c r="I1028" s="164"/>
    </row>
    <row r="1029" spans="1:9" x14ac:dyDescent="0.35">
      <c r="A1029">
        <v>347387</v>
      </c>
      <c r="B1029" t="s">
        <v>70</v>
      </c>
      <c r="C1029" t="s">
        <v>3</v>
      </c>
      <c r="D1029" t="s">
        <v>62</v>
      </c>
      <c r="E1029" t="s">
        <v>63</v>
      </c>
      <c r="F1029" t="s">
        <v>65</v>
      </c>
      <c r="G1029" t="s">
        <v>29</v>
      </c>
      <c r="H1029" s="165">
        <v>14.258999999999999</v>
      </c>
      <c r="I1029" s="164"/>
    </row>
    <row r="1030" spans="1:9" x14ac:dyDescent="0.35">
      <c r="A1030">
        <v>347389</v>
      </c>
      <c r="B1030" t="s">
        <v>71</v>
      </c>
      <c r="C1030" t="s">
        <v>3</v>
      </c>
      <c r="D1030" t="s">
        <v>62</v>
      </c>
      <c r="E1030" t="s">
        <v>63</v>
      </c>
      <c r="F1030" t="s">
        <v>65</v>
      </c>
      <c r="G1030" t="s">
        <v>29</v>
      </c>
      <c r="H1030" s="165">
        <v>14.186249999999999</v>
      </c>
      <c r="I1030" s="164"/>
    </row>
    <row r="1031" spans="1:9" x14ac:dyDescent="0.35">
      <c r="A1031">
        <v>347391</v>
      </c>
      <c r="B1031" t="s">
        <v>72</v>
      </c>
      <c r="C1031" t="s">
        <v>3</v>
      </c>
      <c r="D1031" t="s">
        <v>62</v>
      </c>
      <c r="E1031" t="s">
        <v>63</v>
      </c>
      <c r="F1031" t="s">
        <v>65</v>
      </c>
      <c r="G1031" t="s">
        <v>29</v>
      </c>
      <c r="H1031" s="165">
        <v>16.230524999999997</v>
      </c>
      <c r="I1031" s="164"/>
    </row>
    <row r="1032" spans="1:9" x14ac:dyDescent="0.35">
      <c r="A1032">
        <v>347393</v>
      </c>
      <c r="B1032" t="s">
        <v>73</v>
      </c>
      <c r="C1032" t="s">
        <v>3</v>
      </c>
      <c r="D1032" t="s">
        <v>62</v>
      </c>
      <c r="E1032" t="s">
        <v>63</v>
      </c>
      <c r="F1032" t="s">
        <v>65</v>
      </c>
      <c r="G1032" t="s">
        <v>29</v>
      </c>
      <c r="H1032" s="165">
        <v>16.146862499999997</v>
      </c>
      <c r="I1032" s="164"/>
    </row>
    <row r="1033" spans="1:9" x14ac:dyDescent="0.35">
      <c r="A1033">
        <v>347395</v>
      </c>
      <c r="B1033" t="s">
        <v>74</v>
      </c>
      <c r="C1033" t="s">
        <v>3</v>
      </c>
      <c r="D1033" t="s">
        <v>62</v>
      </c>
      <c r="E1033" t="s">
        <v>63</v>
      </c>
      <c r="F1033" t="s">
        <v>65</v>
      </c>
      <c r="G1033" t="s">
        <v>29</v>
      </c>
      <c r="H1033" s="165">
        <v>50.097104999999999</v>
      </c>
      <c r="I1033" s="164"/>
    </row>
    <row r="1034" spans="1:9" x14ac:dyDescent="0.35">
      <c r="A1034">
        <v>347397</v>
      </c>
      <c r="B1034" t="s">
        <v>75</v>
      </c>
      <c r="C1034" t="s">
        <v>3</v>
      </c>
      <c r="D1034" t="s">
        <v>62</v>
      </c>
      <c r="E1034" t="s">
        <v>63</v>
      </c>
      <c r="F1034" t="s">
        <v>65</v>
      </c>
      <c r="G1034" t="s">
        <v>29</v>
      </c>
      <c r="H1034" s="165">
        <v>33.297674999999998</v>
      </c>
      <c r="I1034" s="164"/>
    </row>
    <row r="1035" spans="1:9" x14ac:dyDescent="0.35">
      <c r="A1035">
        <v>347399</v>
      </c>
      <c r="B1035" t="s">
        <v>76</v>
      </c>
      <c r="C1035" t="s">
        <v>3</v>
      </c>
      <c r="D1035" t="s">
        <v>62</v>
      </c>
      <c r="E1035" t="s">
        <v>63</v>
      </c>
      <c r="F1035" t="s">
        <v>65</v>
      </c>
      <c r="G1035" t="s">
        <v>29</v>
      </c>
      <c r="H1035" s="165">
        <v>20.886524999999999</v>
      </c>
      <c r="I1035" s="164"/>
    </row>
    <row r="1036" spans="1:9" x14ac:dyDescent="0.35">
      <c r="A1036">
        <v>347387</v>
      </c>
      <c r="B1036" t="s">
        <v>70</v>
      </c>
      <c r="C1036" t="s">
        <v>3</v>
      </c>
      <c r="D1036" t="s">
        <v>62</v>
      </c>
      <c r="E1036" t="s">
        <v>63</v>
      </c>
      <c r="F1036" t="s">
        <v>67</v>
      </c>
      <c r="G1036" t="s">
        <v>29</v>
      </c>
      <c r="H1036" s="165">
        <v>14.185499999999999</v>
      </c>
      <c r="I1036" s="164"/>
    </row>
    <row r="1037" spans="1:9" x14ac:dyDescent="0.35">
      <c r="A1037">
        <v>347389</v>
      </c>
      <c r="B1037" t="s">
        <v>71</v>
      </c>
      <c r="C1037" t="s">
        <v>3</v>
      </c>
      <c r="D1037" t="s">
        <v>62</v>
      </c>
      <c r="E1037" t="s">
        <v>63</v>
      </c>
      <c r="F1037" t="s">
        <v>67</v>
      </c>
      <c r="G1037" t="s">
        <v>29</v>
      </c>
      <c r="H1037" s="165">
        <v>14.113125</v>
      </c>
      <c r="I1037" s="164"/>
    </row>
    <row r="1038" spans="1:9" x14ac:dyDescent="0.35">
      <c r="A1038">
        <v>347391</v>
      </c>
      <c r="B1038" t="s">
        <v>72</v>
      </c>
      <c r="C1038" t="s">
        <v>3</v>
      </c>
      <c r="D1038" t="s">
        <v>62</v>
      </c>
      <c r="E1038" t="s">
        <v>63</v>
      </c>
      <c r="F1038" t="s">
        <v>67</v>
      </c>
      <c r="G1038" t="s">
        <v>29</v>
      </c>
      <c r="H1038" s="165">
        <v>16.146862499999997</v>
      </c>
      <c r="I1038" s="164"/>
    </row>
    <row r="1039" spans="1:9" x14ac:dyDescent="0.35">
      <c r="A1039">
        <v>347393</v>
      </c>
      <c r="B1039" t="s">
        <v>73</v>
      </c>
      <c r="C1039" t="s">
        <v>3</v>
      </c>
      <c r="D1039" t="s">
        <v>62</v>
      </c>
      <c r="E1039" t="s">
        <v>63</v>
      </c>
      <c r="F1039" t="s">
        <v>67</v>
      </c>
      <c r="G1039" t="s">
        <v>29</v>
      </c>
      <c r="H1039" s="165">
        <v>16.063631249999997</v>
      </c>
      <c r="I1039" s="164"/>
    </row>
    <row r="1040" spans="1:9" x14ac:dyDescent="0.35">
      <c r="A1040">
        <v>347395</v>
      </c>
      <c r="B1040" t="s">
        <v>74</v>
      </c>
      <c r="C1040" t="s">
        <v>3</v>
      </c>
      <c r="D1040" t="s">
        <v>62</v>
      </c>
      <c r="E1040" t="s">
        <v>63</v>
      </c>
      <c r="F1040" t="s">
        <v>67</v>
      </c>
      <c r="G1040" t="s">
        <v>29</v>
      </c>
      <c r="H1040" s="165">
        <v>55.376524999999994</v>
      </c>
      <c r="I1040" s="164"/>
    </row>
    <row r="1041" spans="1:9" x14ac:dyDescent="0.35">
      <c r="A1041">
        <v>347397</v>
      </c>
      <c r="B1041" t="s">
        <v>75</v>
      </c>
      <c r="C1041" t="s">
        <v>3</v>
      </c>
      <c r="D1041" t="s">
        <v>62</v>
      </c>
      <c r="E1041" t="s">
        <v>63</v>
      </c>
      <c r="F1041" t="s">
        <v>67</v>
      </c>
      <c r="G1041" t="s">
        <v>29</v>
      </c>
      <c r="H1041" s="165">
        <v>38.647043749999995</v>
      </c>
      <c r="I1041" s="164"/>
    </row>
    <row r="1042" spans="1:9" x14ac:dyDescent="0.35">
      <c r="A1042">
        <v>347399</v>
      </c>
      <c r="B1042" t="s">
        <v>76</v>
      </c>
      <c r="C1042" t="s">
        <v>3</v>
      </c>
      <c r="D1042" t="s">
        <v>62</v>
      </c>
      <c r="E1042" t="s">
        <v>63</v>
      </c>
      <c r="F1042" t="s">
        <v>67</v>
      </c>
      <c r="G1042" t="s">
        <v>29</v>
      </c>
      <c r="H1042" s="165">
        <v>21.495374999999999</v>
      </c>
      <c r="I1042" s="164"/>
    </row>
    <row r="1043" spans="1:9" x14ac:dyDescent="0.35">
      <c r="A1043">
        <v>347387</v>
      </c>
      <c r="B1043" t="s">
        <v>70</v>
      </c>
      <c r="C1043" t="s">
        <v>3</v>
      </c>
      <c r="D1043" t="s">
        <v>62</v>
      </c>
      <c r="E1043" t="s">
        <v>63</v>
      </c>
      <c r="F1043" t="s">
        <v>68</v>
      </c>
      <c r="G1043" t="s">
        <v>29</v>
      </c>
      <c r="H1043" s="165">
        <v>14.670599999999999</v>
      </c>
      <c r="I1043" s="164"/>
    </row>
    <row r="1044" spans="1:9" x14ac:dyDescent="0.35">
      <c r="A1044">
        <v>347389</v>
      </c>
      <c r="B1044" t="s">
        <v>71</v>
      </c>
      <c r="C1044" t="s">
        <v>3</v>
      </c>
      <c r="D1044" t="s">
        <v>62</v>
      </c>
      <c r="E1044" t="s">
        <v>63</v>
      </c>
      <c r="F1044" t="s">
        <v>68</v>
      </c>
      <c r="G1044" t="s">
        <v>29</v>
      </c>
      <c r="H1044" s="165">
        <v>14.595750000000001</v>
      </c>
      <c r="I1044" s="164"/>
    </row>
    <row r="1045" spans="1:9" x14ac:dyDescent="0.35">
      <c r="A1045">
        <v>347391</v>
      </c>
      <c r="B1045" t="s">
        <v>72</v>
      </c>
      <c r="C1045" t="s">
        <v>3</v>
      </c>
      <c r="D1045" t="s">
        <v>62</v>
      </c>
      <c r="E1045" t="s">
        <v>63</v>
      </c>
      <c r="F1045" t="s">
        <v>68</v>
      </c>
      <c r="G1045" t="s">
        <v>29</v>
      </c>
      <c r="H1045" s="165">
        <v>16.699034999999999</v>
      </c>
      <c r="I1045" s="164"/>
    </row>
    <row r="1046" spans="1:9" x14ac:dyDescent="0.35">
      <c r="A1046">
        <v>347393</v>
      </c>
      <c r="B1046" t="s">
        <v>73</v>
      </c>
      <c r="C1046" t="s">
        <v>3</v>
      </c>
      <c r="D1046" t="s">
        <v>62</v>
      </c>
      <c r="E1046" t="s">
        <v>63</v>
      </c>
      <c r="F1046" t="s">
        <v>68</v>
      </c>
      <c r="G1046" t="s">
        <v>29</v>
      </c>
      <c r="H1046" s="165">
        <v>16.612957499999997</v>
      </c>
      <c r="I1046" s="164"/>
    </row>
    <row r="1047" spans="1:9" x14ac:dyDescent="0.35">
      <c r="A1047">
        <v>347395</v>
      </c>
      <c r="B1047" t="s">
        <v>74</v>
      </c>
      <c r="C1047" t="s">
        <v>3</v>
      </c>
      <c r="D1047" t="s">
        <v>62</v>
      </c>
      <c r="E1047" t="s">
        <v>63</v>
      </c>
      <c r="F1047" t="s">
        <v>68</v>
      </c>
      <c r="G1047" t="s">
        <v>29</v>
      </c>
      <c r="H1047" s="165">
        <v>57.270229999999998</v>
      </c>
      <c r="I1047" s="164"/>
    </row>
    <row r="1048" spans="1:9" x14ac:dyDescent="0.35">
      <c r="A1048">
        <v>347397</v>
      </c>
      <c r="B1048" t="s">
        <v>75</v>
      </c>
      <c r="C1048" t="s">
        <v>3</v>
      </c>
      <c r="D1048" t="s">
        <v>62</v>
      </c>
      <c r="E1048" t="s">
        <v>63</v>
      </c>
      <c r="F1048" t="s">
        <v>68</v>
      </c>
      <c r="G1048" t="s">
        <v>29</v>
      </c>
      <c r="H1048" s="165">
        <v>39.968652499999997</v>
      </c>
      <c r="I1048" s="164"/>
    </row>
    <row r="1049" spans="1:9" x14ac:dyDescent="0.35">
      <c r="A1049">
        <v>347399</v>
      </c>
      <c r="B1049" t="s">
        <v>76</v>
      </c>
      <c r="C1049" t="s">
        <v>3</v>
      </c>
      <c r="D1049" t="s">
        <v>62</v>
      </c>
      <c r="E1049" t="s">
        <v>63</v>
      </c>
      <c r="F1049" t="s">
        <v>68</v>
      </c>
      <c r="G1049" t="s">
        <v>29</v>
      </c>
      <c r="H1049" s="165">
        <v>22.230449999999998</v>
      </c>
      <c r="I1049" s="164"/>
    </row>
    <row r="1050" spans="1:9" x14ac:dyDescent="0.35">
      <c r="A1050">
        <v>347331</v>
      </c>
      <c r="B1050" t="s">
        <v>2</v>
      </c>
      <c r="C1050" t="s">
        <v>3</v>
      </c>
      <c r="D1050" t="s">
        <v>4</v>
      </c>
      <c r="E1050" t="s">
        <v>5</v>
      </c>
      <c r="F1050" t="s">
        <v>13</v>
      </c>
      <c r="G1050" t="s">
        <v>29</v>
      </c>
      <c r="H1050" s="165">
        <v>16.992112500000001</v>
      </c>
      <c r="I1050" s="164"/>
    </row>
    <row r="1051" spans="1:9" x14ac:dyDescent="0.35">
      <c r="A1051">
        <v>347333</v>
      </c>
      <c r="B1051" t="s">
        <v>32</v>
      </c>
      <c r="C1051" t="s">
        <v>3</v>
      </c>
      <c r="D1051" t="s">
        <v>4</v>
      </c>
      <c r="E1051" t="s">
        <v>5</v>
      </c>
      <c r="F1051" t="s">
        <v>13</v>
      </c>
      <c r="G1051" t="s">
        <v>29</v>
      </c>
      <c r="H1051" s="165">
        <v>16.90629375</v>
      </c>
      <c r="I1051" s="164"/>
    </row>
    <row r="1052" spans="1:9" x14ac:dyDescent="0.35">
      <c r="A1052">
        <v>347335</v>
      </c>
      <c r="B1052" t="s">
        <v>33</v>
      </c>
      <c r="C1052" t="s">
        <v>3</v>
      </c>
      <c r="D1052" t="s">
        <v>4</v>
      </c>
      <c r="E1052" t="s">
        <v>5</v>
      </c>
      <c r="F1052" t="s">
        <v>13</v>
      </c>
      <c r="G1052" t="s">
        <v>29</v>
      </c>
      <c r="H1052" s="165">
        <v>16.820475000000002</v>
      </c>
      <c r="I1052" s="164"/>
    </row>
    <row r="1053" spans="1:9" x14ac:dyDescent="0.35">
      <c r="A1053">
        <v>347337</v>
      </c>
      <c r="B1053" t="s">
        <v>34</v>
      </c>
      <c r="C1053" t="s">
        <v>3</v>
      </c>
      <c r="D1053" t="s">
        <v>4</v>
      </c>
      <c r="E1053" t="s">
        <v>5</v>
      </c>
      <c r="F1053" t="s">
        <v>13</v>
      </c>
      <c r="G1053" t="s">
        <v>29</v>
      </c>
      <c r="H1053" s="165">
        <v>16.734656249999997</v>
      </c>
      <c r="I1053" s="164"/>
    </row>
    <row r="1054" spans="1:9" x14ac:dyDescent="0.35">
      <c r="A1054">
        <v>347339</v>
      </c>
      <c r="B1054" t="s">
        <v>35</v>
      </c>
      <c r="C1054" t="s">
        <v>3</v>
      </c>
      <c r="D1054" t="s">
        <v>4</v>
      </c>
      <c r="E1054" t="s">
        <v>5</v>
      </c>
      <c r="F1054" t="s">
        <v>13</v>
      </c>
      <c r="G1054" t="s">
        <v>29</v>
      </c>
      <c r="H1054" s="165">
        <v>16.648837499999999</v>
      </c>
      <c r="I1054" s="164"/>
    </row>
    <row r="1055" spans="1:9" x14ac:dyDescent="0.35">
      <c r="A1055">
        <v>347387</v>
      </c>
      <c r="B1055" t="s">
        <v>70</v>
      </c>
      <c r="C1055" t="s">
        <v>3</v>
      </c>
      <c r="D1055" t="s">
        <v>62</v>
      </c>
      <c r="E1055" t="s">
        <v>63</v>
      </c>
      <c r="F1055" t="s">
        <v>13</v>
      </c>
      <c r="G1055" t="s">
        <v>29</v>
      </c>
      <c r="H1055" s="165">
        <v>9.7510000000000012</v>
      </c>
      <c r="I1055" s="164"/>
    </row>
    <row r="1056" spans="1:9" x14ac:dyDescent="0.35">
      <c r="A1056">
        <v>347389</v>
      </c>
      <c r="B1056" t="s">
        <v>71</v>
      </c>
      <c r="C1056" t="s">
        <v>3</v>
      </c>
      <c r="D1056" t="s">
        <v>62</v>
      </c>
      <c r="E1056" t="s">
        <v>63</v>
      </c>
      <c r="F1056" t="s">
        <v>13</v>
      </c>
      <c r="G1056" t="s">
        <v>29</v>
      </c>
      <c r="H1056" s="165">
        <v>9.7012499999999999</v>
      </c>
      <c r="I1056" s="164"/>
    </row>
    <row r="1057" spans="1:9" x14ac:dyDescent="0.35">
      <c r="A1057">
        <v>347391</v>
      </c>
      <c r="B1057" t="s">
        <v>72</v>
      </c>
      <c r="C1057" t="s">
        <v>3</v>
      </c>
      <c r="D1057" t="s">
        <v>62</v>
      </c>
      <c r="E1057" t="s">
        <v>63</v>
      </c>
      <c r="F1057" t="s">
        <v>13</v>
      </c>
      <c r="G1057" t="s">
        <v>29</v>
      </c>
      <c r="H1057" s="165">
        <v>11.099224999999999</v>
      </c>
      <c r="I1057" s="164"/>
    </row>
    <row r="1058" spans="1:9" x14ac:dyDescent="0.35">
      <c r="A1058">
        <v>347393</v>
      </c>
      <c r="B1058" t="s">
        <v>73</v>
      </c>
      <c r="C1058" t="s">
        <v>3</v>
      </c>
      <c r="D1058" t="s">
        <v>62</v>
      </c>
      <c r="E1058" t="s">
        <v>63</v>
      </c>
      <c r="F1058" t="s">
        <v>13</v>
      </c>
      <c r="G1058" t="s">
        <v>29</v>
      </c>
      <c r="H1058" s="165">
        <v>11.0420125</v>
      </c>
      <c r="I1058" s="164"/>
    </row>
    <row r="1059" spans="1:9" x14ac:dyDescent="0.35">
      <c r="A1059">
        <v>347395</v>
      </c>
      <c r="B1059" t="s">
        <v>74</v>
      </c>
      <c r="C1059" t="s">
        <v>3</v>
      </c>
      <c r="D1059" t="s">
        <v>62</v>
      </c>
      <c r="E1059" t="s">
        <v>63</v>
      </c>
      <c r="F1059" t="s">
        <v>13</v>
      </c>
      <c r="G1059" t="s">
        <v>29</v>
      </c>
      <c r="H1059" s="165">
        <v>28.549037499999997</v>
      </c>
      <c r="I1059" s="164"/>
    </row>
    <row r="1060" spans="1:9" x14ac:dyDescent="0.35">
      <c r="A1060">
        <v>347397</v>
      </c>
      <c r="B1060" t="s">
        <v>75</v>
      </c>
      <c r="C1060" t="s">
        <v>3</v>
      </c>
      <c r="D1060" t="s">
        <v>62</v>
      </c>
      <c r="E1060" t="s">
        <v>63</v>
      </c>
      <c r="F1060" t="s">
        <v>13</v>
      </c>
      <c r="G1060" t="s">
        <v>29</v>
      </c>
      <c r="H1060" s="165">
        <v>17.077931249999999</v>
      </c>
      <c r="I1060" s="164"/>
    </row>
    <row r="1061" spans="1:9" x14ac:dyDescent="0.35">
      <c r="A1061">
        <v>347399</v>
      </c>
      <c r="B1061" t="s">
        <v>76</v>
      </c>
      <c r="C1061" t="s">
        <v>3</v>
      </c>
      <c r="D1061" t="s">
        <v>62</v>
      </c>
      <c r="E1061" t="s">
        <v>63</v>
      </c>
      <c r="F1061" t="s">
        <v>13</v>
      </c>
      <c r="G1061" t="s">
        <v>29</v>
      </c>
      <c r="H1061" s="165">
        <v>13.544437500000001</v>
      </c>
      <c r="I1061" s="164"/>
    </row>
    <row r="1062" spans="1:9" x14ac:dyDescent="0.35">
      <c r="A1062">
        <v>347331</v>
      </c>
      <c r="B1062" t="s">
        <v>2</v>
      </c>
      <c r="C1062" t="s">
        <v>3</v>
      </c>
      <c r="D1062" t="s">
        <v>4</v>
      </c>
      <c r="E1062" t="s">
        <v>5</v>
      </c>
      <c r="F1062" t="s">
        <v>7</v>
      </c>
      <c r="G1062" t="s">
        <v>29</v>
      </c>
      <c r="H1062" s="165">
        <v>16.906725000000002</v>
      </c>
      <c r="I1062" s="164"/>
    </row>
    <row r="1063" spans="1:9" x14ac:dyDescent="0.35">
      <c r="A1063">
        <v>347333</v>
      </c>
      <c r="B1063" t="s">
        <v>32</v>
      </c>
      <c r="C1063" t="s">
        <v>3</v>
      </c>
      <c r="D1063" t="s">
        <v>4</v>
      </c>
      <c r="E1063" t="s">
        <v>5</v>
      </c>
      <c r="F1063" t="s">
        <v>7</v>
      </c>
      <c r="G1063" t="s">
        <v>29</v>
      </c>
      <c r="H1063" s="165">
        <v>16.821337500000002</v>
      </c>
      <c r="I1063" s="164"/>
    </row>
    <row r="1064" spans="1:9" x14ac:dyDescent="0.35">
      <c r="A1064">
        <v>347335</v>
      </c>
      <c r="B1064" t="s">
        <v>33</v>
      </c>
      <c r="C1064" t="s">
        <v>3</v>
      </c>
      <c r="D1064" t="s">
        <v>4</v>
      </c>
      <c r="E1064" t="s">
        <v>5</v>
      </c>
      <c r="F1064" t="s">
        <v>7</v>
      </c>
      <c r="G1064" t="s">
        <v>29</v>
      </c>
      <c r="H1064" s="165">
        <v>16.735950000000003</v>
      </c>
      <c r="I1064" s="164"/>
    </row>
    <row r="1065" spans="1:9" x14ac:dyDescent="0.35">
      <c r="A1065">
        <v>347337</v>
      </c>
      <c r="B1065" t="s">
        <v>34</v>
      </c>
      <c r="C1065" t="s">
        <v>3</v>
      </c>
      <c r="D1065" t="s">
        <v>4</v>
      </c>
      <c r="E1065" t="s">
        <v>5</v>
      </c>
      <c r="F1065" t="s">
        <v>7</v>
      </c>
      <c r="G1065" t="s">
        <v>29</v>
      </c>
      <c r="H1065" s="165">
        <v>16.650562499999999</v>
      </c>
      <c r="I1065" s="164"/>
    </row>
    <row r="1066" spans="1:9" x14ac:dyDescent="0.35">
      <c r="A1066">
        <v>347339</v>
      </c>
      <c r="B1066" t="s">
        <v>35</v>
      </c>
      <c r="C1066" t="s">
        <v>3</v>
      </c>
      <c r="D1066" t="s">
        <v>4</v>
      </c>
      <c r="E1066" t="s">
        <v>5</v>
      </c>
      <c r="F1066" t="s">
        <v>7</v>
      </c>
      <c r="G1066" t="s">
        <v>29</v>
      </c>
      <c r="H1066" s="165">
        <v>16.565174999999996</v>
      </c>
      <c r="I1066" s="164"/>
    </row>
    <row r="1067" spans="1:9" x14ac:dyDescent="0.35">
      <c r="A1067">
        <v>347387</v>
      </c>
      <c r="B1067" t="s">
        <v>70</v>
      </c>
      <c r="C1067" t="s">
        <v>3</v>
      </c>
      <c r="D1067" t="s">
        <v>62</v>
      </c>
      <c r="E1067" t="s">
        <v>63</v>
      </c>
      <c r="F1067" t="s">
        <v>7</v>
      </c>
      <c r="G1067" t="s">
        <v>29</v>
      </c>
      <c r="H1067" s="165">
        <v>9.702</v>
      </c>
      <c r="I1067" s="164"/>
    </row>
    <row r="1068" spans="1:9" x14ac:dyDescent="0.35">
      <c r="A1068">
        <v>347389</v>
      </c>
      <c r="B1068" t="s">
        <v>71</v>
      </c>
      <c r="C1068" t="s">
        <v>3</v>
      </c>
      <c r="D1068" t="s">
        <v>62</v>
      </c>
      <c r="E1068" t="s">
        <v>63</v>
      </c>
      <c r="F1068" t="s">
        <v>7</v>
      </c>
      <c r="G1068" t="s">
        <v>29</v>
      </c>
      <c r="H1068" s="165">
        <v>9.6524999999999999</v>
      </c>
      <c r="I1068" s="164"/>
    </row>
    <row r="1069" spans="1:9" x14ac:dyDescent="0.35">
      <c r="A1069">
        <v>347391</v>
      </c>
      <c r="B1069" t="s">
        <v>72</v>
      </c>
      <c r="C1069" t="s">
        <v>3</v>
      </c>
      <c r="D1069" t="s">
        <v>62</v>
      </c>
      <c r="E1069" t="s">
        <v>63</v>
      </c>
      <c r="F1069" t="s">
        <v>7</v>
      </c>
      <c r="G1069" t="s">
        <v>29</v>
      </c>
      <c r="H1069" s="165">
        <v>11.04345</v>
      </c>
      <c r="I1069" s="164"/>
    </row>
    <row r="1070" spans="1:9" x14ac:dyDescent="0.35">
      <c r="A1070">
        <v>347393</v>
      </c>
      <c r="B1070" t="s">
        <v>73</v>
      </c>
      <c r="C1070" t="s">
        <v>3</v>
      </c>
      <c r="D1070" t="s">
        <v>62</v>
      </c>
      <c r="E1070" t="s">
        <v>63</v>
      </c>
      <c r="F1070" t="s">
        <v>7</v>
      </c>
      <c r="G1070" t="s">
        <v>29</v>
      </c>
      <c r="H1070" s="165">
        <v>10.986525</v>
      </c>
      <c r="I1070" s="164"/>
    </row>
    <row r="1071" spans="1:9" x14ac:dyDescent="0.35">
      <c r="A1071">
        <v>347395</v>
      </c>
      <c r="B1071" t="s">
        <v>74</v>
      </c>
      <c r="C1071" t="s">
        <v>3</v>
      </c>
      <c r="D1071" t="s">
        <v>62</v>
      </c>
      <c r="E1071" t="s">
        <v>63</v>
      </c>
      <c r="F1071" t="s">
        <v>7</v>
      </c>
      <c r="G1071" t="s">
        <v>29</v>
      </c>
      <c r="H1071" s="165">
        <v>28.405574999999999</v>
      </c>
      <c r="I1071" s="164"/>
    </row>
    <row r="1072" spans="1:9" x14ac:dyDescent="0.35">
      <c r="A1072">
        <v>347397</v>
      </c>
      <c r="B1072" t="s">
        <v>75</v>
      </c>
      <c r="C1072" t="s">
        <v>3</v>
      </c>
      <c r="D1072" t="s">
        <v>62</v>
      </c>
      <c r="E1072" t="s">
        <v>63</v>
      </c>
      <c r="F1072" t="s">
        <v>7</v>
      </c>
      <c r="G1072" t="s">
        <v>29</v>
      </c>
      <c r="H1072" s="165">
        <v>16.992112500000001</v>
      </c>
      <c r="I1072" s="164"/>
    </row>
    <row r="1073" spans="1:9" x14ac:dyDescent="0.35">
      <c r="A1073">
        <v>347399</v>
      </c>
      <c r="B1073" t="s">
        <v>76</v>
      </c>
      <c r="C1073" t="s">
        <v>3</v>
      </c>
      <c r="D1073" t="s">
        <v>62</v>
      </c>
      <c r="E1073" t="s">
        <v>63</v>
      </c>
      <c r="F1073" t="s">
        <v>7</v>
      </c>
      <c r="G1073" t="s">
        <v>29</v>
      </c>
      <c r="H1073" s="165">
        <v>13.476375000000001</v>
      </c>
      <c r="I1073" s="164"/>
    </row>
    <row r="1074" spans="1:9" x14ac:dyDescent="0.35">
      <c r="A1074">
        <v>347353</v>
      </c>
      <c r="B1074" t="s">
        <v>47</v>
      </c>
      <c r="C1074" t="s">
        <v>37</v>
      </c>
      <c r="D1074" t="s">
        <v>38</v>
      </c>
      <c r="E1074" t="s">
        <v>39</v>
      </c>
      <c r="F1074" t="s">
        <v>43</v>
      </c>
      <c r="G1074" t="s">
        <v>29</v>
      </c>
      <c r="H1074" s="165">
        <v>16.1712375</v>
      </c>
      <c r="I1074" s="164"/>
    </row>
    <row r="1075" spans="1:9" x14ac:dyDescent="0.35">
      <c r="A1075">
        <v>347355</v>
      </c>
      <c r="B1075" t="s">
        <v>49</v>
      </c>
      <c r="C1075" t="s">
        <v>37</v>
      </c>
      <c r="D1075" t="s">
        <v>38</v>
      </c>
      <c r="E1075" t="s">
        <v>39</v>
      </c>
      <c r="F1075" t="s">
        <v>43</v>
      </c>
      <c r="G1075" t="s">
        <v>29</v>
      </c>
      <c r="H1075" s="165">
        <v>28.035562499999997</v>
      </c>
      <c r="I1075" s="164"/>
    </row>
    <row r="1076" spans="1:9" x14ac:dyDescent="0.35">
      <c r="A1076">
        <v>347357</v>
      </c>
      <c r="B1076" t="s">
        <v>50</v>
      </c>
      <c r="C1076" t="s">
        <v>37</v>
      </c>
      <c r="D1076" t="s">
        <v>38</v>
      </c>
      <c r="E1076" t="s">
        <v>39</v>
      </c>
      <c r="F1076" t="s">
        <v>43</v>
      </c>
      <c r="G1076" t="s">
        <v>29</v>
      </c>
      <c r="H1076" s="165">
        <v>27.893968749999999</v>
      </c>
      <c r="I1076" s="164"/>
    </row>
    <row r="1077" spans="1:9" x14ac:dyDescent="0.35">
      <c r="A1077">
        <v>347359</v>
      </c>
      <c r="B1077" t="s">
        <v>51</v>
      </c>
      <c r="C1077" t="s">
        <v>37</v>
      </c>
      <c r="D1077" t="s">
        <v>38</v>
      </c>
      <c r="E1077" t="s">
        <v>39</v>
      </c>
      <c r="F1077" t="s">
        <v>43</v>
      </c>
      <c r="G1077" t="s">
        <v>29</v>
      </c>
      <c r="H1077" s="165">
        <v>18.099374999999998</v>
      </c>
      <c r="I1077" s="164"/>
    </row>
    <row r="1078" spans="1:9" x14ac:dyDescent="0.35">
      <c r="A1078">
        <v>347373</v>
      </c>
      <c r="B1078" t="s">
        <v>57</v>
      </c>
      <c r="C1078" t="s">
        <v>37</v>
      </c>
      <c r="D1078" t="s">
        <v>38</v>
      </c>
      <c r="E1078" t="s">
        <v>53</v>
      </c>
      <c r="F1078" t="s">
        <v>43</v>
      </c>
      <c r="G1078" t="s">
        <v>29</v>
      </c>
      <c r="H1078" s="165">
        <v>15.683662499999999</v>
      </c>
      <c r="I1078" s="164"/>
    </row>
    <row r="1079" spans="1:9" x14ac:dyDescent="0.35">
      <c r="A1079">
        <v>347375</v>
      </c>
      <c r="B1079" t="s">
        <v>58</v>
      </c>
      <c r="C1079" t="s">
        <v>37</v>
      </c>
      <c r="D1079" t="s">
        <v>38</v>
      </c>
      <c r="E1079" t="s">
        <v>53</v>
      </c>
      <c r="F1079" t="s">
        <v>43</v>
      </c>
      <c r="G1079" t="s">
        <v>29</v>
      </c>
      <c r="H1079" s="165">
        <v>28.262112499999997</v>
      </c>
      <c r="I1079" s="164"/>
    </row>
    <row r="1080" spans="1:9" x14ac:dyDescent="0.35">
      <c r="A1080">
        <v>347377</v>
      </c>
      <c r="B1080" t="s">
        <v>59</v>
      </c>
      <c r="C1080" t="s">
        <v>37</v>
      </c>
      <c r="D1080" t="s">
        <v>38</v>
      </c>
      <c r="E1080" t="s">
        <v>53</v>
      </c>
      <c r="F1080" t="s">
        <v>43</v>
      </c>
      <c r="G1080" t="s">
        <v>29</v>
      </c>
      <c r="H1080" s="165">
        <v>28.177156249999999</v>
      </c>
      <c r="I1080" s="164"/>
    </row>
    <row r="1081" spans="1:9" x14ac:dyDescent="0.35">
      <c r="A1081">
        <v>347379</v>
      </c>
      <c r="B1081" t="s">
        <v>60</v>
      </c>
      <c r="C1081" t="s">
        <v>37</v>
      </c>
      <c r="D1081" t="s">
        <v>38</v>
      </c>
      <c r="E1081" t="s">
        <v>53</v>
      </c>
      <c r="F1081" t="s">
        <v>43</v>
      </c>
      <c r="G1081" t="s">
        <v>29</v>
      </c>
      <c r="H1081" s="165">
        <v>18.284062500000001</v>
      </c>
      <c r="I1081" s="164"/>
    </row>
    <row r="1082" spans="1:9" x14ac:dyDescent="0.35">
      <c r="A1082">
        <v>347353</v>
      </c>
      <c r="B1082" t="s">
        <v>47</v>
      </c>
      <c r="C1082" t="s">
        <v>37</v>
      </c>
      <c r="D1082" t="s">
        <v>38</v>
      </c>
      <c r="E1082" t="s">
        <v>39</v>
      </c>
      <c r="F1082" t="s">
        <v>42</v>
      </c>
      <c r="G1082" t="s">
        <v>29</v>
      </c>
      <c r="H1082" s="165">
        <v>16.08915</v>
      </c>
      <c r="I1082" s="164"/>
    </row>
    <row r="1083" spans="1:9" x14ac:dyDescent="0.35">
      <c r="A1083">
        <v>347355</v>
      </c>
      <c r="B1083" t="s">
        <v>49</v>
      </c>
      <c r="C1083" t="s">
        <v>37</v>
      </c>
      <c r="D1083" t="s">
        <v>38</v>
      </c>
      <c r="E1083" t="s">
        <v>39</v>
      </c>
      <c r="F1083" t="s">
        <v>42</v>
      </c>
      <c r="G1083" t="s">
        <v>29</v>
      </c>
      <c r="H1083" s="165">
        <v>27.893249999999998</v>
      </c>
      <c r="I1083" s="164"/>
    </row>
    <row r="1084" spans="1:9" x14ac:dyDescent="0.35">
      <c r="A1084">
        <v>347357</v>
      </c>
      <c r="B1084" t="s">
        <v>50</v>
      </c>
      <c r="C1084" t="s">
        <v>37</v>
      </c>
      <c r="D1084" t="s">
        <v>38</v>
      </c>
      <c r="E1084" t="s">
        <v>39</v>
      </c>
      <c r="F1084" t="s">
        <v>42</v>
      </c>
      <c r="G1084" t="s">
        <v>29</v>
      </c>
      <c r="H1084" s="165">
        <v>27.752374999999997</v>
      </c>
      <c r="I1084" s="164"/>
    </row>
    <row r="1085" spans="1:9" x14ac:dyDescent="0.35">
      <c r="A1085">
        <v>347359</v>
      </c>
      <c r="B1085" t="s">
        <v>51</v>
      </c>
      <c r="C1085" t="s">
        <v>37</v>
      </c>
      <c r="D1085" t="s">
        <v>38</v>
      </c>
      <c r="E1085" t="s">
        <v>39</v>
      </c>
      <c r="F1085" t="s">
        <v>42</v>
      </c>
      <c r="G1085" t="s">
        <v>29</v>
      </c>
      <c r="H1085" s="165">
        <v>18.0075</v>
      </c>
      <c r="I1085" s="164"/>
    </row>
    <row r="1086" spans="1:9" x14ac:dyDescent="0.35">
      <c r="A1086">
        <v>347373</v>
      </c>
      <c r="B1086" t="s">
        <v>57</v>
      </c>
      <c r="C1086" t="s">
        <v>37</v>
      </c>
      <c r="D1086" t="s">
        <v>38</v>
      </c>
      <c r="E1086" t="s">
        <v>53</v>
      </c>
      <c r="F1086" t="s">
        <v>42</v>
      </c>
      <c r="G1086" t="s">
        <v>29</v>
      </c>
      <c r="H1086" s="165">
        <v>15.604049999999999</v>
      </c>
      <c r="I1086" s="164"/>
    </row>
    <row r="1087" spans="1:9" x14ac:dyDescent="0.35">
      <c r="A1087">
        <v>347375</v>
      </c>
      <c r="B1087" t="s">
        <v>58</v>
      </c>
      <c r="C1087" t="s">
        <v>37</v>
      </c>
      <c r="D1087" t="s">
        <v>38</v>
      </c>
      <c r="E1087" t="s">
        <v>53</v>
      </c>
      <c r="F1087" t="s">
        <v>42</v>
      </c>
      <c r="G1087" t="s">
        <v>29</v>
      </c>
      <c r="H1087" s="165">
        <v>28.118649999999999</v>
      </c>
      <c r="I1087" s="164"/>
    </row>
    <row r="1088" spans="1:9" x14ac:dyDescent="0.35">
      <c r="A1088">
        <v>347377</v>
      </c>
      <c r="B1088" t="s">
        <v>59</v>
      </c>
      <c r="C1088" t="s">
        <v>37</v>
      </c>
      <c r="D1088" t="s">
        <v>38</v>
      </c>
      <c r="E1088" t="s">
        <v>53</v>
      </c>
      <c r="F1088" t="s">
        <v>42</v>
      </c>
      <c r="G1088" t="s">
        <v>29</v>
      </c>
      <c r="H1088" s="165">
        <v>28.034125</v>
      </c>
      <c r="I1088" s="164"/>
    </row>
    <row r="1089" spans="1:9" x14ac:dyDescent="0.35">
      <c r="A1089">
        <v>347379</v>
      </c>
      <c r="B1089" t="s">
        <v>60</v>
      </c>
      <c r="C1089" t="s">
        <v>37</v>
      </c>
      <c r="D1089" t="s">
        <v>38</v>
      </c>
      <c r="E1089" t="s">
        <v>53</v>
      </c>
      <c r="F1089" t="s">
        <v>42</v>
      </c>
      <c r="G1089" t="s">
        <v>29</v>
      </c>
      <c r="H1089" s="165">
        <v>18.19125</v>
      </c>
      <c r="I1089" s="164"/>
    </row>
    <row r="1090" spans="1:9" x14ac:dyDescent="0.35">
      <c r="A1090">
        <v>347387</v>
      </c>
      <c r="B1090" t="s">
        <v>70</v>
      </c>
      <c r="C1090" t="s">
        <v>3</v>
      </c>
      <c r="D1090" t="s">
        <v>62</v>
      </c>
      <c r="E1090" t="s">
        <v>63</v>
      </c>
      <c r="F1090" t="s">
        <v>66</v>
      </c>
      <c r="G1090" t="s">
        <v>29</v>
      </c>
      <c r="H1090" s="165">
        <v>9.5549999999999997</v>
      </c>
      <c r="I1090" s="164"/>
    </row>
    <row r="1091" spans="1:9" x14ac:dyDescent="0.35">
      <c r="A1091">
        <v>347389</v>
      </c>
      <c r="B1091" t="s">
        <v>71</v>
      </c>
      <c r="C1091" t="s">
        <v>3</v>
      </c>
      <c r="D1091" t="s">
        <v>62</v>
      </c>
      <c r="E1091" t="s">
        <v>63</v>
      </c>
      <c r="F1091" t="s">
        <v>66</v>
      </c>
      <c r="G1091" t="s">
        <v>29</v>
      </c>
      <c r="H1091" s="165">
        <v>9.5062499999999996</v>
      </c>
      <c r="I1091" s="164"/>
    </row>
    <row r="1092" spans="1:9" x14ac:dyDescent="0.35">
      <c r="A1092">
        <v>347391</v>
      </c>
      <c r="B1092" t="s">
        <v>72</v>
      </c>
      <c r="C1092" t="s">
        <v>3</v>
      </c>
      <c r="D1092" t="s">
        <v>62</v>
      </c>
      <c r="E1092" t="s">
        <v>63</v>
      </c>
      <c r="F1092" t="s">
        <v>66</v>
      </c>
      <c r="G1092" t="s">
        <v>29</v>
      </c>
      <c r="H1092" s="165">
        <v>10.876124999999998</v>
      </c>
      <c r="I1092" s="164"/>
    </row>
    <row r="1093" spans="1:9" x14ac:dyDescent="0.35">
      <c r="A1093">
        <v>347393</v>
      </c>
      <c r="B1093" t="s">
        <v>73</v>
      </c>
      <c r="C1093" t="s">
        <v>3</v>
      </c>
      <c r="D1093" t="s">
        <v>62</v>
      </c>
      <c r="E1093" t="s">
        <v>63</v>
      </c>
      <c r="F1093" t="s">
        <v>66</v>
      </c>
      <c r="G1093" t="s">
        <v>29</v>
      </c>
      <c r="H1093" s="165">
        <v>10.820062500000001</v>
      </c>
      <c r="I1093" s="164"/>
    </row>
    <row r="1094" spans="1:9" x14ac:dyDescent="0.35">
      <c r="A1094">
        <v>347395</v>
      </c>
      <c r="B1094" t="s">
        <v>74</v>
      </c>
      <c r="C1094" t="s">
        <v>3</v>
      </c>
      <c r="D1094" t="s">
        <v>62</v>
      </c>
      <c r="E1094" t="s">
        <v>63</v>
      </c>
      <c r="F1094" t="s">
        <v>66</v>
      </c>
      <c r="G1094" t="s">
        <v>29</v>
      </c>
      <c r="H1094" s="165">
        <v>27.975187499999997</v>
      </c>
      <c r="I1094" s="164"/>
    </row>
    <row r="1095" spans="1:9" x14ac:dyDescent="0.35">
      <c r="A1095">
        <v>347397</v>
      </c>
      <c r="B1095" t="s">
        <v>75</v>
      </c>
      <c r="C1095" t="s">
        <v>3</v>
      </c>
      <c r="D1095" t="s">
        <v>62</v>
      </c>
      <c r="E1095" t="s">
        <v>63</v>
      </c>
      <c r="F1095" t="s">
        <v>66</v>
      </c>
      <c r="G1095" t="s">
        <v>29</v>
      </c>
      <c r="H1095" s="165">
        <v>16.73465625</v>
      </c>
      <c r="I1095" s="164"/>
    </row>
    <row r="1096" spans="1:9" x14ac:dyDescent="0.35">
      <c r="A1096">
        <v>347399</v>
      </c>
      <c r="B1096" t="s">
        <v>76</v>
      </c>
      <c r="C1096" t="s">
        <v>3</v>
      </c>
      <c r="D1096" t="s">
        <v>62</v>
      </c>
      <c r="E1096" t="s">
        <v>63</v>
      </c>
      <c r="F1096" t="s">
        <v>66</v>
      </c>
      <c r="G1096" t="s">
        <v>29</v>
      </c>
      <c r="H1096" s="165">
        <v>13.272187500000001</v>
      </c>
      <c r="I1096" s="164"/>
    </row>
    <row r="1097" spans="1:9" x14ac:dyDescent="0.35">
      <c r="A1097">
        <v>347427</v>
      </c>
      <c r="B1097" t="s">
        <v>98</v>
      </c>
      <c r="C1097" t="s">
        <v>3</v>
      </c>
      <c r="D1097" t="s">
        <v>62</v>
      </c>
      <c r="E1097" t="s">
        <v>91</v>
      </c>
      <c r="F1097" t="s">
        <v>66</v>
      </c>
      <c r="G1097" t="s">
        <v>29</v>
      </c>
      <c r="H1097" s="165">
        <v>9.4087499999999995</v>
      </c>
      <c r="I1097" s="164"/>
    </row>
    <row r="1098" spans="1:9" x14ac:dyDescent="0.35">
      <c r="A1098">
        <v>347429</v>
      </c>
      <c r="B1098" t="s">
        <v>99</v>
      </c>
      <c r="C1098" t="s">
        <v>3</v>
      </c>
      <c r="D1098" t="s">
        <v>62</v>
      </c>
      <c r="E1098" t="s">
        <v>91</v>
      </c>
      <c r="F1098" t="s">
        <v>66</v>
      </c>
      <c r="G1098" t="s">
        <v>29</v>
      </c>
      <c r="H1098" s="165">
        <v>9.730500000000001</v>
      </c>
      <c r="I1098" s="164"/>
    </row>
    <row r="1099" spans="1:9" x14ac:dyDescent="0.35">
      <c r="A1099">
        <v>347431</v>
      </c>
      <c r="B1099" t="s">
        <v>100</v>
      </c>
      <c r="C1099" t="s">
        <v>3</v>
      </c>
      <c r="D1099" t="s">
        <v>62</v>
      </c>
      <c r="E1099" t="s">
        <v>91</v>
      </c>
      <c r="F1099" t="s">
        <v>66</v>
      </c>
      <c r="G1099" t="s">
        <v>29</v>
      </c>
      <c r="H1099" s="165">
        <v>11.156437500000001</v>
      </c>
      <c r="I1099" s="164"/>
    </row>
    <row r="1100" spans="1:9" x14ac:dyDescent="0.35">
      <c r="A1100">
        <v>347433</v>
      </c>
      <c r="B1100" t="s">
        <v>101</v>
      </c>
      <c r="C1100" t="s">
        <v>3</v>
      </c>
      <c r="D1100" t="s">
        <v>62</v>
      </c>
      <c r="E1100" t="s">
        <v>91</v>
      </c>
      <c r="F1100" t="s">
        <v>66</v>
      </c>
      <c r="G1100" t="s">
        <v>29</v>
      </c>
      <c r="H1100" s="165">
        <v>11.100375</v>
      </c>
      <c r="I1100" s="164"/>
    </row>
    <row r="1101" spans="1:9" x14ac:dyDescent="0.35">
      <c r="A1101">
        <v>347435</v>
      </c>
      <c r="B1101" t="s">
        <v>102</v>
      </c>
      <c r="C1101" t="s">
        <v>3</v>
      </c>
      <c r="D1101" t="s">
        <v>62</v>
      </c>
      <c r="E1101" t="s">
        <v>91</v>
      </c>
      <c r="F1101" t="s">
        <v>66</v>
      </c>
      <c r="G1101" t="s">
        <v>29</v>
      </c>
      <c r="H1101" s="165">
        <v>27.610781249999999</v>
      </c>
      <c r="I1101" s="164"/>
    </row>
    <row r="1102" spans="1:9" x14ac:dyDescent="0.35">
      <c r="A1102">
        <v>347437</v>
      </c>
      <c r="B1102" t="s">
        <v>103</v>
      </c>
      <c r="C1102" t="s">
        <v>3</v>
      </c>
      <c r="D1102" t="s">
        <v>62</v>
      </c>
      <c r="E1102" t="s">
        <v>91</v>
      </c>
      <c r="F1102" t="s">
        <v>66</v>
      </c>
      <c r="G1102" t="s">
        <v>29</v>
      </c>
      <c r="H1102" s="165">
        <v>16.482375000000001</v>
      </c>
      <c r="I1102" s="164"/>
    </row>
    <row r="1103" spans="1:9" x14ac:dyDescent="0.35">
      <c r="A1103">
        <v>347439</v>
      </c>
      <c r="B1103" t="s">
        <v>104</v>
      </c>
      <c r="C1103" t="s">
        <v>3</v>
      </c>
      <c r="D1103" t="s">
        <v>62</v>
      </c>
      <c r="E1103" t="s">
        <v>91</v>
      </c>
      <c r="F1103" t="s">
        <v>66</v>
      </c>
      <c r="G1103" t="s">
        <v>29</v>
      </c>
      <c r="H1103" s="165">
        <v>13.071093749999999</v>
      </c>
      <c r="I1103" s="164"/>
    </row>
    <row r="1104" spans="1:9" x14ac:dyDescent="0.35">
      <c r="A1104">
        <v>347387</v>
      </c>
      <c r="B1104" t="s">
        <v>70</v>
      </c>
      <c r="C1104" t="s">
        <v>3</v>
      </c>
      <c r="D1104" t="s">
        <v>62</v>
      </c>
      <c r="E1104" t="s">
        <v>63</v>
      </c>
      <c r="F1104" t="s">
        <v>64</v>
      </c>
      <c r="G1104" t="s">
        <v>29</v>
      </c>
      <c r="H1104" s="165">
        <v>9.5060000000000002</v>
      </c>
      <c r="I1104" s="164"/>
    </row>
    <row r="1105" spans="1:9" x14ac:dyDescent="0.35">
      <c r="A1105">
        <v>347389</v>
      </c>
      <c r="B1105" t="s">
        <v>71</v>
      </c>
      <c r="C1105" t="s">
        <v>3</v>
      </c>
      <c r="D1105" t="s">
        <v>62</v>
      </c>
      <c r="E1105" t="s">
        <v>63</v>
      </c>
      <c r="F1105" t="s">
        <v>64</v>
      </c>
      <c r="G1105" t="s">
        <v>29</v>
      </c>
      <c r="H1105" s="165">
        <v>9.4574999999999996</v>
      </c>
      <c r="I1105" s="164"/>
    </row>
    <row r="1106" spans="1:9" x14ac:dyDescent="0.35">
      <c r="A1106">
        <v>347391</v>
      </c>
      <c r="B1106" t="s">
        <v>72</v>
      </c>
      <c r="C1106" t="s">
        <v>3</v>
      </c>
      <c r="D1106" t="s">
        <v>62</v>
      </c>
      <c r="E1106" t="s">
        <v>63</v>
      </c>
      <c r="F1106" t="s">
        <v>64</v>
      </c>
      <c r="G1106" t="s">
        <v>29</v>
      </c>
      <c r="H1106" s="165">
        <v>10.820349999999999</v>
      </c>
      <c r="I1106" s="164"/>
    </row>
    <row r="1107" spans="1:9" x14ac:dyDescent="0.35">
      <c r="A1107">
        <v>347393</v>
      </c>
      <c r="B1107" t="s">
        <v>73</v>
      </c>
      <c r="C1107" t="s">
        <v>3</v>
      </c>
      <c r="D1107" t="s">
        <v>62</v>
      </c>
      <c r="E1107" t="s">
        <v>63</v>
      </c>
      <c r="F1107" t="s">
        <v>64</v>
      </c>
      <c r="G1107" t="s">
        <v>29</v>
      </c>
      <c r="H1107" s="165">
        <v>10.764575000000001</v>
      </c>
      <c r="I1107" s="164"/>
    </row>
    <row r="1108" spans="1:9" x14ac:dyDescent="0.35">
      <c r="A1108">
        <v>347395</v>
      </c>
      <c r="B1108" t="s">
        <v>74</v>
      </c>
      <c r="C1108" t="s">
        <v>3</v>
      </c>
      <c r="D1108" t="s">
        <v>62</v>
      </c>
      <c r="E1108" t="s">
        <v>63</v>
      </c>
      <c r="F1108" t="s">
        <v>64</v>
      </c>
      <c r="G1108" t="s">
        <v>29</v>
      </c>
      <c r="H1108" s="165">
        <v>27.831724999999999</v>
      </c>
      <c r="I1108" s="164"/>
    </row>
    <row r="1109" spans="1:9" x14ac:dyDescent="0.35">
      <c r="A1109">
        <v>347397</v>
      </c>
      <c r="B1109" t="s">
        <v>75</v>
      </c>
      <c r="C1109" t="s">
        <v>3</v>
      </c>
      <c r="D1109" t="s">
        <v>62</v>
      </c>
      <c r="E1109" t="s">
        <v>63</v>
      </c>
      <c r="F1109" t="s">
        <v>64</v>
      </c>
      <c r="G1109" t="s">
        <v>29</v>
      </c>
      <c r="H1109" s="165">
        <v>16.648837499999999</v>
      </c>
      <c r="I1109" s="164"/>
    </row>
    <row r="1110" spans="1:9" x14ac:dyDescent="0.35">
      <c r="A1110">
        <v>347399</v>
      </c>
      <c r="B1110" t="s">
        <v>76</v>
      </c>
      <c r="C1110" t="s">
        <v>3</v>
      </c>
      <c r="D1110" t="s">
        <v>62</v>
      </c>
      <c r="E1110" t="s">
        <v>63</v>
      </c>
      <c r="F1110" t="s">
        <v>64</v>
      </c>
      <c r="G1110" t="s">
        <v>29</v>
      </c>
      <c r="H1110" s="165">
        <v>13.204124999999999</v>
      </c>
      <c r="I1110" s="164"/>
    </row>
    <row r="1111" spans="1:9" x14ac:dyDescent="0.35">
      <c r="A1111">
        <v>347427</v>
      </c>
      <c r="B1111" t="s">
        <v>98</v>
      </c>
      <c r="C1111" t="s">
        <v>3</v>
      </c>
      <c r="D1111" t="s">
        <v>62</v>
      </c>
      <c r="E1111" t="s">
        <v>91</v>
      </c>
      <c r="F1111" t="s">
        <v>64</v>
      </c>
      <c r="G1111" t="s">
        <v>29</v>
      </c>
      <c r="H1111" s="165">
        <v>9.3605</v>
      </c>
      <c r="I1111" s="164"/>
    </row>
    <row r="1112" spans="1:9" x14ac:dyDescent="0.35">
      <c r="A1112">
        <v>347429</v>
      </c>
      <c r="B1112" t="s">
        <v>99</v>
      </c>
      <c r="C1112" t="s">
        <v>3</v>
      </c>
      <c r="D1112" t="s">
        <v>62</v>
      </c>
      <c r="E1112" t="s">
        <v>91</v>
      </c>
      <c r="F1112" t="s">
        <v>64</v>
      </c>
      <c r="G1112" t="s">
        <v>29</v>
      </c>
      <c r="H1112" s="165">
        <v>9.6806000000000001</v>
      </c>
      <c r="I1112" s="164"/>
    </row>
    <row r="1113" spans="1:9" x14ac:dyDescent="0.35">
      <c r="A1113">
        <v>347431</v>
      </c>
      <c r="B1113" t="s">
        <v>100</v>
      </c>
      <c r="C1113" t="s">
        <v>3</v>
      </c>
      <c r="D1113" t="s">
        <v>62</v>
      </c>
      <c r="E1113" t="s">
        <v>91</v>
      </c>
      <c r="F1113" t="s">
        <v>64</v>
      </c>
      <c r="G1113" t="s">
        <v>29</v>
      </c>
      <c r="H1113" s="165">
        <v>11.099225000000001</v>
      </c>
      <c r="I1113" s="164"/>
    </row>
    <row r="1114" spans="1:9" x14ac:dyDescent="0.35">
      <c r="A1114">
        <v>347433</v>
      </c>
      <c r="B1114" t="s">
        <v>101</v>
      </c>
      <c r="C1114" t="s">
        <v>3</v>
      </c>
      <c r="D1114" t="s">
        <v>62</v>
      </c>
      <c r="E1114" t="s">
        <v>91</v>
      </c>
      <c r="F1114" t="s">
        <v>64</v>
      </c>
      <c r="G1114" t="s">
        <v>29</v>
      </c>
      <c r="H1114" s="165">
        <v>11.04345</v>
      </c>
      <c r="I1114" s="164"/>
    </row>
    <row r="1115" spans="1:9" x14ac:dyDescent="0.35">
      <c r="A1115">
        <v>347435</v>
      </c>
      <c r="B1115" t="s">
        <v>102</v>
      </c>
      <c r="C1115" t="s">
        <v>3</v>
      </c>
      <c r="D1115" t="s">
        <v>62</v>
      </c>
      <c r="E1115" t="s">
        <v>91</v>
      </c>
      <c r="F1115" t="s">
        <v>64</v>
      </c>
      <c r="G1115" t="s">
        <v>29</v>
      </c>
      <c r="H1115" s="165">
        <v>27.469187499999997</v>
      </c>
      <c r="I1115" s="164"/>
    </row>
    <row r="1116" spans="1:9" x14ac:dyDescent="0.35">
      <c r="A1116">
        <v>347437</v>
      </c>
      <c r="B1116" t="s">
        <v>103</v>
      </c>
      <c r="C1116" t="s">
        <v>3</v>
      </c>
      <c r="D1116" t="s">
        <v>62</v>
      </c>
      <c r="E1116" t="s">
        <v>91</v>
      </c>
      <c r="F1116" t="s">
        <v>64</v>
      </c>
      <c r="G1116" t="s">
        <v>29</v>
      </c>
      <c r="H1116" s="165">
        <v>16.397850000000002</v>
      </c>
      <c r="I1116" s="164"/>
    </row>
    <row r="1117" spans="1:9" x14ac:dyDescent="0.35">
      <c r="A1117">
        <v>347439</v>
      </c>
      <c r="B1117" t="s">
        <v>104</v>
      </c>
      <c r="C1117" t="s">
        <v>3</v>
      </c>
      <c r="D1117" t="s">
        <v>62</v>
      </c>
      <c r="E1117" t="s">
        <v>91</v>
      </c>
      <c r="F1117" t="s">
        <v>64</v>
      </c>
      <c r="G1117" t="s">
        <v>29</v>
      </c>
      <c r="H1117" s="165">
        <v>13.0040625</v>
      </c>
      <c r="I1117" s="164"/>
    </row>
    <row r="1118" spans="1:9" x14ac:dyDescent="0.35">
      <c r="A1118">
        <v>347353</v>
      </c>
      <c r="B1118" t="s">
        <v>47</v>
      </c>
      <c r="C1118" t="s">
        <v>37</v>
      </c>
      <c r="D1118" t="s">
        <v>38</v>
      </c>
      <c r="E1118" t="s">
        <v>39</v>
      </c>
      <c r="F1118" t="s">
        <v>44</v>
      </c>
      <c r="G1118" t="s">
        <v>29</v>
      </c>
      <c r="H1118" s="165">
        <v>10.321881249999999</v>
      </c>
      <c r="I1118" s="164"/>
    </row>
    <row r="1119" spans="1:9" x14ac:dyDescent="0.35">
      <c r="A1119">
        <v>347355</v>
      </c>
      <c r="B1119" t="s">
        <v>49</v>
      </c>
      <c r="C1119" t="s">
        <v>37</v>
      </c>
      <c r="D1119" t="s">
        <v>38</v>
      </c>
      <c r="E1119" t="s">
        <v>39</v>
      </c>
      <c r="F1119" t="s">
        <v>44</v>
      </c>
      <c r="G1119" t="s">
        <v>29</v>
      </c>
      <c r="H1119" s="165">
        <v>16.4797875</v>
      </c>
      <c r="I1119" s="164"/>
    </row>
    <row r="1120" spans="1:9" x14ac:dyDescent="0.35">
      <c r="A1120">
        <v>347357</v>
      </c>
      <c r="B1120" t="s">
        <v>50</v>
      </c>
      <c r="C1120" t="s">
        <v>37</v>
      </c>
      <c r="D1120" t="s">
        <v>38</v>
      </c>
      <c r="E1120" t="s">
        <v>39</v>
      </c>
      <c r="F1120" t="s">
        <v>44</v>
      </c>
      <c r="G1120" t="s">
        <v>29</v>
      </c>
      <c r="H1120" s="165">
        <v>16.39655625</v>
      </c>
      <c r="I1120" s="164"/>
    </row>
    <row r="1121" spans="1:9" x14ac:dyDescent="0.35">
      <c r="A1121">
        <v>347359</v>
      </c>
      <c r="B1121" t="s">
        <v>51</v>
      </c>
      <c r="C1121" t="s">
        <v>37</v>
      </c>
      <c r="D1121" t="s">
        <v>38</v>
      </c>
      <c r="E1121" t="s">
        <v>39</v>
      </c>
      <c r="F1121" t="s">
        <v>44</v>
      </c>
      <c r="G1121" t="s">
        <v>29</v>
      </c>
      <c r="H1121" s="165">
        <v>11.584824999999999</v>
      </c>
      <c r="I1121" s="164"/>
    </row>
    <row r="1122" spans="1:9" x14ac:dyDescent="0.35">
      <c r="A1122">
        <v>347373</v>
      </c>
      <c r="B1122" t="s">
        <v>57</v>
      </c>
      <c r="C1122" t="s">
        <v>37</v>
      </c>
      <c r="D1122" t="s">
        <v>38</v>
      </c>
      <c r="E1122" t="s">
        <v>53</v>
      </c>
      <c r="F1122" t="s">
        <v>44</v>
      </c>
      <c r="G1122" t="s">
        <v>29</v>
      </c>
      <c r="H1122" s="165">
        <v>10.010668749999999</v>
      </c>
      <c r="I1122" s="164"/>
    </row>
    <row r="1123" spans="1:9" x14ac:dyDescent="0.35">
      <c r="A1123">
        <v>347375</v>
      </c>
      <c r="B1123" t="s">
        <v>58</v>
      </c>
      <c r="C1123" t="s">
        <v>37</v>
      </c>
      <c r="D1123" t="s">
        <v>38</v>
      </c>
      <c r="E1123" t="s">
        <v>53</v>
      </c>
      <c r="F1123" t="s">
        <v>44</v>
      </c>
      <c r="G1123" t="s">
        <v>29</v>
      </c>
      <c r="H1123" s="165">
        <v>16.612957499999997</v>
      </c>
      <c r="I1123" s="164"/>
    </row>
    <row r="1124" spans="1:9" x14ac:dyDescent="0.35">
      <c r="A1124">
        <v>347377</v>
      </c>
      <c r="B1124" t="s">
        <v>59</v>
      </c>
      <c r="C1124" t="s">
        <v>37</v>
      </c>
      <c r="D1124" t="s">
        <v>38</v>
      </c>
      <c r="E1124" t="s">
        <v>53</v>
      </c>
      <c r="F1124" t="s">
        <v>44</v>
      </c>
      <c r="G1124" t="s">
        <v>29</v>
      </c>
      <c r="H1124" s="165">
        <v>16.563018750000001</v>
      </c>
      <c r="I1124" s="164"/>
    </row>
    <row r="1125" spans="1:9" x14ac:dyDescent="0.35">
      <c r="A1125">
        <v>347379</v>
      </c>
      <c r="B1125" t="s">
        <v>60</v>
      </c>
      <c r="C1125" t="s">
        <v>37</v>
      </c>
      <c r="D1125" t="s">
        <v>38</v>
      </c>
      <c r="E1125" t="s">
        <v>53</v>
      </c>
      <c r="F1125" t="s">
        <v>44</v>
      </c>
      <c r="G1125" t="s">
        <v>29</v>
      </c>
      <c r="H1125" s="165">
        <v>11.703037499999999</v>
      </c>
      <c r="I1125" s="164"/>
    </row>
    <row r="1126" spans="1:9" x14ac:dyDescent="0.35">
      <c r="A1126">
        <v>347411</v>
      </c>
      <c r="B1126" t="s">
        <v>85</v>
      </c>
      <c r="C1126" t="s">
        <v>37</v>
      </c>
      <c r="D1126" t="s">
        <v>4</v>
      </c>
      <c r="E1126" t="s">
        <v>78</v>
      </c>
      <c r="F1126" t="s">
        <v>44</v>
      </c>
      <c r="G1126" t="s">
        <v>29</v>
      </c>
      <c r="H1126" s="165">
        <v>10.709087499999999</v>
      </c>
      <c r="I1126" s="164"/>
    </row>
    <row r="1127" spans="1:9" x14ac:dyDescent="0.35">
      <c r="A1127">
        <v>347413</v>
      </c>
      <c r="B1127" t="s">
        <v>86</v>
      </c>
      <c r="C1127" t="s">
        <v>37</v>
      </c>
      <c r="D1127" t="s">
        <v>4</v>
      </c>
      <c r="E1127" t="s">
        <v>78</v>
      </c>
      <c r="F1127" t="s">
        <v>44</v>
      </c>
      <c r="G1127" t="s">
        <v>29</v>
      </c>
      <c r="H1127" s="165">
        <v>11.075305</v>
      </c>
      <c r="I1127" s="164"/>
    </row>
    <row r="1128" spans="1:9" x14ac:dyDescent="0.35">
      <c r="A1128">
        <v>347415</v>
      </c>
      <c r="B1128" t="s">
        <v>87</v>
      </c>
      <c r="C1128" t="s">
        <v>37</v>
      </c>
      <c r="D1128" t="s">
        <v>4</v>
      </c>
      <c r="E1128" t="s">
        <v>78</v>
      </c>
      <c r="F1128" t="s">
        <v>44</v>
      </c>
      <c r="G1128" t="s">
        <v>29</v>
      </c>
      <c r="H1128" s="165">
        <v>11.0420125</v>
      </c>
      <c r="I1128" s="164"/>
    </row>
    <row r="1129" spans="1:9" x14ac:dyDescent="0.35">
      <c r="A1129">
        <v>347417</v>
      </c>
      <c r="B1129" t="s">
        <v>88</v>
      </c>
      <c r="C1129" t="s">
        <v>37</v>
      </c>
      <c r="D1129" t="s">
        <v>4</v>
      </c>
      <c r="E1129" t="s">
        <v>78</v>
      </c>
      <c r="F1129" t="s">
        <v>44</v>
      </c>
      <c r="G1129" t="s">
        <v>29</v>
      </c>
      <c r="H1129" s="165">
        <v>10.986525</v>
      </c>
      <c r="I1129" s="164"/>
    </row>
    <row r="1130" spans="1:9" x14ac:dyDescent="0.35">
      <c r="A1130">
        <v>347419</v>
      </c>
      <c r="B1130" t="s">
        <v>89</v>
      </c>
      <c r="C1130" t="s">
        <v>37</v>
      </c>
      <c r="D1130" t="s">
        <v>4</v>
      </c>
      <c r="E1130" t="s">
        <v>78</v>
      </c>
      <c r="F1130" t="s">
        <v>44</v>
      </c>
      <c r="G1130" t="s">
        <v>29</v>
      </c>
      <c r="H1130" s="165">
        <v>10.9310375</v>
      </c>
      <c r="I1130" s="164"/>
    </row>
    <row r="1131" spans="1:9" x14ac:dyDescent="0.35">
      <c r="A1131">
        <v>347353</v>
      </c>
      <c r="B1131" t="s">
        <v>47</v>
      </c>
      <c r="C1131" t="s">
        <v>37</v>
      </c>
      <c r="D1131" t="s">
        <v>38</v>
      </c>
      <c r="E1131" t="s">
        <v>39</v>
      </c>
      <c r="F1131" t="s">
        <v>41</v>
      </c>
      <c r="G1131" t="s">
        <v>29</v>
      </c>
      <c r="H1131" s="165">
        <v>10.6748575</v>
      </c>
      <c r="I1131" s="164"/>
    </row>
    <row r="1132" spans="1:9" x14ac:dyDescent="0.35">
      <c r="A1132">
        <v>347355</v>
      </c>
      <c r="B1132" t="s">
        <v>49</v>
      </c>
      <c r="C1132" t="s">
        <v>37</v>
      </c>
      <c r="D1132" t="s">
        <v>38</v>
      </c>
      <c r="E1132" t="s">
        <v>39</v>
      </c>
      <c r="F1132" t="s">
        <v>41</v>
      </c>
      <c r="G1132" t="s">
        <v>29</v>
      </c>
      <c r="H1132" s="165">
        <v>17.043345000000002</v>
      </c>
      <c r="I1132" s="164"/>
    </row>
    <row r="1133" spans="1:9" x14ac:dyDescent="0.35">
      <c r="A1133">
        <v>347357</v>
      </c>
      <c r="B1133" t="s">
        <v>50</v>
      </c>
      <c r="C1133" t="s">
        <v>37</v>
      </c>
      <c r="D1133" t="s">
        <v>38</v>
      </c>
      <c r="E1133" t="s">
        <v>39</v>
      </c>
      <c r="F1133" t="s">
        <v>41</v>
      </c>
      <c r="G1133" t="s">
        <v>29</v>
      </c>
      <c r="H1133" s="165">
        <v>16.9572675</v>
      </c>
      <c r="I1133" s="164"/>
    </row>
    <row r="1134" spans="1:9" x14ac:dyDescent="0.35">
      <c r="A1134">
        <v>347359</v>
      </c>
      <c r="B1134" t="s">
        <v>51</v>
      </c>
      <c r="C1134" t="s">
        <v>37</v>
      </c>
      <c r="D1134" t="s">
        <v>38</v>
      </c>
      <c r="E1134" t="s">
        <v>39</v>
      </c>
      <c r="F1134" t="s">
        <v>41</v>
      </c>
      <c r="G1134" t="s">
        <v>29</v>
      </c>
      <c r="H1134" s="165">
        <v>11.980989999999998</v>
      </c>
      <c r="I1134" s="164"/>
    </row>
    <row r="1135" spans="1:9" x14ac:dyDescent="0.35">
      <c r="A1135">
        <v>347373</v>
      </c>
      <c r="B1135" t="s">
        <v>57</v>
      </c>
      <c r="C1135" t="s">
        <v>37</v>
      </c>
      <c r="D1135" t="s">
        <v>38</v>
      </c>
      <c r="E1135" t="s">
        <v>53</v>
      </c>
      <c r="F1135" t="s">
        <v>41</v>
      </c>
      <c r="G1135" t="s">
        <v>29</v>
      </c>
      <c r="H1135" s="165">
        <v>10.353002499999999</v>
      </c>
      <c r="I1135" s="164"/>
    </row>
    <row r="1136" spans="1:9" x14ac:dyDescent="0.35">
      <c r="A1136">
        <v>347375</v>
      </c>
      <c r="B1136" t="s">
        <v>58</v>
      </c>
      <c r="C1136" t="s">
        <v>37</v>
      </c>
      <c r="D1136" t="s">
        <v>38</v>
      </c>
      <c r="E1136" t="s">
        <v>53</v>
      </c>
      <c r="F1136" t="s">
        <v>41</v>
      </c>
      <c r="G1136" t="s">
        <v>29</v>
      </c>
      <c r="H1136" s="165">
        <v>17.181068999999997</v>
      </c>
      <c r="I1136" s="164"/>
    </row>
    <row r="1137" spans="1:9" x14ac:dyDescent="0.35">
      <c r="A1137">
        <v>347377</v>
      </c>
      <c r="B1137" t="s">
        <v>59</v>
      </c>
      <c r="C1137" t="s">
        <v>37</v>
      </c>
      <c r="D1137" t="s">
        <v>38</v>
      </c>
      <c r="E1137" t="s">
        <v>53</v>
      </c>
      <c r="F1137" t="s">
        <v>41</v>
      </c>
      <c r="G1137" t="s">
        <v>29</v>
      </c>
      <c r="H1137" s="165">
        <v>17.1294225</v>
      </c>
      <c r="I1137" s="164"/>
    </row>
    <row r="1138" spans="1:9" x14ac:dyDescent="0.35">
      <c r="A1138">
        <v>347379</v>
      </c>
      <c r="B1138" t="s">
        <v>60</v>
      </c>
      <c r="C1138" t="s">
        <v>37</v>
      </c>
      <c r="D1138" t="s">
        <v>38</v>
      </c>
      <c r="E1138" t="s">
        <v>53</v>
      </c>
      <c r="F1138" t="s">
        <v>41</v>
      </c>
      <c r="G1138" t="s">
        <v>29</v>
      </c>
      <c r="H1138" s="165">
        <v>12.103244999999999</v>
      </c>
      <c r="I1138" s="164"/>
    </row>
    <row r="1139" spans="1:9" x14ac:dyDescent="0.35">
      <c r="A1139">
        <v>347411</v>
      </c>
      <c r="B1139" t="s">
        <v>85</v>
      </c>
      <c r="C1139" t="s">
        <v>37</v>
      </c>
      <c r="D1139" t="s">
        <v>4</v>
      </c>
      <c r="E1139" t="s">
        <v>78</v>
      </c>
      <c r="F1139" t="s">
        <v>41</v>
      </c>
      <c r="G1139" t="s">
        <v>29</v>
      </c>
      <c r="H1139" s="165">
        <v>11.075305</v>
      </c>
      <c r="I1139" s="164"/>
    </row>
    <row r="1140" spans="1:9" x14ac:dyDescent="0.35">
      <c r="A1140">
        <v>347413</v>
      </c>
      <c r="B1140" t="s">
        <v>86</v>
      </c>
      <c r="C1140" t="s">
        <v>37</v>
      </c>
      <c r="D1140" t="s">
        <v>4</v>
      </c>
      <c r="E1140" t="s">
        <v>78</v>
      </c>
      <c r="F1140" t="s">
        <v>41</v>
      </c>
      <c r="G1140" t="s">
        <v>29</v>
      </c>
      <c r="H1140" s="165">
        <v>11.454046</v>
      </c>
      <c r="I1140" s="164"/>
    </row>
    <row r="1141" spans="1:9" x14ac:dyDescent="0.35">
      <c r="A1141">
        <v>347415</v>
      </c>
      <c r="B1141" t="s">
        <v>87</v>
      </c>
      <c r="C1141" t="s">
        <v>37</v>
      </c>
      <c r="D1141" t="s">
        <v>4</v>
      </c>
      <c r="E1141" t="s">
        <v>78</v>
      </c>
      <c r="F1141" t="s">
        <v>41</v>
      </c>
      <c r="G1141" t="s">
        <v>29</v>
      </c>
      <c r="H1141" s="165">
        <v>11.419615</v>
      </c>
      <c r="I1141" s="164"/>
    </row>
    <row r="1142" spans="1:9" x14ac:dyDescent="0.35">
      <c r="A1142">
        <v>347417</v>
      </c>
      <c r="B1142" t="s">
        <v>88</v>
      </c>
      <c r="C1142" t="s">
        <v>37</v>
      </c>
      <c r="D1142" t="s">
        <v>4</v>
      </c>
      <c r="E1142" t="s">
        <v>78</v>
      </c>
      <c r="F1142" t="s">
        <v>41</v>
      </c>
      <c r="G1142" t="s">
        <v>29</v>
      </c>
      <c r="H1142" s="165">
        <v>11.36223</v>
      </c>
      <c r="I1142" s="164"/>
    </row>
    <row r="1143" spans="1:9" x14ac:dyDescent="0.35">
      <c r="A1143">
        <v>347419</v>
      </c>
      <c r="B1143" t="s">
        <v>89</v>
      </c>
      <c r="C1143" t="s">
        <v>37</v>
      </c>
      <c r="D1143" t="s">
        <v>4</v>
      </c>
      <c r="E1143" t="s">
        <v>78</v>
      </c>
      <c r="F1143" t="s">
        <v>41</v>
      </c>
      <c r="G1143" t="s">
        <v>29</v>
      </c>
      <c r="H1143" s="165">
        <v>11.304845</v>
      </c>
      <c r="I1143" s="164"/>
    </row>
    <row r="1144" spans="1:9" x14ac:dyDescent="0.35">
      <c r="A1144">
        <v>347427</v>
      </c>
      <c r="B1144" t="s">
        <v>98</v>
      </c>
      <c r="C1144" t="s">
        <v>3</v>
      </c>
      <c r="D1144" t="s">
        <v>62</v>
      </c>
      <c r="E1144" t="s">
        <v>91</v>
      </c>
      <c r="F1144" t="s">
        <v>95</v>
      </c>
      <c r="G1144" t="s">
        <v>29</v>
      </c>
      <c r="H1144" s="165">
        <v>19.203500000000002</v>
      </c>
      <c r="I1144" s="164"/>
    </row>
    <row r="1145" spans="1:9" x14ac:dyDescent="0.35">
      <c r="A1145">
        <v>347429</v>
      </c>
      <c r="B1145" t="s">
        <v>99</v>
      </c>
      <c r="C1145" t="s">
        <v>3</v>
      </c>
      <c r="D1145" t="s">
        <v>62</v>
      </c>
      <c r="E1145" t="s">
        <v>91</v>
      </c>
      <c r="F1145" t="s">
        <v>95</v>
      </c>
      <c r="G1145" t="s">
        <v>29</v>
      </c>
      <c r="H1145" s="165">
        <v>19.860200000000003</v>
      </c>
      <c r="I1145" s="164"/>
    </row>
    <row r="1146" spans="1:9" x14ac:dyDescent="0.35">
      <c r="A1146">
        <v>347431</v>
      </c>
      <c r="B1146" t="s">
        <v>100</v>
      </c>
      <c r="C1146" t="s">
        <v>3</v>
      </c>
      <c r="D1146" t="s">
        <v>62</v>
      </c>
      <c r="E1146" t="s">
        <v>91</v>
      </c>
      <c r="F1146" t="s">
        <v>95</v>
      </c>
      <c r="G1146" t="s">
        <v>29</v>
      </c>
      <c r="H1146" s="165">
        <v>22.770575000000001</v>
      </c>
      <c r="I1146" s="164"/>
    </row>
    <row r="1147" spans="1:9" x14ac:dyDescent="0.35">
      <c r="A1147">
        <v>347433</v>
      </c>
      <c r="B1147" t="s">
        <v>101</v>
      </c>
      <c r="C1147" t="s">
        <v>3</v>
      </c>
      <c r="D1147" t="s">
        <v>62</v>
      </c>
      <c r="E1147" t="s">
        <v>91</v>
      </c>
      <c r="F1147" t="s">
        <v>95</v>
      </c>
      <c r="G1147" t="s">
        <v>29</v>
      </c>
      <c r="H1147" s="165">
        <v>22.65615</v>
      </c>
      <c r="I1147" s="164"/>
    </row>
    <row r="1148" spans="1:9" x14ac:dyDescent="0.35">
      <c r="A1148">
        <v>347435</v>
      </c>
      <c r="B1148" t="s">
        <v>102</v>
      </c>
      <c r="C1148" t="s">
        <v>3</v>
      </c>
      <c r="D1148" t="s">
        <v>62</v>
      </c>
      <c r="E1148" t="s">
        <v>91</v>
      </c>
      <c r="F1148" t="s">
        <v>95</v>
      </c>
      <c r="G1148" t="s">
        <v>29</v>
      </c>
      <c r="H1148" s="165">
        <v>61.989743749999995</v>
      </c>
      <c r="I1148" s="164"/>
    </row>
    <row r="1149" spans="1:9" x14ac:dyDescent="0.35">
      <c r="A1149">
        <v>347437</v>
      </c>
      <c r="B1149" t="s">
        <v>103</v>
      </c>
      <c r="C1149" t="s">
        <v>3</v>
      </c>
      <c r="D1149" t="s">
        <v>62</v>
      </c>
      <c r="E1149" t="s">
        <v>91</v>
      </c>
      <c r="F1149" t="s">
        <v>95</v>
      </c>
      <c r="G1149" t="s">
        <v>29</v>
      </c>
      <c r="H1149" s="165">
        <v>39.247774999999997</v>
      </c>
      <c r="I1149" s="164"/>
    </row>
    <row r="1150" spans="1:9" x14ac:dyDescent="0.35">
      <c r="A1150">
        <v>347439</v>
      </c>
      <c r="B1150" t="s">
        <v>104</v>
      </c>
      <c r="C1150" t="s">
        <v>3</v>
      </c>
      <c r="D1150" t="s">
        <v>62</v>
      </c>
      <c r="E1150" t="s">
        <v>91</v>
      </c>
      <c r="F1150" t="s">
        <v>95</v>
      </c>
      <c r="G1150" t="s">
        <v>29</v>
      </c>
      <c r="H1150" s="165">
        <v>27.406031249999998</v>
      </c>
      <c r="I1150" s="164"/>
    </row>
    <row r="1151" spans="1:9" x14ac:dyDescent="0.35">
      <c r="A1151">
        <v>347331</v>
      </c>
      <c r="B1151" t="s">
        <v>2</v>
      </c>
      <c r="C1151" t="s">
        <v>3</v>
      </c>
      <c r="D1151" t="s">
        <v>4</v>
      </c>
      <c r="E1151" t="s">
        <v>5</v>
      </c>
      <c r="F1151" t="s">
        <v>5</v>
      </c>
      <c r="G1151" t="s">
        <v>29</v>
      </c>
      <c r="H1151" s="165">
        <v>28.177874999999997</v>
      </c>
      <c r="I1151" s="164"/>
    </row>
    <row r="1152" spans="1:9" x14ac:dyDescent="0.35">
      <c r="A1152">
        <v>347333</v>
      </c>
      <c r="B1152" t="s">
        <v>32</v>
      </c>
      <c r="C1152" t="s">
        <v>3</v>
      </c>
      <c r="D1152" t="s">
        <v>4</v>
      </c>
      <c r="E1152" t="s">
        <v>5</v>
      </c>
      <c r="F1152" t="s">
        <v>5</v>
      </c>
      <c r="G1152" t="s">
        <v>29</v>
      </c>
      <c r="H1152" s="165">
        <v>28.035562499999997</v>
      </c>
      <c r="I1152" s="164"/>
    </row>
    <row r="1153" spans="1:9" x14ac:dyDescent="0.35">
      <c r="A1153">
        <v>347335</v>
      </c>
      <c r="B1153" t="s">
        <v>33</v>
      </c>
      <c r="C1153" t="s">
        <v>3</v>
      </c>
      <c r="D1153" t="s">
        <v>4</v>
      </c>
      <c r="E1153" t="s">
        <v>5</v>
      </c>
      <c r="F1153" t="s">
        <v>5</v>
      </c>
      <c r="G1153" t="s">
        <v>29</v>
      </c>
      <c r="H1153" s="165">
        <v>27.893250000000002</v>
      </c>
      <c r="I1153" s="164"/>
    </row>
    <row r="1154" spans="1:9" x14ac:dyDescent="0.35">
      <c r="A1154">
        <v>347337</v>
      </c>
      <c r="B1154" t="s">
        <v>34</v>
      </c>
      <c r="C1154" t="s">
        <v>3</v>
      </c>
      <c r="D1154" t="s">
        <v>4</v>
      </c>
      <c r="E1154" t="s">
        <v>5</v>
      </c>
      <c r="F1154" t="s">
        <v>5</v>
      </c>
      <c r="G1154" t="s">
        <v>29</v>
      </c>
      <c r="H1154" s="165">
        <v>27.750937499999999</v>
      </c>
      <c r="I1154" s="164"/>
    </row>
    <row r="1155" spans="1:9" x14ac:dyDescent="0.35">
      <c r="A1155">
        <v>347339</v>
      </c>
      <c r="B1155" t="s">
        <v>35</v>
      </c>
      <c r="C1155" t="s">
        <v>3</v>
      </c>
      <c r="D1155" t="s">
        <v>4</v>
      </c>
      <c r="E1155" t="s">
        <v>5</v>
      </c>
      <c r="F1155" t="s">
        <v>5</v>
      </c>
      <c r="G1155" t="s">
        <v>29</v>
      </c>
      <c r="H1155" s="165">
        <v>27.608625</v>
      </c>
      <c r="I1155" s="164"/>
    </row>
    <row r="1156" spans="1:9" x14ac:dyDescent="0.35">
      <c r="A1156">
        <v>347411</v>
      </c>
      <c r="B1156" t="s">
        <v>85</v>
      </c>
      <c r="C1156" t="s">
        <v>37</v>
      </c>
      <c r="D1156" t="s">
        <v>38</v>
      </c>
      <c r="E1156" t="s">
        <v>39</v>
      </c>
      <c r="F1156" t="s">
        <v>39</v>
      </c>
      <c r="G1156" t="s">
        <v>29</v>
      </c>
      <c r="H1156" s="165">
        <v>32.793112499999999</v>
      </c>
      <c r="I1156" s="164"/>
    </row>
    <row r="1157" spans="1:9" x14ac:dyDescent="0.35">
      <c r="A1157">
        <v>347413</v>
      </c>
      <c r="B1157" t="s">
        <v>86</v>
      </c>
      <c r="C1157" t="s">
        <v>37</v>
      </c>
      <c r="D1157" t="s">
        <v>38</v>
      </c>
      <c r="E1157" t="s">
        <v>39</v>
      </c>
      <c r="F1157" t="s">
        <v>39</v>
      </c>
      <c r="G1157" t="s">
        <v>29</v>
      </c>
      <c r="H1157" s="165">
        <v>33.914534999999994</v>
      </c>
      <c r="I1157" s="164"/>
    </row>
    <row r="1158" spans="1:9" x14ac:dyDescent="0.35">
      <c r="A1158">
        <v>347415</v>
      </c>
      <c r="B1158" t="s">
        <v>87</v>
      </c>
      <c r="C1158" t="s">
        <v>37</v>
      </c>
      <c r="D1158" t="s">
        <v>38</v>
      </c>
      <c r="E1158" t="s">
        <v>39</v>
      </c>
      <c r="F1158" t="s">
        <v>39</v>
      </c>
      <c r="G1158" t="s">
        <v>29</v>
      </c>
      <c r="H1158" s="165">
        <v>33.812587499999999</v>
      </c>
      <c r="I1158" s="164"/>
    </row>
    <row r="1159" spans="1:9" x14ac:dyDescent="0.35">
      <c r="A1159">
        <v>347417</v>
      </c>
      <c r="B1159" t="s">
        <v>88</v>
      </c>
      <c r="C1159" t="s">
        <v>37</v>
      </c>
      <c r="D1159" t="s">
        <v>38</v>
      </c>
      <c r="E1159" t="s">
        <v>39</v>
      </c>
      <c r="F1159" t="s">
        <v>39</v>
      </c>
      <c r="G1159" t="s">
        <v>29</v>
      </c>
      <c r="H1159" s="165">
        <v>33.642675000000004</v>
      </c>
      <c r="I1159" s="164"/>
    </row>
    <row r="1160" spans="1:9" x14ac:dyDescent="0.35">
      <c r="A1160">
        <v>347419</v>
      </c>
      <c r="B1160" t="s">
        <v>89</v>
      </c>
      <c r="C1160" t="s">
        <v>37</v>
      </c>
      <c r="D1160" t="s">
        <v>38</v>
      </c>
      <c r="E1160" t="s">
        <v>39</v>
      </c>
      <c r="F1160" t="s">
        <v>39</v>
      </c>
      <c r="G1160" t="s">
        <v>29</v>
      </c>
      <c r="H1160" s="165">
        <v>33.472762500000002</v>
      </c>
      <c r="I1160" s="164"/>
    </row>
    <row r="1161" spans="1:9" x14ac:dyDescent="0.35">
      <c r="A1161">
        <v>347373</v>
      </c>
      <c r="B1161" t="s">
        <v>57</v>
      </c>
      <c r="C1161" t="s">
        <v>37</v>
      </c>
      <c r="D1161" t="s">
        <v>38</v>
      </c>
      <c r="E1161" t="s">
        <v>53</v>
      </c>
      <c r="F1161" t="s">
        <v>53</v>
      </c>
      <c r="G1161" t="s">
        <v>29</v>
      </c>
      <c r="H1161" s="165">
        <v>30.498825</v>
      </c>
      <c r="I1161" s="164"/>
    </row>
    <row r="1162" spans="1:9" x14ac:dyDescent="0.35">
      <c r="A1162">
        <v>347375</v>
      </c>
      <c r="B1162" t="s">
        <v>58</v>
      </c>
      <c r="C1162" t="s">
        <v>37</v>
      </c>
      <c r="D1162" t="s">
        <v>38</v>
      </c>
      <c r="E1162" t="s">
        <v>53</v>
      </c>
      <c r="F1162" t="s">
        <v>53</v>
      </c>
      <c r="G1162" t="s">
        <v>29</v>
      </c>
      <c r="H1162" s="165">
        <v>50.613570000000003</v>
      </c>
      <c r="I1162" s="164"/>
    </row>
    <row r="1163" spans="1:9" x14ac:dyDescent="0.35">
      <c r="A1163">
        <v>347377</v>
      </c>
      <c r="B1163" t="s">
        <v>59</v>
      </c>
      <c r="C1163" t="s">
        <v>37</v>
      </c>
      <c r="D1163" t="s">
        <v>38</v>
      </c>
      <c r="E1163" t="s">
        <v>53</v>
      </c>
      <c r="F1163" t="s">
        <v>53</v>
      </c>
      <c r="G1163" t="s">
        <v>29</v>
      </c>
      <c r="H1163" s="165">
        <v>50.461424999999998</v>
      </c>
      <c r="I1163" s="164"/>
    </row>
    <row r="1164" spans="1:9" x14ac:dyDescent="0.35">
      <c r="A1164">
        <v>347379</v>
      </c>
      <c r="B1164" t="s">
        <v>60</v>
      </c>
      <c r="C1164" t="s">
        <v>37</v>
      </c>
      <c r="D1164" t="s">
        <v>38</v>
      </c>
      <c r="E1164" t="s">
        <v>53</v>
      </c>
      <c r="F1164" t="s">
        <v>53</v>
      </c>
      <c r="G1164" t="s">
        <v>29</v>
      </c>
      <c r="H1164" s="165">
        <v>35.654849999999996</v>
      </c>
      <c r="I1164" s="164"/>
    </row>
    <row r="1165" spans="1:9" x14ac:dyDescent="0.35">
      <c r="A1165">
        <v>347387</v>
      </c>
      <c r="B1165" t="s">
        <v>70</v>
      </c>
      <c r="C1165" t="s">
        <v>3</v>
      </c>
      <c r="D1165" t="s">
        <v>62</v>
      </c>
      <c r="E1165" t="s">
        <v>63</v>
      </c>
      <c r="F1165" t="s">
        <v>63</v>
      </c>
      <c r="G1165" t="s">
        <v>29</v>
      </c>
      <c r="H1165" s="165">
        <v>14.3325</v>
      </c>
      <c r="I1165" s="164"/>
    </row>
    <row r="1166" spans="1:9" x14ac:dyDescent="0.35">
      <c r="A1166">
        <v>347389</v>
      </c>
      <c r="B1166" t="s">
        <v>71</v>
      </c>
      <c r="C1166" t="s">
        <v>3</v>
      </c>
      <c r="D1166" t="s">
        <v>62</v>
      </c>
      <c r="E1166" t="s">
        <v>63</v>
      </c>
      <c r="F1166" t="s">
        <v>63</v>
      </c>
      <c r="G1166" t="s">
        <v>29</v>
      </c>
      <c r="H1166" s="165">
        <v>14.259375</v>
      </c>
      <c r="I1166" s="164"/>
    </row>
    <row r="1167" spans="1:9" x14ac:dyDescent="0.35">
      <c r="A1167">
        <v>347391</v>
      </c>
      <c r="B1167" t="s">
        <v>72</v>
      </c>
      <c r="C1167" t="s">
        <v>3</v>
      </c>
      <c r="D1167" t="s">
        <v>62</v>
      </c>
      <c r="E1167" t="s">
        <v>63</v>
      </c>
      <c r="F1167" t="s">
        <v>63</v>
      </c>
      <c r="G1167" t="s">
        <v>29</v>
      </c>
      <c r="H1167" s="165">
        <v>16.314187499999999</v>
      </c>
      <c r="I1167" s="164"/>
    </row>
    <row r="1168" spans="1:9" x14ac:dyDescent="0.35">
      <c r="A1168">
        <v>347393</v>
      </c>
      <c r="B1168" t="s">
        <v>73</v>
      </c>
      <c r="C1168" t="s">
        <v>3</v>
      </c>
      <c r="D1168" t="s">
        <v>62</v>
      </c>
      <c r="E1168" t="s">
        <v>63</v>
      </c>
      <c r="F1168" t="s">
        <v>63</v>
      </c>
      <c r="G1168" t="s">
        <v>29</v>
      </c>
      <c r="H1168" s="165">
        <v>16.230093749999998</v>
      </c>
      <c r="I1168" s="164"/>
    </row>
    <row r="1169" spans="1:9" x14ac:dyDescent="0.35">
      <c r="A1169">
        <v>347395</v>
      </c>
      <c r="B1169" t="s">
        <v>74</v>
      </c>
      <c r="C1169" t="s">
        <v>3</v>
      </c>
      <c r="D1169" t="s">
        <v>62</v>
      </c>
      <c r="E1169" t="s">
        <v>63</v>
      </c>
      <c r="F1169" t="s">
        <v>63</v>
      </c>
      <c r="G1169" t="s">
        <v>29</v>
      </c>
      <c r="H1169" s="165">
        <v>44.760300000000001</v>
      </c>
      <c r="I1169" s="164"/>
    </row>
    <row r="1170" spans="1:9" x14ac:dyDescent="0.35">
      <c r="A1170">
        <v>347397</v>
      </c>
      <c r="B1170" t="s">
        <v>75</v>
      </c>
      <c r="C1170" t="s">
        <v>3</v>
      </c>
      <c r="D1170" t="s">
        <v>62</v>
      </c>
      <c r="E1170" t="s">
        <v>63</v>
      </c>
      <c r="F1170" t="s">
        <v>63</v>
      </c>
      <c r="G1170" t="s">
        <v>29</v>
      </c>
      <c r="H1170" s="165">
        <v>33.469312500000001</v>
      </c>
      <c r="I1170" s="164"/>
    </row>
    <row r="1171" spans="1:9" x14ac:dyDescent="0.35">
      <c r="A1171">
        <v>347399</v>
      </c>
      <c r="B1171" t="s">
        <v>76</v>
      </c>
      <c r="C1171" t="s">
        <v>3</v>
      </c>
      <c r="D1171" t="s">
        <v>62</v>
      </c>
      <c r="E1171" t="s">
        <v>63</v>
      </c>
      <c r="F1171" t="s">
        <v>63</v>
      </c>
      <c r="G1171" t="s">
        <v>29</v>
      </c>
      <c r="H1171" s="165">
        <v>20.270249999999997</v>
      </c>
      <c r="I1171" s="164"/>
    </row>
    <row r="1172" spans="1:9" x14ac:dyDescent="0.35">
      <c r="A1172">
        <v>347411</v>
      </c>
      <c r="B1172" t="s">
        <v>85</v>
      </c>
      <c r="C1172" t="s">
        <v>37</v>
      </c>
      <c r="D1172" t="s">
        <v>4</v>
      </c>
      <c r="E1172" t="s">
        <v>78</v>
      </c>
      <c r="F1172" t="s">
        <v>78</v>
      </c>
      <c r="G1172" t="s">
        <v>29</v>
      </c>
      <c r="H1172" s="165">
        <v>32.293724999999995</v>
      </c>
      <c r="I1172" s="164"/>
    </row>
    <row r="1173" spans="1:9" x14ac:dyDescent="0.35">
      <c r="A1173">
        <v>347413</v>
      </c>
      <c r="B1173" t="s">
        <v>86</v>
      </c>
      <c r="C1173" t="s">
        <v>37</v>
      </c>
      <c r="D1173" t="s">
        <v>4</v>
      </c>
      <c r="E1173" t="s">
        <v>78</v>
      </c>
      <c r="F1173" t="s">
        <v>78</v>
      </c>
      <c r="G1173" t="s">
        <v>29</v>
      </c>
      <c r="H1173" s="165">
        <v>33.398069999999997</v>
      </c>
      <c r="I1173" s="164"/>
    </row>
    <row r="1174" spans="1:9" x14ac:dyDescent="0.35">
      <c r="A1174">
        <v>347415</v>
      </c>
      <c r="B1174" t="s">
        <v>87</v>
      </c>
      <c r="C1174" t="s">
        <v>37</v>
      </c>
      <c r="D1174" t="s">
        <v>4</v>
      </c>
      <c r="E1174" t="s">
        <v>78</v>
      </c>
      <c r="F1174" t="s">
        <v>78</v>
      </c>
      <c r="G1174" t="s">
        <v>29</v>
      </c>
      <c r="H1174" s="165">
        <v>33.297674999999998</v>
      </c>
      <c r="I1174" s="164"/>
    </row>
    <row r="1175" spans="1:9" x14ac:dyDescent="0.35">
      <c r="A1175">
        <v>347417</v>
      </c>
      <c r="B1175" t="s">
        <v>88</v>
      </c>
      <c r="C1175" t="s">
        <v>37</v>
      </c>
      <c r="D1175" t="s">
        <v>4</v>
      </c>
      <c r="E1175" t="s">
        <v>78</v>
      </c>
      <c r="F1175" t="s">
        <v>78</v>
      </c>
      <c r="G1175" t="s">
        <v>29</v>
      </c>
      <c r="H1175" s="165">
        <v>33.13035</v>
      </c>
      <c r="I1175" s="164"/>
    </row>
    <row r="1176" spans="1:9" x14ac:dyDescent="0.35">
      <c r="A1176">
        <v>347419</v>
      </c>
      <c r="B1176" t="s">
        <v>89</v>
      </c>
      <c r="C1176" t="s">
        <v>37</v>
      </c>
      <c r="D1176" t="s">
        <v>4</v>
      </c>
      <c r="E1176" t="s">
        <v>78</v>
      </c>
      <c r="F1176" t="s">
        <v>78</v>
      </c>
      <c r="G1176" t="s">
        <v>29</v>
      </c>
      <c r="H1176" s="165">
        <v>32.963025000000002</v>
      </c>
      <c r="I1176" s="164"/>
    </row>
    <row r="1177" spans="1:9" x14ac:dyDescent="0.35">
      <c r="A1177">
        <v>347427</v>
      </c>
      <c r="B1177" t="s">
        <v>98</v>
      </c>
      <c r="C1177" t="s">
        <v>3</v>
      </c>
      <c r="D1177" t="s">
        <v>62</v>
      </c>
      <c r="E1177" t="s">
        <v>91</v>
      </c>
      <c r="F1177" t="s">
        <v>91</v>
      </c>
      <c r="G1177" t="s">
        <v>29</v>
      </c>
      <c r="H1177" s="165">
        <v>13.968375</v>
      </c>
      <c r="I1177" s="164"/>
    </row>
    <row r="1178" spans="1:9" x14ac:dyDescent="0.35">
      <c r="A1178">
        <v>347429</v>
      </c>
      <c r="B1178" t="s">
        <v>99</v>
      </c>
      <c r="C1178" t="s">
        <v>3</v>
      </c>
      <c r="D1178" t="s">
        <v>62</v>
      </c>
      <c r="E1178" t="s">
        <v>91</v>
      </c>
      <c r="F1178" t="s">
        <v>91</v>
      </c>
      <c r="G1178" t="s">
        <v>29</v>
      </c>
      <c r="H1178" s="165">
        <v>14.44605</v>
      </c>
      <c r="I1178" s="164"/>
    </row>
    <row r="1179" spans="1:9" x14ac:dyDescent="0.35">
      <c r="A1179">
        <v>347431</v>
      </c>
      <c r="B1179" t="s">
        <v>100</v>
      </c>
      <c r="C1179" t="s">
        <v>3</v>
      </c>
      <c r="D1179" t="s">
        <v>62</v>
      </c>
      <c r="E1179" t="s">
        <v>91</v>
      </c>
      <c r="F1179" t="s">
        <v>91</v>
      </c>
      <c r="G1179" t="s">
        <v>29</v>
      </c>
      <c r="H1179" s="165">
        <v>16.563018750000001</v>
      </c>
      <c r="I1179" s="164"/>
    </row>
    <row r="1180" spans="1:9" x14ac:dyDescent="0.35">
      <c r="A1180">
        <v>347433</v>
      </c>
      <c r="B1180" t="s">
        <v>101</v>
      </c>
      <c r="C1180" t="s">
        <v>3</v>
      </c>
      <c r="D1180" t="s">
        <v>62</v>
      </c>
      <c r="E1180" t="s">
        <v>91</v>
      </c>
      <c r="F1180" t="s">
        <v>91</v>
      </c>
      <c r="G1180" t="s">
        <v>29</v>
      </c>
      <c r="H1180" s="165">
        <v>16.4797875</v>
      </c>
      <c r="I1180" s="164"/>
    </row>
    <row r="1181" spans="1:9" x14ac:dyDescent="0.35">
      <c r="A1181">
        <v>347435</v>
      </c>
      <c r="B1181" t="s">
        <v>102</v>
      </c>
      <c r="C1181" t="s">
        <v>3</v>
      </c>
      <c r="D1181" t="s">
        <v>62</v>
      </c>
      <c r="E1181" t="s">
        <v>91</v>
      </c>
      <c r="F1181" t="s">
        <v>91</v>
      </c>
      <c r="G1181" t="s">
        <v>29</v>
      </c>
      <c r="H1181" s="165">
        <v>49.189668750000003</v>
      </c>
      <c r="I1181" s="164"/>
    </row>
    <row r="1182" spans="1:9" x14ac:dyDescent="0.35">
      <c r="A1182">
        <v>347437</v>
      </c>
      <c r="B1182" t="s">
        <v>103</v>
      </c>
      <c r="C1182" t="s">
        <v>3</v>
      </c>
      <c r="D1182" t="s">
        <v>62</v>
      </c>
      <c r="E1182" t="s">
        <v>91</v>
      </c>
      <c r="F1182" t="s">
        <v>91</v>
      </c>
      <c r="G1182" t="s">
        <v>29</v>
      </c>
      <c r="H1182" s="165">
        <v>32.626649999999998</v>
      </c>
      <c r="I1182" s="164"/>
    </row>
    <row r="1183" spans="1:9" x14ac:dyDescent="0.35">
      <c r="A1183">
        <v>347439</v>
      </c>
      <c r="B1183" t="s">
        <v>104</v>
      </c>
      <c r="C1183" t="s">
        <v>3</v>
      </c>
      <c r="D1183" t="s">
        <v>62</v>
      </c>
      <c r="E1183" t="s">
        <v>91</v>
      </c>
      <c r="F1183" t="s">
        <v>91</v>
      </c>
      <c r="G1183" t="s">
        <v>29</v>
      </c>
      <c r="H1183" s="165">
        <v>20.464031250000001</v>
      </c>
      <c r="I1183" s="164"/>
    </row>
    <row r="1184" spans="1:9" x14ac:dyDescent="0.35">
      <c r="A1184">
        <v>347331</v>
      </c>
      <c r="B1184" t="s">
        <v>2</v>
      </c>
      <c r="C1184" t="s">
        <v>3</v>
      </c>
      <c r="D1184" t="s">
        <v>4</v>
      </c>
      <c r="E1184" t="s">
        <v>5</v>
      </c>
      <c r="F1184" t="s">
        <v>5</v>
      </c>
      <c r="G1184" t="s">
        <v>158</v>
      </c>
      <c r="H1184" s="165">
        <v>25.727625</v>
      </c>
      <c r="I1184" s="164"/>
    </row>
    <row r="1185" spans="1:9" x14ac:dyDescent="0.35">
      <c r="A1185">
        <v>347333</v>
      </c>
      <c r="B1185" t="s">
        <v>32</v>
      </c>
      <c r="C1185" t="s">
        <v>3</v>
      </c>
      <c r="D1185" t="s">
        <v>4</v>
      </c>
      <c r="E1185" t="s">
        <v>5</v>
      </c>
      <c r="F1185" t="s">
        <v>5</v>
      </c>
      <c r="G1185" t="s">
        <v>158</v>
      </c>
      <c r="H1185" s="165">
        <v>25.597687499999999</v>
      </c>
      <c r="I1185" s="164"/>
    </row>
    <row r="1186" spans="1:9" x14ac:dyDescent="0.35">
      <c r="A1186">
        <v>347335</v>
      </c>
      <c r="B1186" t="s">
        <v>33</v>
      </c>
      <c r="C1186" t="s">
        <v>3</v>
      </c>
      <c r="D1186" t="s">
        <v>4</v>
      </c>
      <c r="E1186" t="s">
        <v>5</v>
      </c>
      <c r="F1186" t="s">
        <v>5</v>
      </c>
      <c r="G1186" t="s">
        <v>158</v>
      </c>
      <c r="H1186" s="165">
        <v>25.467749999999999</v>
      </c>
      <c r="I1186" s="164"/>
    </row>
    <row r="1187" spans="1:9" x14ac:dyDescent="0.35">
      <c r="A1187">
        <v>347337</v>
      </c>
      <c r="B1187" t="s">
        <v>34</v>
      </c>
      <c r="C1187" t="s">
        <v>3</v>
      </c>
      <c r="D1187" t="s">
        <v>4</v>
      </c>
      <c r="E1187" t="s">
        <v>5</v>
      </c>
      <c r="F1187" t="s">
        <v>5</v>
      </c>
      <c r="G1187" t="s">
        <v>158</v>
      </c>
      <c r="H1187" s="165">
        <v>25.337812499999998</v>
      </c>
      <c r="I1187" s="164"/>
    </row>
    <row r="1188" spans="1:9" x14ac:dyDescent="0.35">
      <c r="A1188">
        <v>347339</v>
      </c>
      <c r="B1188" t="s">
        <v>35</v>
      </c>
      <c r="C1188" t="s">
        <v>3</v>
      </c>
      <c r="D1188" t="s">
        <v>4</v>
      </c>
      <c r="E1188" t="s">
        <v>5</v>
      </c>
      <c r="F1188" t="s">
        <v>5</v>
      </c>
      <c r="G1188" t="s">
        <v>158</v>
      </c>
      <c r="H1188" s="165">
        <v>25.207874999999998</v>
      </c>
      <c r="I1188" s="164"/>
    </row>
    <row r="1189" spans="1:9" x14ac:dyDescent="0.35">
      <c r="A1189">
        <v>347353</v>
      </c>
      <c r="B1189" t="s">
        <v>47</v>
      </c>
      <c r="C1189" t="s">
        <v>37</v>
      </c>
      <c r="D1189" t="s">
        <v>38</v>
      </c>
      <c r="E1189" t="s">
        <v>39</v>
      </c>
      <c r="F1189" t="s">
        <v>39</v>
      </c>
      <c r="G1189" t="s">
        <v>158</v>
      </c>
      <c r="H1189" s="165">
        <v>127.40974999999999</v>
      </c>
      <c r="I1189" s="164"/>
    </row>
    <row r="1190" spans="1:9" x14ac:dyDescent="0.35">
      <c r="A1190">
        <v>347355</v>
      </c>
      <c r="B1190" t="s">
        <v>49</v>
      </c>
      <c r="C1190" t="s">
        <v>37</v>
      </c>
      <c r="D1190" t="s">
        <v>38</v>
      </c>
      <c r="E1190" t="s">
        <v>39</v>
      </c>
      <c r="F1190" t="s">
        <v>39</v>
      </c>
      <c r="G1190" t="s">
        <v>158</v>
      </c>
      <c r="H1190" s="165">
        <v>208.43831249999999</v>
      </c>
      <c r="I1190" s="164"/>
    </row>
    <row r="1191" spans="1:9" x14ac:dyDescent="0.35">
      <c r="A1191">
        <v>347373</v>
      </c>
      <c r="B1191" t="s">
        <v>57</v>
      </c>
      <c r="C1191" t="s">
        <v>37</v>
      </c>
      <c r="D1191" t="s">
        <v>38</v>
      </c>
      <c r="E1191" t="s">
        <v>53</v>
      </c>
      <c r="F1191" t="s">
        <v>53</v>
      </c>
      <c r="G1191" t="s">
        <v>158</v>
      </c>
      <c r="H1191" s="165">
        <v>52.013499999999993</v>
      </c>
      <c r="I1191" s="164"/>
    </row>
    <row r="1192" spans="1:9" x14ac:dyDescent="0.35">
      <c r="A1192">
        <v>347375</v>
      </c>
      <c r="B1192" t="s">
        <v>58</v>
      </c>
      <c r="C1192" t="s">
        <v>37</v>
      </c>
      <c r="D1192" t="s">
        <v>38</v>
      </c>
      <c r="E1192" t="s">
        <v>53</v>
      </c>
      <c r="F1192" t="s">
        <v>53</v>
      </c>
      <c r="G1192" t="s">
        <v>158</v>
      </c>
      <c r="H1192" s="165">
        <v>80.688299999999998</v>
      </c>
      <c r="I1192" s="164"/>
    </row>
    <row r="1193" spans="1:9" x14ac:dyDescent="0.35">
      <c r="A1193">
        <v>347385</v>
      </c>
      <c r="B1193" t="s">
        <v>61</v>
      </c>
      <c r="C1193" t="s">
        <v>3</v>
      </c>
      <c r="D1193" t="s">
        <v>62</v>
      </c>
      <c r="E1193" t="s">
        <v>63</v>
      </c>
      <c r="F1193" t="s">
        <v>63</v>
      </c>
      <c r="G1193" t="s">
        <v>158</v>
      </c>
      <c r="H1193" s="165">
        <v>16.806562500000002</v>
      </c>
      <c r="I1193" s="164"/>
    </row>
    <row r="1194" spans="1:9" x14ac:dyDescent="0.35">
      <c r="A1194">
        <v>347387</v>
      </c>
      <c r="B1194" t="s">
        <v>70</v>
      </c>
      <c r="C1194" t="s">
        <v>3</v>
      </c>
      <c r="D1194" t="s">
        <v>62</v>
      </c>
      <c r="E1194" t="s">
        <v>63</v>
      </c>
      <c r="F1194" t="s">
        <v>63</v>
      </c>
      <c r="G1194" t="s">
        <v>158</v>
      </c>
      <c r="H1194" s="165">
        <v>16.721249999999998</v>
      </c>
      <c r="I1194" s="164"/>
    </row>
    <row r="1195" spans="1:9" x14ac:dyDescent="0.35">
      <c r="A1195">
        <v>347389</v>
      </c>
      <c r="B1195" t="s">
        <v>71</v>
      </c>
      <c r="C1195" t="s">
        <v>3</v>
      </c>
      <c r="D1195" t="s">
        <v>62</v>
      </c>
      <c r="E1195" t="s">
        <v>63</v>
      </c>
      <c r="F1195" t="s">
        <v>63</v>
      </c>
      <c r="G1195" t="s">
        <v>158</v>
      </c>
      <c r="H1195" s="165">
        <v>16.635937500000001</v>
      </c>
      <c r="I1195" s="164"/>
    </row>
    <row r="1196" spans="1:9" x14ac:dyDescent="0.35">
      <c r="A1196">
        <v>347391</v>
      </c>
      <c r="B1196" t="s">
        <v>72</v>
      </c>
      <c r="C1196" t="s">
        <v>3</v>
      </c>
      <c r="D1196" t="s">
        <v>62</v>
      </c>
      <c r="E1196" t="s">
        <v>63</v>
      </c>
      <c r="F1196" t="s">
        <v>63</v>
      </c>
      <c r="G1196" t="s">
        <v>158</v>
      </c>
      <c r="H1196" s="165">
        <v>16.550624999999997</v>
      </c>
      <c r="I1196" s="164"/>
    </row>
    <row r="1197" spans="1:9" x14ac:dyDescent="0.35">
      <c r="A1197">
        <v>347393</v>
      </c>
      <c r="B1197" t="s">
        <v>73</v>
      </c>
      <c r="C1197" t="s">
        <v>3</v>
      </c>
      <c r="D1197" t="s">
        <v>62</v>
      </c>
      <c r="E1197" t="s">
        <v>63</v>
      </c>
      <c r="F1197" t="s">
        <v>63</v>
      </c>
      <c r="G1197" t="s">
        <v>158</v>
      </c>
      <c r="H1197" s="165">
        <v>16.4653125</v>
      </c>
      <c r="I1197" s="164"/>
    </row>
    <row r="1198" spans="1:9" x14ac:dyDescent="0.35">
      <c r="A1198">
        <v>347395</v>
      </c>
      <c r="B1198" t="s">
        <v>74</v>
      </c>
      <c r="C1198" t="s">
        <v>3</v>
      </c>
      <c r="D1198" t="s">
        <v>62</v>
      </c>
      <c r="E1198" t="s">
        <v>63</v>
      </c>
      <c r="F1198" t="s">
        <v>63</v>
      </c>
      <c r="G1198" t="s">
        <v>158</v>
      </c>
      <c r="H1198" s="165">
        <v>42.570937499999999</v>
      </c>
      <c r="I1198" s="164"/>
    </row>
    <row r="1199" spans="1:9" x14ac:dyDescent="0.35">
      <c r="A1199">
        <v>347397</v>
      </c>
      <c r="B1199" t="s">
        <v>75</v>
      </c>
      <c r="C1199" t="s">
        <v>3</v>
      </c>
      <c r="D1199" t="s">
        <v>62</v>
      </c>
      <c r="E1199" t="s">
        <v>63</v>
      </c>
      <c r="F1199" t="s">
        <v>63</v>
      </c>
      <c r="G1199" t="s">
        <v>158</v>
      </c>
      <c r="H1199" s="165">
        <v>25.465781249999999</v>
      </c>
      <c r="I1199" s="164"/>
    </row>
    <row r="1200" spans="1:9" x14ac:dyDescent="0.35">
      <c r="A1200">
        <v>347399</v>
      </c>
      <c r="B1200" t="s">
        <v>76</v>
      </c>
      <c r="C1200" t="s">
        <v>3</v>
      </c>
      <c r="D1200" t="s">
        <v>62</v>
      </c>
      <c r="E1200" t="s">
        <v>63</v>
      </c>
      <c r="F1200" t="s">
        <v>63</v>
      </c>
      <c r="G1200" t="s">
        <v>158</v>
      </c>
      <c r="H1200" s="165">
        <v>16.891874999999999</v>
      </c>
      <c r="I1200" s="164"/>
    </row>
    <row r="1201" spans="1:9" x14ac:dyDescent="0.35">
      <c r="A1201">
        <v>347411</v>
      </c>
      <c r="B1201" t="s">
        <v>85</v>
      </c>
      <c r="C1201" t="s">
        <v>37</v>
      </c>
      <c r="D1201" t="s">
        <v>4</v>
      </c>
      <c r="E1201" t="s">
        <v>78</v>
      </c>
      <c r="F1201" t="s">
        <v>78</v>
      </c>
      <c r="G1201" t="s">
        <v>158</v>
      </c>
      <c r="H1201" s="165">
        <v>51.482749999999996</v>
      </c>
      <c r="I1201" s="164"/>
    </row>
    <row r="1202" spans="1:9" x14ac:dyDescent="0.35">
      <c r="A1202">
        <v>347413</v>
      </c>
      <c r="B1202" t="s">
        <v>86</v>
      </c>
      <c r="C1202" t="s">
        <v>37</v>
      </c>
      <c r="D1202" t="s">
        <v>4</v>
      </c>
      <c r="E1202" t="s">
        <v>78</v>
      </c>
      <c r="F1202" t="s">
        <v>78</v>
      </c>
      <c r="G1202" t="s">
        <v>158</v>
      </c>
      <c r="H1202" s="165">
        <v>53.243299999999998</v>
      </c>
      <c r="I1202" s="164"/>
    </row>
    <row r="1203" spans="1:9" x14ac:dyDescent="0.35">
      <c r="A1203">
        <v>347415</v>
      </c>
      <c r="B1203" t="s">
        <v>87</v>
      </c>
      <c r="C1203" t="s">
        <v>37</v>
      </c>
      <c r="D1203" t="s">
        <v>4</v>
      </c>
      <c r="E1203" t="s">
        <v>78</v>
      </c>
      <c r="F1203" t="s">
        <v>78</v>
      </c>
      <c r="G1203" t="s">
        <v>158</v>
      </c>
      <c r="H1203" s="165">
        <v>53.08325</v>
      </c>
      <c r="I1203" s="164"/>
    </row>
    <row r="1204" spans="1:9" x14ac:dyDescent="0.35">
      <c r="A1204">
        <v>347417</v>
      </c>
      <c r="B1204" t="s">
        <v>88</v>
      </c>
      <c r="C1204" t="s">
        <v>37</v>
      </c>
      <c r="D1204" t="s">
        <v>4</v>
      </c>
      <c r="E1204" t="s">
        <v>78</v>
      </c>
      <c r="F1204" t="s">
        <v>78</v>
      </c>
      <c r="G1204" t="s">
        <v>158</v>
      </c>
      <c r="H1204" s="165">
        <v>52.816499999999998</v>
      </c>
      <c r="I1204" s="164"/>
    </row>
    <row r="1205" spans="1:9" x14ac:dyDescent="0.35">
      <c r="A1205">
        <v>347419</v>
      </c>
      <c r="B1205" t="s">
        <v>89</v>
      </c>
      <c r="C1205" t="s">
        <v>37</v>
      </c>
      <c r="D1205" t="s">
        <v>4</v>
      </c>
      <c r="E1205" t="s">
        <v>78</v>
      </c>
      <c r="F1205" t="s">
        <v>78</v>
      </c>
      <c r="G1205" t="s">
        <v>158</v>
      </c>
      <c r="H1205" s="165">
        <v>52.549749999999996</v>
      </c>
      <c r="I1205" s="164"/>
    </row>
    <row r="1206" spans="1:9" x14ac:dyDescent="0.35">
      <c r="A1206">
        <v>347425</v>
      </c>
      <c r="B1206" t="s">
        <v>93</v>
      </c>
      <c r="C1206" t="s">
        <v>3</v>
      </c>
      <c r="D1206" t="s">
        <v>62</v>
      </c>
      <c r="E1206" t="s">
        <v>91</v>
      </c>
      <c r="F1206" t="s">
        <v>91</v>
      </c>
      <c r="G1206" t="s">
        <v>169</v>
      </c>
      <c r="H1206" s="165">
        <v>24.571312499999998</v>
      </c>
      <c r="I1206" s="164"/>
    </row>
    <row r="1207" spans="1:9" x14ac:dyDescent="0.35">
      <c r="A1207">
        <v>347427</v>
      </c>
      <c r="B1207" t="s">
        <v>98</v>
      </c>
      <c r="C1207" t="s">
        <v>3</v>
      </c>
      <c r="D1207" t="s">
        <v>62</v>
      </c>
      <c r="E1207" t="s">
        <v>91</v>
      </c>
      <c r="F1207" t="s">
        <v>91</v>
      </c>
      <c r="G1207" t="s">
        <v>169</v>
      </c>
      <c r="H1207" s="165">
        <v>24.444656250000001</v>
      </c>
      <c r="I1207" s="164"/>
    </row>
    <row r="1208" spans="1:9" x14ac:dyDescent="0.35">
      <c r="A1208">
        <v>347429</v>
      </c>
      <c r="B1208" t="s">
        <v>99</v>
      </c>
      <c r="C1208" t="s">
        <v>3</v>
      </c>
      <c r="D1208" t="s">
        <v>62</v>
      </c>
      <c r="E1208" t="s">
        <v>91</v>
      </c>
      <c r="F1208" t="s">
        <v>91</v>
      </c>
      <c r="G1208" t="s">
        <v>169</v>
      </c>
      <c r="H1208" s="165">
        <v>25.280587499999999</v>
      </c>
      <c r="I1208" s="164"/>
    </row>
    <row r="1209" spans="1:9" x14ac:dyDescent="0.35">
      <c r="A1209">
        <v>347431</v>
      </c>
      <c r="B1209" t="s">
        <v>100</v>
      </c>
      <c r="C1209" t="s">
        <v>3</v>
      </c>
      <c r="D1209" t="s">
        <v>62</v>
      </c>
      <c r="E1209" t="s">
        <v>91</v>
      </c>
      <c r="F1209" t="s">
        <v>91</v>
      </c>
      <c r="G1209" t="s">
        <v>169</v>
      </c>
      <c r="H1209" s="165">
        <v>25.204593749999997</v>
      </c>
      <c r="I1209" s="164"/>
    </row>
    <row r="1210" spans="1:9" x14ac:dyDescent="0.35">
      <c r="A1210">
        <v>347433</v>
      </c>
      <c r="B1210" t="s">
        <v>101</v>
      </c>
      <c r="C1210" t="s">
        <v>3</v>
      </c>
      <c r="D1210" t="s">
        <v>62</v>
      </c>
      <c r="E1210" t="s">
        <v>91</v>
      </c>
      <c r="F1210" t="s">
        <v>91</v>
      </c>
      <c r="G1210" t="s">
        <v>169</v>
      </c>
      <c r="H1210" s="165">
        <v>25.077937500000001</v>
      </c>
      <c r="I1210" s="164"/>
    </row>
    <row r="1211" spans="1:9" x14ac:dyDescent="0.35">
      <c r="A1211">
        <v>347435</v>
      </c>
      <c r="B1211" t="s">
        <v>102</v>
      </c>
      <c r="C1211" t="s">
        <v>3</v>
      </c>
      <c r="D1211" t="s">
        <v>62</v>
      </c>
      <c r="E1211" t="s">
        <v>91</v>
      </c>
      <c r="F1211" t="s">
        <v>91</v>
      </c>
      <c r="G1211" t="s">
        <v>169</v>
      </c>
      <c r="H1211" s="165">
        <v>83.170937499999994</v>
      </c>
      <c r="I1211" s="164"/>
    </row>
    <row r="1212" spans="1:9" x14ac:dyDescent="0.35">
      <c r="A1212">
        <v>347437</v>
      </c>
      <c r="B1212" t="s">
        <v>103</v>
      </c>
      <c r="C1212" t="s">
        <v>3</v>
      </c>
      <c r="D1212" t="s">
        <v>62</v>
      </c>
      <c r="E1212" t="s">
        <v>91</v>
      </c>
      <c r="F1212" t="s">
        <v>91</v>
      </c>
      <c r="G1212" t="s">
        <v>169</v>
      </c>
      <c r="H1212" s="165">
        <v>49.649249999999995</v>
      </c>
      <c r="I1212" s="164"/>
    </row>
    <row r="1213" spans="1:9" x14ac:dyDescent="0.35">
      <c r="A1213">
        <v>347439</v>
      </c>
      <c r="B1213" t="s">
        <v>104</v>
      </c>
      <c r="C1213" t="s">
        <v>3</v>
      </c>
      <c r="D1213" t="s">
        <v>62</v>
      </c>
      <c r="E1213" t="s">
        <v>91</v>
      </c>
      <c r="F1213" t="s">
        <v>91</v>
      </c>
      <c r="G1213" t="s">
        <v>169</v>
      </c>
      <c r="H1213" s="165">
        <v>24.697968749999998</v>
      </c>
      <c r="I1213" s="164"/>
    </row>
    <row r="1214" spans="1:9" x14ac:dyDescent="0.35">
      <c r="A1214">
        <v>347331</v>
      </c>
      <c r="B1214" t="s">
        <v>2</v>
      </c>
      <c r="C1214" t="s">
        <v>3</v>
      </c>
      <c r="D1214" t="s">
        <v>4</v>
      </c>
      <c r="E1214" t="s">
        <v>5</v>
      </c>
      <c r="F1214" t="s">
        <v>5</v>
      </c>
      <c r="G1214" t="s">
        <v>161</v>
      </c>
      <c r="H1214" s="165">
        <v>25.727625</v>
      </c>
      <c r="I1214" s="164"/>
    </row>
    <row r="1215" spans="1:9" x14ac:dyDescent="0.35">
      <c r="A1215">
        <v>347333</v>
      </c>
      <c r="B1215" t="s">
        <v>32</v>
      </c>
      <c r="C1215" t="s">
        <v>3</v>
      </c>
      <c r="D1215" t="s">
        <v>4</v>
      </c>
      <c r="E1215" t="s">
        <v>5</v>
      </c>
      <c r="F1215" t="s">
        <v>5</v>
      </c>
      <c r="G1215" t="s">
        <v>161</v>
      </c>
      <c r="H1215" s="165">
        <v>25.597687499999999</v>
      </c>
      <c r="I1215" s="164"/>
    </row>
    <row r="1216" spans="1:9" x14ac:dyDescent="0.35">
      <c r="A1216">
        <v>347335</v>
      </c>
      <c r="B1216" t="s">
        <v>33</v>
      </c>
      <c r="C1216" t="s">
        <v>3</v>
      </c>
      <c r="D1216" t="s">
        <v>4</v>
      </c>
      <c r="E1216" t="s">
        <v>5</v>
      </c>
      <c r="F1216" t="s">
        <v>5</v>
      </c>
      <c r="G1216" t="s">
        <v>161</v>
      </c>
      <c r="H1216" s="165">
        <v>25.467749999999999</v>
      </c>
      <c r="I1216" s="164"/>
    </row>
    <row r="1217" spans="1:9" x14ac:dyDescent="0.35">
      <c r="A1217">
        <v>347337</v>
      </c>
      <c r="B1217" t="s">
        <v>34</v>
      </c>
      <c r="C1217" t="s">
        <v>3</v>
      </c>
      <c r="D1217" t="s">
        <v>4</v>
      </c>
      <c r="E1217" t="s">
        <v>5</v>
      </c>
      <c r="F1217" t="s">
        <v>5</v>
      </c>
      <c r="G1217" t="s">
        <v>161</v>
      </c>
      <c r="H1217" s="165">
        <v>25.337812499999998</v>
      </c>
      <c r="I1217" s="164"/>
    </row>
    <row r="1218" spans="1:9" x14ac:dyDescent="0.35">
      <c r="A1218">
        <v>347339</v>
      </c>
      <c r="B1218" t="s">
        <v>35</v>
      </c>
      <c r="C1218" t="s">
        <v>3</v>
      </c>
      <c r="D1218" t="s">
        <v>4</v>
      </c>
      <c r="E1218" t="s">
        <v>5</v>
      </c>
      <c r="F1218" t="s">
        <v>5</v>
      </c>
      <c r="G1218" t="s">
        <v>161</v>
      </c>
      <c r="H1218" s="165">
        <v>25.207874999999998</v>
      </c>
      <c r="I1218" s="164"/>
    </row>
    <row r="1219" spans="1:9" x14ac:dyDescent="0.35">
      <c r="A1219">
        <v>347353</v>
      </c>
      <c r="B1219" t="s">
        <v>47</v>
      </c>
      <c r="C1219" t="s">
        <v>37</v>
      </c>
      <c r="D1219" t="s">
        <v>38</v>
      </c>
      <c r="E1219" t="s">
        <v>39</v>
      </c>
      <c r="F1219" t="s">
        <v>39</v>
      </c>
      <c r="G1219" t="s">
        <v>161</v>
      </c>
      <c r="H1219" s="165">
        <v>127.40974999999999</v>
      </c>
      <c r="I1219" s="164"/>
    </row>
    <row r="1220" spans="1:9" x14ac:dyDescent="0.35">
      <c r="A1220">
        <v>347355</v>
      </c>
      <c r="B1220" t="s">
        <v>49</v>
      </c>
      <c r="C1220" t="s">
        <v>37</v>
      </c>
      <c r="D1220" t="s">
        <v>38</v>
      </c>
      <c r="E1220" t="s">
        <v>39</v>
      </c>
      <c r="F1220" t="s">
        <v>39</v>
      </c>
      <c r="G1220" t="s">
        <v>161</v>
      </c>
      <c r="H1220" s="165">
        <v>208.43831249999999</v>
      </c>
      <c r="I1220" s="164"/>
    </row>
    <row r="1221" spans="1:9" x14ac:dyDescent="0.35">
      <c r="A1221">
        <v>347357</v>
      </c>
      <c r="B1221" t="s">
        <v>50</v>
      </c>
      <c r="C1221" t="s">
        <v>37</v>
      </c>
      <c r="D1221" t="s">
        <v>38</v>
      </c>
      <c r="E1221" t="s">
        <v>39</v>
      </c>
      <c r="F1221" t="s">
        <v>39</v>
      </c>
      <c r="G1221" t="s">
        <v>161</v>
      </c>
      <c r="H1221" s="165">
        <v>207.38559375</v>
      </c>
      <c r="I1221" s="164"/>
    </row>
    <row r="1222" spans="1:9" x14ac:dyDescent="0.35">
      <c r="A1222">
        <v>347359</v>
      </c>
      <c r="B1222" t="s">
        <v>51</v>
      </c>
      <c r="C1222" t="s">
        <v>37</v>
      </c>
      <c r="D1222" t="s">
        <v>38</v>
      </c>
      <c r="E1222" t="s">
        <v>39</v>
      </c>
      <c r="F1222" t="s">
        <v>39</v>
      </c>
      <c r="G1222" t="s">
        <v>161</v>
      </c>
      <c r="H1222" s="165">
        <v>125.48899999999999</v>
      </c>
      <c r="I1222" s="164"/>
    </row>
    <row r="1223" spans="1:9" x14ac:dyDescent="0.35">
      <c r="A1223">
        <v>347373</v>
      </c>
      <c r="B1223" t="s">
        <v>57</v>
      </c>
      <c r="C1223" t="s">
        <v>37</v>
      </c>
      <c r="D1223" t="s">
        <v>38</v>
      </c>
      <c r="E1223" t="s">
        <v>53</v>
      </c>
      <c r="F1223" t="s">
        <v>53</v>
      </c>
      <c r="G1223" t="s">
        <v>161</v>
      </c>
      <c r="H1223" s="165">
        <v>52.013499999999993</v>
      </c>
      <c r="I1223" s="164"/>
    </row>
    <row r="1224" spans="1:9" x14ac:dyDescent="0.35">
      <c r="A1224">
        <v>347375</v>
      </c>
      <c r="B1224" t="s">
        <v>58</v>
      </c>
      <c r="C1224" t="s">
        <v>37</v>
      </c>
      <c r="D1224" t="s">
        <v>38</v>
      </c>
      <c r="E1224" t="s">
        <v>53</v>
      </c>
      <c r="F1224" t="s">
        <v>53</v>
      </c>
      <c r="G1224" t="s">
        <v>161</v>
      </c>
      <c r="H1224" s="165">
        <v>80.688299999999998</v>
      </c>
      <c r="I1224" s="164"/>
    </row>
    <row r="1225" spans="1:9" x14ac:dyDescent="0.35">
      <c r="A1225">
        <v>347377</v>
      </c>
      <c r="B1225" t="s">
        <v>59</v>
      </c>
      <c r="C1225" t="s">
        <v>37</v>
      </c>
      <c r="D1225" t="s">
        <v>38</v>
      </c>
      <c r="E1225" t="s">
        <v>53</v>
      </c>
      <c r="F1225" t="s">
        <v>53</v>
      </c>
      <c r="G1225" t="s">
        <v>161</v>
      </c>
      <c r="H1225" s="165">
        <v>80.445750000000004</v>
      </c>
      <c r="I1225" s="164"/>
    </row>
    <row r="1226" spans="1:9" x14ac:dyDescent="0.35">
      <c r="A1226">
        <v>347379</v>
      </c>
      <c r="B1226" t="s">
        <v>60</v>
      </c>
      <c r="C1226" t="s">
        <v>37</v>
      </c>
      <c r="D1226" t="s">
        <v>38</v>
      </c>
      <c r="E1226" t="s">
        <v>53</v>
      </c>
      <c r="F1226" t="s">
        <v>53</v>
      </c>
      <c r="G1226" t="s">
        <v>161</v>
      </c>
      <c r="H1226" s="165">
        <v>53.361000000000004</v>
      </c>
      <c r="I1226" s="164"/>
    </row>
    <row r="1227" spans="1:9" x14ac:dyDescent="0.35">
      <c r="A1227">
        <v>347387</v>
      </c>
      <c r="B1227" t="s">
        <v>70</v>
      </c>
      <c r="C1227" t="s">
        <v>3</v>
      </c>
      <c r="D1227" t="s">
        <v>62</v>
      </c>
      <c r="E1227" t="s">
        <v>63</v>
      </c>
      <c r="F1227" t="s">
        <v>63</v>
      </c>
      <c r="G1227" t="s">
        <v>161</v>
      </c>
      <c r="H1227" s="165">
        <v>16.721249999999998</v>
      </c>
      <c r="I1227" s="164"/>
    </row>
    <row r="1228" spans="1:9" x14ac:dyDescent="0.35">
      <c r="A1228">
        <v>347389</v>
      </c>
      <c r="B1228" t="s">
        <v>71</v>
      </c>
      <c r="C1228" t="s">
        <v>3</v>
      </c>
      <c r="D1228" t="s">
        <v>62</v>
      </c>
      <c r="E1228" t="s">
        <v>63</v>
      </c>
      <c r="F1228" t="s">
        <v>63</v>
      </c>
      <c r="G1228" t="s">
        <v>161</v>
      </c>
      <c r="H1228" s="165">
        <v>16.635937500000001</v>
      </c>
      <c r="I1228" s="164"/>
    </row>
    <row r="1229" spans="1:9" x14ac:dyDescent="0.35">
      <c r="A1229">
        <v>347391</v>
      </c>
      <c r="B1229" t="s">
        <v>72</v>
      </c>
      <c r="C1229" t="s">
        <v>3</v>
      </c>
      <c r="D1229" t="s">
        <v>62</v>
      </c>
      <c r="E1229" t="s">
        <v>63</v>
      </c>
      <c r="F1229" t="s">
        <v>63</v>
      </c>
      <c r="G1229" t="s">
        <v>161</v>
      </c>
      <c r="H1229" s="165">
        <v>16.550624999999997</v>
      </c>
      <c r="I1229" s="164"/>
    </row>
    <row r="1230" spans="1:9" x14ac:dyDescent="0.35">
      <c r="A1230">
        <v>347393</v>
      </c>
      <c r="B1230" t="s">
        <v>73</v>
      </c>
      <c r="C1230" t="s">
        <v>3</v>
      </c>
      <c r="D1230" t="s">
        <v>62</v>
      </c>
      <c r="E1230" t="s">
        <v>63</v>
      </c>
      <c r="F1230" t="s">
        <v>63</v>
      </c>
      <c r="G1230" t="s">
        <v>161</v>
      </c>
      <c r="H1230" s="165">
        <v>16.4653125</v>
      </c>
      <c r="I1230" s="164"/>
    </row>
    <row r="1231" spans="1:9" x14ac:dyDescent="0.35">
      <c r="A1231">
        <v>347395</v>
      </c>
      <c r="B1231" t="s">
        <v>74</v>
      </c>
      <c r="C1231" t="s">
        <v>3</v>
      </c>
      <c r="D1231" t="s">
        <v>62</v>
      </c>
      <c r="E1231" t="s">
        <v>63</v>
      </c>
      <c r="F1231" t="s">
        <v>63</v>
      </c>
      <c r="G1231" t="s">
        <v>161</v>
      </c>
      <c r="H1231" s="165">
        <v>42.570937499999999</v>
      </c>
      <c r="I1231" s="164"/>
    </row>
    <row r="1232" spans="1:9" x14ac:dyDescent="0.35">
      <c r="A1232">
        <v>347397</v>
      </c>
      <c r="B1232" t="s">
        <v>75</v>
      </c>
      <c r="C1232" t="s">
        <v>3</v>
      </c>
      <c r="D1232" t="s">
        <v>62</v>
      </c>
      <c r="E1232" t="s">
        <v>63</v>
      </c>
      <c r="F1232" t="s">
        <v>63</v>
      </c>
      <c r="G1232" t="s">
        <v>161</v>
      </c>
      <c r="H1232" s="165">
        <v>25.465781249999999</v>
      </c>
      <c r="I1232" s="164"/>
    </row>
    <row r="1233" spans="1:9" x14ac:dyDescent="0.35">
      <c r="A1233">
        <v>347399</v>
      </c>
      <c r="B1233" t="s">
        <v>76</v>
      </c>
      <c r="C1233" t="s">
        <v>3</v>
      </c>
      <c r="D1233" t="s">
        <v>62</v>
      </c>
      <c r="E1233" t="s">
        <v>63</v>
      </c>
      <c r="F1233" t="s">
        <v>63</v>
      </c>
      <c r="G1233" t="s">
        <v>161</v>
      </c>
      <c r="H1233" s="165">
        <v>16.891874999999999</v>
      </c>
      <c r="I1233" s="164"/>
    </row>
    <row r="1234" spans="1:9" x14ac:dyDescent="0.35">
      <c r="A1234">
        <v>347411</v>
      </c>
      <c r="B1234" t="s">
        <v>85</v>
      </c>
      <c r="C1234" t="s">
        <v>37</v>
      </c>
      <c r="D1234" t="s">
        <v>4</v>
      </c>
      <c r="E1234" t="s">
        <v>78</v>
      </c>
      <c r="F1234" t="s">
        <v>78</v>
      </c>
      <c r="G1234" t="s">
        <v>161</v>
      </c>
      <c r="H1234" s="165">
        <v>51.482749999999996</v>
      </c>
      <c r="I1234" s="164"/>
    </row>
    <row r="1235" spans="1:9" x14ac:dyDescent="0.35">
      <c r="A1235">
        <v>347413</v>
      </c>
      <c r="B1235" t="s">
        <v>86</v>
      </c>
      <c r="C1235" t="s">
        <v>37</v>
      </c>
      <c r="D1235" t="s">
        <v>4</v>
      </c>
      <c r="E1235" t="s">
        <v>78</v>
      </c>
      <c r="F1235" t="s">
        <v>78</v>
      </c>
      <c r="G1235" t="s">
        <v>161</v>
      </c>
      <c r="H1235" s="165">
        <v>53.243299999999998</v>
      </c>
      <c r="I1235" s="164"/>
    </row>
    <row r="1236" spans="1:9" x14ac:dyDescent="0.35">
      <c r="A1236">
        <v>347415</v>
      </c>
      <c r="B1236" t="s">
        <v>87</v>
      </c>
      <c r="C1236" t="s">
        <v>37</v>
      </c>
      <c r="D1236" t="s">
        <v>4</v>
      </c>
      <c r="E1236" t="s">
        <v>78</v>
      </c>
      <c r="F1236" t="s">
        <v>78</v>
      </c>
      <c r="G1236" t="s">
        <v>161</v>
      </c>
      <c r="H1236" s="165">
        <v>53.08325</v>
      </c>
      <c r="I1236" s="164"/>
    </row>
    <row r="1237" spans="1:9" x14ac:dyDescent="0.35">
      <c r="A1237">
        <v>347417</v>
      </c>
      <c r="B1237" t="s">
        <v>88</v>
      </c>
      <c r="C1237" t="s">
        <v>37</v>
      </c>
      <c r="D1237" t="s">
        <v>4</v>
      </c>
      <c r="E1237" t="s">
        <v>78</v>
      </c>
      <c r="F1237" t="s">
        <v>78</v>
      </c>
      <c r="G1237" t="s">
        <v>161</v>
      </c>
      <c r="H1237" s="165">
        <v>52.816499999999998</v>
      </c>
      <c r="I1237" s="164"/>
    </row>
    <row r="1238" spans="1:9" x14ac:dyDescent="0.35">
      <c r="A1238">
        <v>347419</v>
      </c>
      <c r="B1238" t="s">
        <v>89</v>
      </c>
      <c r="C1238" t="s">
        <v>37</v>
      </c>
      <c r="D1238" t="s">
        <v>4</v>
      </c>
      <c r="E1238" t="s">
        <v>78</v>
      </c>
      <c r="F1238" t="s">
        <v>78</v>
      </c>
      <c r="G1238" t="s">
        <v>161</v>
      </c>
      <c r="H1238" s="165">
        <v>52.549749999999996</v>
      </c>
      <c r="I1238" s="164"/>
    </row>
    <row r="1239" spans="1:9" x14ac:dyDescent="0.35">
      <c r="A1239">
        <v>347427</v>
      </c>
      <c r="B1239" t="s">
        <v>98</v>
      </c>
      <c r="C1239" t="s">
        <v>3</v>
      </c>
      <c r="D1239" t="s">
        <v>62</v>
      </c>
      <c r="E1239" t="s">
        <v>91</v>
      </c>
      <c r="F1239" t="s">
        <v>91</v>
      </c>
      <c r="G1239" t="s">
        <v>161</v>
      </c>
      <c r="H1239" s="165">
        <v>24.444656250000001</v>
      </c>
      <c r="I1239" s="164"/>
    </row>
    <row r="1240" spans="1:9" x14ac:dyDescent="0.35">
      <c r="A1240">
        <v>347429</v>
      </c>
      <c r="B1240" t="s">
        <v>99</v>
      </c>
      <c r="C1240" t="s">
        <v>3</v>
      </c>
      <c r="D1240" t="s">
        <v>62</v>
      </c>
      <c r="E1240" t="s">
        <v>91</v>
      </c>
      <c r="F1240" t="s">
        <v>91</v>
      </c>
      <c r="G1240" t="s">
        <v>161</v>
      </c>
      <c r="H1240" s="165">
        <v>25.280587499999999</v>
      </c>
      <c r="I1240" s="164"/>
    </row>
    <row r="1241" spans="1:9" x14ac:dyDescent="0.35">
      <c r="A1241">
        <v>347431</v>
      </c>
      <c r="B1241" t="s">
        <v>100</v>
      </c>
      <c r="C1241" t="s">
        <v>3</v>
      </c>
      <c r="D1241" t="s">
        <v>62</v>
      </c>
      <c r="E1241" t="s">
        <v>91</v>
      </c>
      <c r="F1241" t="s">
        <v>91</v>
      </c>
      <c r="G1241" t="s">
        <v>161</v>
      </c>
      <c r="H1241" s="165">
        <v>25.204593749999997</v>
      </c>
      <c r="I1241" s="164"/>
    </row>
    <row r="1242" spans="1:9" x14ac:dyDescent="0.35">
      <c r="A1242">
        <v>347433</v>
      </c>
      <c r="B1242" t="s">
        <v>101</v>
      </c>
      <c r="C1242" t="s">
        <v>3</v>
      </c>
      <c r="D1242" t="s">
        <v>62</v>
      </c>
      <c r="E1242" t="s">
        <v>91</v>
      </c>
      <c r="F1242" t="s">
        <v>91</v>
      </c>
      <c r="G1242" t="s">
        <v>161</v>
      </c>
      <c r="H1242" s="165">
        <v>25.077937500000001</v>
      </c>
      <c r="I1242" s="164"/>
    </row>
    <row r="1243" spans="1:9" x14ac:dyDescent="0.35">
      <c r="A1243">
        <v>347435</v>
      </c>
      <c r="B1243" t="s">
        <v>102</v>
      </c>
      <c r="C1243" t="s">
        <v>3</v>
      </c>
      <c r="D1243" t="s">
        <v>62</v>
      </c>
      <c r="E1243" t="s">
        <v>91</v>
      </c>
      <c r="F1243" t="s">
        <v>91</v>
      </c>
      <c r="G1243" t="s">
        <v>161</v>
      </c>
      <c r="H1243" s="165">
        <v>83.170937499999994</v>
      </c>
      <c r="I1243" s="164"/>
    </row>
    <row r="1244" spans="1:9" x14ac:dyDescent="0.35">
      <c r="A1244">
        <v>347437</v>
      </c>
      <c r="B1244" t="s">
        <v>103</v>
      </c>
      <c r="C1244" t="s">
        <v>3</v>
      </c>
      <c r="D1244" t="s">
        <v>62</v>
      </c>
      <c r="E1244" t="s">
        <v>91</v>
      </c>
      <c r="F1244" t="s">
        <v>91</v>
      </c>
      <c r="G1244" t="s">
        <v>161</v>
      </c>
      <c r="H1244" s="165">
        <v>49.649249999999995</v>
      </c>
      <c r="I1244" s="164"/>
    </row>
    <row r="1245" spans="1:9" x14ac:dyDescent="0.35">
      <c r="A1245">
        <v>347439</v>
      </c>
      <c r="B1245" t="s">
        <v>104</v>
      </c>
      <c r="C1245" t="s">
        <v>3</v>
      </c>
      <c r="D1245" t="s">
        <v>62</v>
      </c>
      <c r="E1245" t="s">
        <v>91</v>
      </c>
      <c r="F1245" t="s">
        <v>91</v>
      </c>
      <c r="G1245" t="s">
        <v>161</v>
      </c>
      <c r="H1245" s="165">
        <v>24.697968749999998</v>
      </c>
      <c r="I1245" s="164"/>
    </row>
    <row r="1246" spans="1:9" x14ac:dyDescent="0.35">
      <c r="A1246">
        <v>347331</v>
      </c>
      <c r="B1246" t="s">
        <v>2</v>
      </c>
      <c r="C1246" t="s">
        <v>3</v>
      </c>
      <c r="D1246" t="s">
        <v>4</v>
      </c>
      <c r="E1246" t="s">
        <v>5</v>
      </c>
      <c r="F1246" t="s">
        <v>5</v>
      </c>
      <c r="G1246" t="s">
        <v>163</v>
      </c>
      <c r="H1246" s="165">
        <v>25.727625</v>
      </c>
      <c r="I1246" s="164"/>
    </row>
    <row r="1247" spans="1:9" x14ac:dyDescent="0.35">
      <c r="A1247">
        <v>347333</v>
      </c>
      <c r="B1247" t="s">
        <v>32</v>
      </c>
      <c r="C1247" t="s">
        <v>3</v>
      </c>
      <c r="D1247" t="s">
        <v>4</v>
      </c>
      <c r="E1247" t="s">
        <v>5</v>
      </c>
      <c r="F1247" t="s">
        <v>5</v>
      </c>
      <c r="G1247" t="s">
        <v>163</v>
      </c>
      <c r="H1247" s="165">
        <v>25.597687499999999</v>
      </c>
      <c r="I1247" s="164"/>
    </row>
    <row r="1248" spans="1:9" x14ac:dyDescent="0.35">
      <c r="A1248">
        <v>347335</v>
      </c>
      <c r="B1248" t="s">
        <v>33</v>
      </c>
      <c r="C1248" t="s">
        <v>3</v>
      </c>
      <c r="D1248" t="s">
        <v>4</v>
      </c>
      <c r="E1248" t="s">
        <v>5</v>
      </c>
      <c r="F1248" t="s">
        <v>5</v>
      </c>
      <c r="G1248" t="s">
        <v>163</v>
      </c>
      <c r="H1248" s="165">
        <v>25.467749999999999</v>
      </c>
      <c r="I1248" s="164"/>
    </row>
    <row r="1249" spans="1:9" x14ac:dyDescent="0.35">
      <c r="A1249">
        <v>347337</v>
      </c>
      <c r="B1249" t="s">
        <v>34</v>
      </c>
      <c r="C1249" t="s">
        <v>3</v>
      </c>
      <c r="D1249" t="s">
        <v>4</v>
      </c>
      <c r="E1249" t="s">
        <v>5</v>
      </c>
      <c r="F1249" t="s">
        <v>5</v>
      </c>
      <c r="G1249" t="s">
        <v>163</v>
      </c>
      <c r="H1249" s="165">
        <v>25.337812499999998</v>
      </c>
      <c r="I1249" s="164"/>
    </row>
    <row r="1250" spans="1:9" x14ac:dyDescent="0.35">
      <c r="A1250">
        <v>347339</v>
      </c>
      <c r="B1250" t="s">
        <v>35</v>
      </c>
      <c r="C1250" t="s">
        <v>3</v>
      </c>
      <c r="D1250" t="s">
        <v>4</v>
      </c>
      <c r="E1250" t="s">
        <v>5</v>
      </c>
      <c r="F1250" t="s">
        <v>5</v>
      </c>
      <c r="G1250" t="s">
        <v>163</v>
      </c>
      <c r="H1250" s="165">
        <v>25.207874999999998</v>
      </c>
      <c r="I1250" s="164"/>
    </row>
    <row r="1251" spans="1:9" x14ac:dyDescent="0.35">
      <c r="A1251">
        <v>347353</v>
      </c>
      <c r="B1251" t="s">
        <v>47</v>
      </c>
      <c r="C1251" t="s">
        <v>37</v>
      </c>
      <c r="D1251" t="s">
        <v>38</v>
      </c>
      <c r="E1251" t="s">
        <v>39</v>
      </c>
      <c r="F1251" t="s">
        <v>39</v>
      </c>
      <c r="G1251" t="s">
        <v>163</v>
      </c>
      <c r="H1251" s="165">
        <v>127.40974999999999</v>
      </c>
      <c r="I1251" s="164"/>
    </row>
    <row r="1252" spans="1:9" x14ac:dyDescent="0.35">
      <c r="A1252">
        <v>347355</v>
      </c>
      <c r="B1252" t="s">
        <v>49</v>
      </c>
      <c r="C1252" t="s">
        <v>37</v>
      </c>
      <c r="D1252" t="s">
        <v>38</v>
      </c>
      <c r="E1252" t="s">
        <v>39</v>
      </c>
      <c r="F1252" t="s">
        <v>39</v>
      </c>
      <c r="G1252" t="s">
        <v>163</v>
      </c>
      <c r="H1252" s="165">
        <v>208.43831249999999</v>
      </c>
      <c r="I1252" s="164"/>
    </row>
    <row r="1253" spans="1:9" x14ac:dyDescent="0.35">
      <c r="A1253">
        <v>347373</v>
      </c>
      <c r="B1253" t="s">
        <v>57</v>
      </c>
      <c r="C1253" t="s">
        <v>37</v>
      </c>
      <c r="D1253" t="s">
        <v>38</v>
      </c>
      <c r="E1253" t="s">
        <v>53</v>
      </c>
      <c r="F1253" t="s">
        <v>53</v>
      </c>
      <c r="G1253" t="s">
        <v>163</v>
      </c>
      <c r="H1253" s="165">
        <v>52.013499999999993</v>
      </c>
      <c r="I1253" s="164"/>
    </row>
    <row r="1254" spans="1:9" x14ac:dyDescent="0.35">
      <c r="A1254">
        <v>347375</v>
      </c>
      <c r="B1254" t="s">
        <v>58</v>
      </c>
      <c r="C1254" t="s">
        <v>37</v>
      </c>
      <c r="D1254" t="s">
        <v>38</v>
      </c>
      <c r="E1254" t="s">
        <v>53</v>
      </c>
      <c r="F1254" t="s">
        <v>53</v>
      </c>
      <c r="G1254" t="s">
        <v>163</v>
      </c>
      <c r="H1254" s="165">
        <v>80.688299999999998</v>
      </c>
      <c r="I1254" s="164"/>
    </row>
    <row r="1255" spans="1:9" x14ac:dyDescent="0.35">
      <c r="A1255">
        <v>347385</v>
      </c>
      <c r="B1255" t="s">
        <v>61</v>
      </c>
      <c r="C1255" t="s">
        <v>3</v>
      </c>
      <c r="D1255" t="s">
        <v>62</v>
      </c>
      <c r="E1255" t="s">
        <v>63</v>
      </c>
      <c r="F1255" t="s">
        <v>63</v>
      </c>
      <c r="G1255" t="s">
        <v>163</v>
      </c>
      <c r="H1255" s="165">
        <v>16.806562500000002</v>
      </c>
      <c r="I1255" s="164"/>
    </row>
    <row r="1256" spans="1:9" x14ac:dyDescent="0.35">
      <c r="A1256">
        <v>347387</v>
      </c>
      <c r="B1256" t="s">
        <v>70</v>
      </c>
      <c r="C1256" t="s">
        <v>3</v>
      </c>
      <c r="D1256" t="s">
        <v>62</v>
      </c>
      <c r="E1256" t="s">
        <v>63</v>
      </c>
      <c r="F1256" t="s">
        <v>63</v>
      </c>
      <c r="G1256" t="s">
        <v>163</v>
      </c>
      <c r="H1256" s="165">
        <v>16.721249999999998</v>
      </c>
      <c r="I1256" s="164"/>
    </row>
    <row r="1257" spans="1:9" x14ac:dyDescent="0.35">
      <c r="A1257">
        <v>347389</v>
      </c>
      <c r="B1257" t="s">
        <v>71</v>
      </c>
      <c r="C1257" t="s">
        <v>3</v>
      </c>
      <c r="D1257" t="s">
        <v>62</v>
      </c>
      <c r="E1257" t="s">
        <v>63</v>
      </c>
      <c r="F1257" t="s">
        <v>63</v>
      </c>
      <c r="G1257" t="s">
        <v>163</v>
      </c>
      <c r="H1257" s="165">
        <v>16.635937500000001</v>
      </c>
      <c r="I1257" s="164"/>
    </row>
    <row r="1258" spans="1:9" x14ac:dyDescent="0.35">
      <c r="A1258">
        <v>347391</v>
      </c>
      <c r="B1258" t="s">
        <v>72</v>
      </c>
      <c r="C1258" t="s">
        <v>3</v>
      </c>
      <c r="D1258" t="s">
        <v>62</v>
      </c>
      <c r="E1258" t="s">
        <v>63</v>
      </c>
      <c r="F1258" t="s">
        <v>63</v>
      </c>
      <c r="G1258" t="s">
        <v>163</v>
      </c>
      <c r="H1258" s="165">
        <v>16.550624999999997</v>
      </c>
      <c r="I1258" s="164"/>
    </row>
    <row r="1259" spans="1:9" x14ac:dyDescent="0.35">
      <c r="A1259">
        <v>347393</v>
      </c>
      <c r="B1259" t="s">
        <v>73</v>
      </c>
      <c r="C1259" t="s">
        <v>3</v>
      </c>
      <c r="D1259" t="s">
        <v>62</v>
      </c>
      <c r="E1259" t="s">
        <v>63</v>
      </c>
      <c r="F1259" t="s">
        <v>63</v>
      </c>
      <c r="G1259" t="s">
        <v>163</v>
      </c>
      <c r="H1259" s="165">
        <v>16.4653125</v>
      </c>
      <c r="I1259" s="164"/>
    </row>
    <row r="1260" spans="1:9" x14ac:dyDescent="0.35">
      <c r="A1260">
        <v>347395</v>
      </c>
      <c r="B1260" t="s">
        <v>74</v>
      </c>
      <c r="C1260" t="s">
        <v>3</v>
      </c>
      <c r="D1260" t="s">
        <v>62</v>
      </c>
      <c r="E1260" t="s">
        <v>63</v>
      </c>
      <c r="F1260" t="s">
        <v>63</v>
      </c>
      <c r="G1260" t="s">
        <v>163</v>
      </c>
      <c r="H1260" s="165">
        <v>42.570937499999999</v>
      </c>
      <c r="I1260" s="164"/>
    </row>
    <row r="1261" spans="1:9" x14ac:dyDescent="0.35">
      <c r="A1261">
        <v>347397</v>
      </c>
      <c r="B1261" t="s">
        <v>75</v>
      </c>
      <c r="C1261" t="s">
        <v>3</v>
      </c>
      <c r="D1261" t="s">
        <v>62</v>
      </c>
      <c r="E1261" t="s">
        <v>63</v>
      </c>
      <c r="F1261" t="s">
        <v>63</v>
      </c>
      <c r="G1261" t="s">
        <v>163</v>
      </c>
      <c r="H1261" s="165">
        <v>25.465781249999999</v>
      </c>
      <c r="I1261" s="164"/>
    </row>
    <row r="1262" spans="1:9" x14ac:dyDescent="0.35">
      <c r="A1262">
        <v>347399</v>
      </c>
      <c r="B1262" t="s">
        <v>76</v>
      </c>
      <c r="C1262" t="s">
        <v>3</v>
      </c>
      <c r="D1262" t="s">
        <v>62</v>
      </c>
      <c r="E1262" t="s">
        <v>63</v>
      </c>
      <c r="F1262" t="s">
        <v>63</v>
      </c>
      <c r="G1262" t="s">
        <v>163</v>
      </c>
      <c r="H1262" s="165">
        <v>16.891874999999999</v>
      </c>
      <c r="I1262" s="164"/>
    </row>
    <row r="1263" spans="1:9" x14ac:dyDescent="0.35">
      <c r="A1263">
        <v>347411</v>
      </c>
      <c r="B1263" t="s">
        <v>85</v>
      </c>
      <c r="C1263" t="s">
        <v>37</v>
      </c>
      <c r="D1263" t="s">
        <v>4</v>
      </c>
      <c r="E1263" t="s">
        <v>78</v>
      </c>
      <c r="F1263" t="s">
        <v>78</v>
      </c>
      <c r="G1263" t="s">
        <v>163</v>
      </c>
      <c r="H1263" s="165">
        <v>51.482749999999996</v>
      </c>
      <c r="I1263" s="164"/>
    </row>
    <row r="1264" spans="1:9" x14ac:dyDescent="0.35">
      <c r="A1264">
        <v>347413</v>
      </c>
      <c r="B1264" t="s">
        <v>86</v>
      </c>
      <c r="C1264" t="s">
        <v>37</v>
      </c>
      <c r="D1264" t="s">
        <v>4</v>
      </c>
      <c r="E1264" t="s">
        <v>78</v>
      </c>
      <c r="F1264" t="s">
        <v>78</v>
      </c>
      <c r="G1264" t="s">
        <v>163</v>
      </c>
      <c r="H1264" s="165">
        <v>53.243299999999998</v>
      </c>
      <c r="I1264" s="164"/>
    </row>
    <row r="1265" spans="1:9" x14ac:dyDescent="0.35">
      <c r="A1265">
        <v>347415</v>
      </c>
      <c r="B1265" t="s">
        <v>87</v>
      </c>
      <c r="C1265" t="s">
        <v>37</v>
      </c>
      <c r="D1265" t="s">
        <v>4</v>
      </c>
      <c r="E1265" t="s">
        <v>78</v>
      </c>
      <c r="F1265" t="s">
        <v>78</v>
      </c>
      <c r="G1265" t="s">
        <v>163</v>
      </c>
      <c r="H1265" s="165">
        <v>53.08325</v>
      </c>
      <c r="I1265" s="164"/>
    </row>
    <row r="1266" spans="1:9" x14ac:dyDescent="0.35">
      <c r="A1266">
        <v>347417</v>
      </c>
      <c r="B1266" t="s">
        <v>88</v>
      </c>
      <c r="C1266" t="s">
        <v>37</v>
      </c>
      <c r="D1266" t="s">
        <v>4</v>
      </c>
      <c r="E1266" t="s">
        <v>78</v>
      </c>
      <c r="F1266" t="s">
        <v>78</v>
      </c>
      <c r="G1266" t="s">
        <v>163</v>
      </c>
      <c r="H1266" s="165">
        <v>52.816499999999998</v>
      </c>
      <c r="I1266" s="164"/>
    </row>
    <row r="1267" spans="1:9" x14ac:dyDescent="0.35">
      <c r="A1267">
        <v>347419</v>
      </c>
      <c r="B1267" t="s">
        <v>89</v>
      </c>
      <c r="C1267" t="s">
        <v>37</v>
      </c>
      <c r="D1267" t="s">
        <v>4</v>
      </c>
      <c r="E1267" t="s">
        <v>78</v>
      </c>
      <c r="F1267" t="s">
        <v>78</v>
      </c>
      <c r="G1267" t="s">
        <v>163</v>
      </c>
      <c r="H1267" s="165">
        <v>52.549749999999996</v>
      </c>
      <c r="I1267" s="164"/>
    </row>
    <row r="1268" spans="1:9" x14ac:dyDescent="0.35">
      <c r="A1268">
        <v>347425</v>
      </c>
      <c r="B1268" t="s">
        <v>93</v>
      </c>
      <c r="C1268" t="s">
        <v>3</v>
      </c>
      <c r="D1268" t="s">
        <v>62</v>
      </c>
      <c r="E1268" t="s">
        <v>91</v>
      </c>
      <c r="F1268" t="s">
        <v>91</v>
      </c>
      <c r="G1268" t="s">
        <v>163</v>
      </c>
      <c r="H1268" s="165">
        <v>24.571312499999998</v>
      </c>
      <c r="I1268" s="164"/>
    </row>
    <row r="1269" spans="1:9" x14ac:dyDescent="0.35">
      <c r="A1269">
        <v>347427</v>
      </c>
      <c r="B1269" t="s">
        <v>98</v>
      </c>
      <c r="C1269" t="s">
        <v>3</v>
      </c>
      <c r="D1269" t="s">
        <v>62</v>
      </c>
      <c r="E1269" t="s">
        <v>91</v>
      </c>
      <c r="F1269" t="s">
        <v>91</v>
      </c>
      <c r="G1269" t="s">
        <v>163</v>
      </c>
      <c r="H1269" s="165">
        <v>24.444656250000001</v>
      </c>
      <c r="I1269" s="164"/>
    </row>
    <row r="1270" spans="1:9" x14ac:dyDescent="0.35">
      <c r="A1270">
        <v>347429</v>
      </c>
      <c r="B1270" t="s">
        <v>99</v>
      </c>
      <c r="C1270" t="s">
        <v>3</v>
      </c>
      <c r="D1270" t="s">
        <v>62</v>
      </c>
      <c r="E1270" t="s">
        <v>91</v>
      </c>
      <c r="F1270" t="s">
        <v>91</v>
      </c>
      <c r="G1270" t="s">
        <v>163</v>
      </c>
      <c r="H1270" s="165">
        <v>25.280587499999999</v>
      </c>
      <c r="I1270" s="164"/>
    </row>
    <row r="1271" spans="1:9" x14ac:dyDescent="0.35">
      <c r="A1271">
        <v>347431</v>
      </c>
      <c r="B1271" t="s">
        <v>100</v>
      </c>
      <c r="C1271" t="s">
        <v>3</v>
      </c>
      <c r="D1271" t="s">
        <v>62</v>
      </c>
      <c r="E1271" t="s">
        <v>91</v>
      </c>
      <c r="F1271" t="s">
        <v>91</v>
      </c>
      <c r="G1271" t="s">
        <v>163</v>
      </c>
      <c r="H1271" s="165">
        <v>25.204593749999997</v>
      </c>
      <c r="I1271" s="164"/>
    </row>
    <row r="1272" spans="1:9" x14ac:dyDescent="0.35">
      <c r="A1272">
        <v>347433</v>
      </c>
      <c r="B1272" t="s">
        <v>101</v>
      </c>
      <c r="C1272" t="s">
        <v>3</v>
      </c>
      <c r="D1272" t="s">
        <v>62</v>
      </c>
      <c r="E1272" t="s">
        <v>91</v>
      </c>
      <c r="F1272" t="s">
        <v>91</v>
      </c>
      <c r="G1272" t="s">
        <v>163</v>
      </c>
      <c r="H1272" s="165">
        <v>25.077937500000001</v>
      </c>
      <c r="I1272" s="164"/>
    </row>
    <row r="1273" spans="1:9" x14ac:dyDescent="0.35">
      <c r="A1273">
        <v>347435</v>
      </c>
      <c r="B1273" t="s">
        <v>102</v>
      </c>
      <c r="C1273" t="s">
        <v>3</v>
      </c>
      <c r="D1273" t="s">
        <v>62</v>
      </c>
      <c r="E1273" t="s">
        <v>91</v>
      </c>
      <c r="F1273" t="s">
        <v>91</v>
      </c>
      <c r="G1273" t="s">
        <v>163</v>
      </c>
      <c r="H1273" s="165">
        <v>83.170937499999994</v>
      </c>
      <c r="I1273" s="164"/>
    </row>
    <row r="1274" spans="1:9" x14ac:dyDescent="0.35">
      <c r="A1274">
        <v>347437</v>
      </c>
      <c r="B1274" t="s">
        <v>103</v>
      </c>
      <c r="C1274" t="s">
        <v>3</v>
      </c>
      <c r="D1274" t="s">
        <v>62</v>
      </c>
      <c r="E1274" t="s">
        <v>91</v>
      </c>
      <c r="F1274" t="s">
        <v>91</v>
      </c>
      <c r="G1274" t="s">
        <v>163</v>
      </c>
      <c r="H1274" s="165">
        <v>49.649249999999995</v>
      </c>
      <c r="I1274" s="164"/>
    </row>
    <row r="1275" spans="1:9" x14ac:dyDescent="0.35">
      <c r="A1275">
        <v>347439</v>
      </c>
      <c r="B1275" t="s">
        <v>104</v>
      </c>
      <c r="C1275" t="s">
        <v>3</v>
      </c>
      <c r="D1275" t="s">
        <v>62</v>
      </c>
      <c r="E1275" t="s">
        <v>91</v>
      </c>
      <c r="F1275" t="s">
        <v>91</v>
      </c>
      <c r="G1275" t="s">
        <v>163</v>
      </c>
      <c r="H1275" s="165">
        <v>24.697968749999998</v>
      </c>
      <c r="I1275" s="164"/>
    </row>
    <row r="1276" spans="1:9" x14ac:dyDescent="0.35">
      <c r="A1276">
        <v>347331</v>
      </c>
      <c r="B1276" t="s">
        <v>2</v>
      </c>
      <c r="C1276" t="s">
        <v>3</v>
      </c>
      <c r="D1276" t="s">
        <v>4</v>
      </c>
      <c r="E1276" t="s">
        <v>5</v>
      </c>
      <c r="F1276" t="s">
        <v>15</v>
      </c>
      <c r="G1276" t="s">
        <v>27</v>
      </c>
      <c r="H1276" s="165">
        <v>6959.3658750000004</v>
      </c>
      <c r="I1276" s="164"/>
    </row>
    <row r="1277" spans="1:9" x14ac:dyDescent="0.35">
      <c r="A1277">
        <v>347333</v>
      </c>
      <c r="B1277" t="s">
        <v>32</v>
      </c>
      <c r="C1277" t="s">
        <v>3</v>
      </c>
      <c r="D1277" t="s">
        <v>4</v>
      </c>
      <c r="E1277" t="s">
        <v>5</v>
      </c>
      <c r="F1277" t="s">
        <v>15</v>
      </c>
      <c r="G1277" t="s">
        <v>27</v>
      </c>
      <c r="H1277" s="165">
        <v>6924.2175625</v>
      </c>
      <c r="I1277" s="164"/>
    </row>
    <row r="1278" spans="1:9" x14ac:dyDescent="0.35">
      <c r="A1278">
        <v>347335</v>
      </c>
      <c r="B1278" t="s">
        <v>33</v>
      </c>
      <c r="C1278" t="s">
        <v>3</v>
      </c>
      <c r="D1278" t="s">
        <v>4</v>
      </c>
      <c r="E1278" t="s">
        <v>5</v>
      </c>
      <c r="F1278" t="s">
        <v>15</v>
      </c>
      <c r="G1278" t="s">
        <v>27</v>
      </c>
      <c r="H1278" s="165">
        <v>6889.0692499999996</v>
      </c>
      <c r="I1278" s="164"/>
    </row>
    <row r="1279" spans="1:9" x14ac:dyDescent="0.35">
      <c r="A1279">
        <v>347337</v>
      </c>
      <c r="B1279" t="s">
        <v>34</v>
      </c>
      <c r="C1279" t="s">
        <v>3</v>
      </c>
      <c r="D1279" t="s">
        <v>4</v>
      </c>
      <c r="E1279" t="s">
        <v>5</v>
      </c>
      <c r="F1279" t="s">
        <v>15</v>
      </c>
      <c r="G1279" t="s">
        <v>27</v>
      </c>
      <c r="H1279" s="165">
        <v>6853.9209375</v>
      </c>
      <c r="I1279" s="164"/>
    </row>
    <row r="1280" spans="1:9" x14ac:dyDescent="0.35">
      <c r="A1280">
        <v>347339</v>
      </c>
      <c r="B1280" t="s">
        <v>35</v>
      </c>
      <c r="C1280" t="s">
        <v>3</v>
      </c>
      <c r="D1280" t="s">
        <v>4</v>
      </c>
      <c r="E1280" t="s">
        <v>5</v>
      </c>
      <c r="F1280" t="s">
        <v>15</v>
      </c>
      <c r="G1280" t="s">
        <v>27</v>
      </c>
      <c r="H1280" s="165">
        <v>6818.7726249999996</v>
      </c>
      <c r="I1280" s="164"/>
    </row>
    <row r="1281" spans="1:9" x14ac:dyDescent="0.35">
      <c r="A1281">
        <v>347331</v>
      </c>
      <c r="B1281" t="s">
        <v>2</v>
      </c>
      <c r="C1281" t="s">
        <v>3</v>
      </c>
      <c r="D1281" t="s">
        <v>4</v>
      </c>
      <c r="E1281" t="s">
        <v>5</v>
      </c>
      <c r="F1281" t="s">
        <v>10</v>
      </c>
      <c r="G1281" t="s">
        <v>27</v>
      </c>
      <c r="H1281" s="165">
        <v>5947.2393750000001</v>
      </c>
      <c r="I1281" s="164"/>
    </row>
    <row r="1282" spans="1:9" x14ac:dyDescent="0.35">
      <c r="A1282">
        <v>347333</v>
      </c>
      <c r="B1282" t="s">
        <v>32</v>
      </c>
      <c r="C1282" t="s">
        <v>3</v>
      </c>
      <c r="D1282" t="s">
        <v>4</v>
      </c>
      <c r="E1282" t="s">
        <v>5</v>
      </c>
      <c r="F1282" t="s">
        <v>10</v>
      </c>
      <c r="G1282" t="s">
        <v>27</v>
      </c>
      <c r="H1282" s="165">
        <v>5917.2028124999997</v>
      </c>
      <c r="I1282" s="164"/>
    </row>
    <row r="1283" spans="1:9" x14ac:dyDescent="0.35">
      <c r="A1283">
        <v>347335</v>
      </c>
      <c r="B1283" t="s">
        <v>33</v>
      </c>
      <c r="C1283" t="s">
        <v>3</v>
      </c>
      <c r="D1283" t="s">
        <v>4</v>
      </c>
      <c r="E1283" t="s">
        <v>5</v>
      </c>
      <c r="F1283" t="s">
        <v>10</v>
      </c>
      <c r="G1283" t="s">
        <v>27</v>
      </c>
      <c r="H1283" s="165">
        <v>5887.1662500000002</v>
      </c>
      <c r="I1283" s="164"/>
    </row>
    <row r="1284" spans="1:9" x14ac:dyDescent="0.35">
      <c r="A1284">
        <v>347337</v>
      </c>
      <c r="B1284" t="s">
        <v>34</v>
      </c>
      <c r="C1284" t="s">
        <v>3</v>
      </c>
      <c r="D1284" t="s">
        <v>4</v>
      </c>
      <c r="E1284" t="s">
        <v>5</v>
      </c>
      <c r="F1284" t="s">
        <v>10</v>
      </c>
      <c r="G1284" t="s">
        <v>27</v>
      </c>
      <c r="H1284" s="165">
        <v>5857.1296874999998</v>
      </c>
      <c r="I1284" s="164"/>
    </row>
    <row r="1285" spans="1:9" x14ac:dyDescent="0.35">
      <c r="A1285">
        <v>347339</v>
      </c>
      <c r="B1285" t="s">
        <v>35</v>
      </c>
      <c r="C1285" t="s">
        <v>3</v>
      </c>
      <c r="D1285" t="s">
        <v>4</v>
      </c>
      <c r="E1285" t="s">
        <v>5</v>
      </c>
      <c r="F1285" t="s">
        <v>10</v>
      </c>
      <c r="G1285" t="s">
        <v>27</v>
      </c>
      <c r="H1285" s="165">
        <v>5827.0931250000003</v>
      </c>
      <c r="I1285" s="164"/>
    </row>
    <row r="1286" spans="1:9" x14ac:dyDescent="0.35">
      <c r="A1286">
        <v>347331</v>
      </c>
      <c r="B1286" t="s">
        <v>2</v>
      </c>
      <c r="C1286" t="s">
        <v>3</v>
      </c>
      <c r="D1286" t="s">
        <v>4</v>
      </c>
      <c r="E1286" t="s">
        <v>5</v>
      </c>
      <c r="F1286" t="s">
        <v>14</v>
      </c>
      <c r="G1286" t="s">
        <v>27</v>
      </c>
      <c r="H1286" s="165">
        <v>5917.3537500000002</v>
      </c>
      <c r="I1286" s="164"/>
    </row>
    <row r="1287" spans="1:9" x14ac:dyDescent="0.35">
      <c r="A1287">
        <v>347333</v>
      </c>
      <c r="B1287" t="s">
        <v>32</v>
      </c>
      <c r="C1287" t="s">
        <v>3</v>
      </c>
      <c r="D1287" t="s">
        <v>4</v>
      </c>
      <c r="E1287" t="s">
        <v>5</v>
      </c>
      <c r="F1287" t="s">
        <v>14</v>
      </c>
      <c r="G1287" t="s">
        <v>27</v>
      </c>
      <c r="H1287" s="165">
        <v>5887.4681250000003</v>
      </c>
      <c r="I1287" s="164"/>
    </row>
    <row r="1288" spans="1:9" x14ac:dyDescent="0.35">
      <c r="A1288">
        <v>347335</v>
      </c>
      <c r="B1288" t="s">
        <v>33</v>
      </c>
      <c r="C1288" t="s">
        <v>3</v>
      </c>
      <c r="D1288" t="s">
        <v>4</v>
      </c>
      <c r="E1288" t="s">
        <v>5</v>
      </c>
      <c r="F1288" t="s">
        <v>14</v>
      </c>
      <c r="G1288" t="s">
        <v>27</v>
      </c>
      <c r="H1288" s="165">
        <v>5857.5824999999995</v>
      </c>
      <c r="I1288" s="164"/>
    </row>
    <row r="1289" spans="1:9" x14ac:dyDescent="0.35">
      <c r="A1289">
        <v>347337</v>
      </c>
      <c r="B1289" t="s">
        <v>34</v>
      </c>
      <c r="C1289" t="s">
        <v>3</v>
      </c>
      <c r="D1289" t="s">
        <v>4</v>
      </c>
      <c r="E1289" t="s">
        <v>5</v>
      </c>
      <c r="F1289" t="s">
        <v>14</v>
      </c>
      <c r="G1289" t="s">
        <v>27</v>
      </c>
      <c r="H1289" s="165">
        <v>5827.6968749999996</v>
      </c>
      <c r="I1289" s="164"/>
    </row>
    <row r="1290" spans="1:9" x14ac:dyDescent="0.35">
      <c r="A1290">
        <v>347339</v>
      </c>
      <c r="B1290" t="s">
        <v>35</v>
      </c>
      <c r="C1290" t="s">
        <v>3</v>
      </c>
      <c r="D1290" t="s">
        <v>4</v>
      </c>
      <c r="E1290" t="s">
        <v>5</v>
      </c>
      <c r="F1290" t="s">
        <v>14</v>
      </c>
      <c r="G1290" t="s">
        <v>27</v>
      </c>
      <c r="H1290" s="165">
        <v>5797.8112499999997</v>
      </c>
      <c r="I1290" s="164"/>
    </row>
    <row r="1291" spans="1:9" x14ac:dyDescent="0.35">
      <c r="A1291">
        <v>347411</v>
      </c>
      <c r="B1291" t="s">
        <v>85</v>
      </c>
      <c r="C1291" t="s">
        <v>37</v>
      </c>
      <c r="D1291" t="s">
        <v>4</v>
      </c>
      <c r="E1291" t="s">
        <v>78</v>
      </c>
      <c r="F1291" t="s">
        <v>79</v>
      </c>
      <c r="G1291" t="s">
        <v>27</v>
      </c>
      <c r="H1291" s="165">
        <v>6558.6224999999995</v>
      </c>
      <c r="I1291" s="164"/>
    </row>
    <row r="1292" spans="1:9" x14ac:dyDescent="0.35">
      <c r="A1292">
        <v>347413</v>
      </c>
      <c r="B1292" t="s">
        <v>86</v>
      </c>
      <c r="C1292" t="s">
        <v>37</v>
      </c>
      <c r="D1292" t="s">
        <v>4</v>
      </c>
      <c r="E1292" t="s">
        <v>78</v>
      </c>
      <c r="F1292" t="s">
        <v>79</v>
      </c>
      <c r="G1292" t="s">
        <v>27</v>
      </c>
      <c r="H1292" s="165">
        <v>6782.9070000000002</v>
      </c>
      <c r="I1292" s="164"/>
    </row>
    <row r="1293" spans="1:9" x14ac:dyDescent="0.35">
      <c r="A1293">
        <v>347415</v>
      </c>
      <c r="B1293" t="s">
        <v>87</v>
      </c>
      <c r="C1293" t="s">
        <v>37</v>
      </c>
      <c r="D1293" t="s">
        <v>4</v>
      </c>
      <c r="E1293" t="s">
        <v>78</v>
      </c>
      <c r="F1293" t="s">
        <v>79</v>
      </c>
      <c r="G1293" t="s">
        <v>27</v>
      </c>
      <c r="H1293" s="165">
        <v>6762.5174999999999</v>
      </c>
      <c r="I1293" s="164"/>
    </row>
    <row r="1294" spans="1:9" x14ac:dyDescent="0.35">
      <c r="A1294">
        <v>347417</v>
      </c>
      <c r="B1294" t="s">
        <v>88</v>
      </c>
      <c r="C1294" t="s">
        <v>37</v>
      </c>
      <c r="D1294" t="s">
        <v>4</v>
      </c>
      <c r="E1294" t="s">
        <v>78</v>
      </c>
      <c r="F1294" t="s">
        <v>79</v>
      </c>
      <c r="G1294" t="s">
        <v>27</v>
      </c>
      <c r="H1294" s="165">
        <v>6728.5349999999999</v>
      </c>
      <c r="I1294" s="164"/>
    </row>
    <row r="1295" spans="1:9" x14ac:dyDescent="0.35">
      <c r="A1295">
        <v>347419</v>
      </c>
      <c r="B1295" t="s">
        <v>89</v>
      </c>
      <c r="C1295" t="s">
        <v>37</v>
      </c>
      <c r="D1295" t="s">
        <v>4</v>
      </c>
      <c r="E1295" t="s">
        <v>78</v>
      </c>
      <c r="F1295" t="s">
        <v>79</v>
      </c>
      <c r="G1295" t="s">
        <v>27</v>
      </c>
      <c r="H1295" s="165">
        <v>6694.5524999999998</v>
      </c>
      <c r="I1295" s="164"/>
    </row>
    <row r="1296" spans="1:9" x14ac:dyDescent="0.35">
      <c r="A1296">
        <v>347411</v>
      </c>
      <c r="B1296" t="s">
        <v>85</v>
      </c>
      <c r="C1296" t="s">
        <v>37</v>
      </c>
      <c r="D1296" t="s">
        <v>4</v>
      </c>
      <c r="E1296" t="s">
        <v>78</v>
      </c>
      <c r="F1296" t="s">
        <v>80</v>
      </c>
      <c r="G1296" t="s">
        <v>27</v>
      </c>
      <c r="H1296" s="165">
        <v>6661.274375</v>
      </c>
      <c r="I1296" s="164"/>
    </row>
    <row r="1297" spans="1:9" x14ac:dyDescent="0.35">
      <c r="A1297">
        <v>347413</v>
      </c>
      <c r="B1297" t="s">
        <v>86</v>
      </c>
      <c r="C1297" t="s">
        <v>37</v>
      </c>
      <c r="D1297" t="s">
        <v>4</v>
      </c>
      <c r="E1297" t="s">
        <v>78</v>
      </c>
      <c r="F1297" t="s">
        <v>80</v>
      </c>
      <c r="G1297" t="s">
        <v>27</v>
      </c>
      <c r="H1297" s="165">
        <v>6889.0692500000005</v>
      </c>
      <c r="I1297" s="164"/>
    </row>
    <row r="1298" spans="1:9" x14ac:dyDescent="0.35">
      <c r="A1298">
        <v>347415</v>
      </c>
      <c r="B1298" t="s">
        <v>87</v>
      </c>
      <c r="C1298" t="s">
        <v>37</v>
      </c>
      <c r="D1298" t="s">
        <v>4</v>
      </c>
      <c r="E1298" t="s">
        <v>78</v>
      </c>
      <c r="F1298" t="s">
        <v>80</v>
      </c>
      <c r="G1298" t="s">
        <v>27</v>
      </c>
      <c r="H1298" s="165">
        <v>6868.3606250000003</v>
      </c>
      <c r="I1298" s="164"/>
    </row>
    <row r="1299" spans="1:9" x14ac:dyDescent="0.35">
      <c r="A1299">
        <v>347417</v>
      </c>
      <c r="B1299" t="s">
        <v>88</v>
      </c>
      <c r="C1299" t="s">
        <v>37</v>
      </c>
      <c r="D1299" t="s">
        <v>4</v>
      </c>
      <c r="E1299" t="s">
        <v>78</v>
      </c>
      <c r="F1299" t="s">
        <v>80</v>
      </c>
      <c r="G1299" t="s">
        <v>27</v>
      </c>
      <c r="H1299" s="165">
        <v>6833.8462499999996</v>
      </c>
      <c r="I1299" s="164"/>
    </row>
    <row r="1300" spans="1:9" x14ac:dyDescent="0.35">
      <c r="A1300">
        <v>347419</v>
      </c>
      <c r="B1300" t="s">
        <v>89</v>
      </c>
      <c r="C1300" t="s">
        <v>37</v>
      </c>
      <c r="D1300" t="s">
        <v>4</v>
      </c>
      <c r="E1300" t="s">
        <v>78</v>
      </c>
      <c r="F1300" t="s">
        <v>80</v>
      </c>
      <c r="G1300" t="s">
        <v>27</v>
      </c>
      <c r="H1300" s="165">
        <v>6799.3318749999999</v>
      </c>
      <c r="I1300" s="164"/>
    </row>
    <row r="1301" spans="1:9" x14ac:dyDescent="0.35">
      <c r="A1301">
        <v>347411</v>
      </c>
      <c r="B1301" t="s">
        <v>85</v>
      </c>
      <c r="C1301" t="s">
        <v>37</v>
      </c>
      <c r="D1301" t="s">
        <v>4</v>
      </c>
      <c r="E1301" t="s">
        <v>78</v>
      </c>
      <c r="F1301" t="s">
        <v>81</v>
      </c>
      <c r="G1301" t="s">
        <v>27</v>
      </c>
      <c r="H1301" s="165">
        <v>6437.9371874999997</v>
      </c>
      <c r="I1301" s="164"/>
    </row>
    <row r="1302" spans="1:9" x14ac:dyDescent="0.35">
      <c r="A1302">
        <v>347413</v>
      </c>
      <c r="B1302" t="s">
        <v>86</v>
      </c>
      <c r="C1302" t="s">
        <v>37</v>
      </c>
      <c r="D1302" t="s">
        <v>4</v>
      </c>
      <c r="E1302" t="s">
        <v>78</v>
      </c>
      <c r="F1302" t="s">
        <v>81</v>
      </c>
      <c r="G1302" t="s">
        <v>27</v>
      </c>
      <c r="H1302" s="165">
        <v>6658.0946249999997</v>
      </c>
      <c r="I1302" s="164"/>
    </row>
    <row r="1303" spans="1:9" x14ac:dyDescent="0.35">
      <c r="A1303">
        <v>347415</v>
      </c>
      <c r="B1303" t="s">
        <v>87</v>
      </c>
      <c r="C1303" t="s">
        <v>37</v>
      </c>
      <c r="D1303" t="s">
        <v>4</v>
      </c>
      <c r="E1303" t="s">
        <v>78</v>
      </c>
      <c r="F1303" t="s">
        <v>81</v>
      </c>
      <c r="G1303" t="s">
        <v>27</v>
      </c>
      <c r="H1303" s="165">
        <v>6638.0803125000002</v>
      </c>
      <c r="I1303" s="164"/>
    </row>
    <row r="1304" spans="1:9" x14ac:dyDescent="0.35">
      <c r="A1304">
        <v>347417</v>
      </c>
      <c r="B1304" t="s">
        <v>88</v>
      </c>
      <c r="C1304" t="s">
        <v>37</v>
      </c>
      <c r="D1304" t="s">
        <v>4</v>
      </c>
      <c r="E1304" t="s">
        <v>78</v>
      </c>
      <c r="F1304" t="s">
        <v>81</v>
      </c>
      <c r="G1304" t="s">
        <v>27</v>
      </c>
      <c r="H1304" s="165">
        <v>6604.7231249999995</v>
      </c>
      <c r="I1304" s="164"/>
    </row>
    <row r="1305" spans="1:9" x14ac:dyDescent="0.35">
      <c r="A1305">
        <v>347419</v>
      </c>
      <c r="B1305" t="s">
        <v>89</v>
      </c>
      <c r="C1305" t="s">
        <v>37</v>
      </c>
      <c r="D1305" t="s">
        <v>4</v>
      </c>
      <c r="E1305" t="s">
        <v>78</v>
      </c>
      <c r="F1305" t="s">
        <v>81</v>
      </c>
      <c r="G1305" t="s">
        <v>27</v>
      </c>
      <c r="H1305" s="165">
        <v>6571.3659374999997</v>
      </c>
      <c r="I1305" s="164"/>
    </row>
    <row r="1306" spans="1:9" x14ac:dyDescent="0.35">
      <c r="A1306">
        <v>347353</v>
      </c>
      <c r="B1306" t="s">
        <v>47</v>
      </c>
      <c r="C1306" t="s">
        <v>37</v>
      </c>
      <c r="D1306" t="s">
        <v>38</v>
      </c>
      <c r="E1306" t="s">
        <v>39</v>
      </c>
      <c r="F1306" t="s">
        <v>46</v>
      </c>
      <c r="G1306" t="s">
        <v>27</v>
      </c>
      <c r="H1306" s="165">
        <v>7003.3696874999996</v>
      </c>
      <c r="I1306" s="164"/>
    </row>
    <row r="1307" spans="1:9" x14ac:dyDescent="0.35">
      <c r="A1307">
        <v>347355</v>
      </c>
      <c r="B1307" t="s">
        <v>49</v>
      </c>
      <c r="C1307" t="s">
        <v>37</v>
      </c>
      <c r="D1307" t="s">
        <v>38</v>
      </c>
      <c r="E1307" t="s">
        <v>39</v>
      </c>
      <c r="F1307" t="s">
        <v>46</v>
      </c>
      <c r="G1307" t="s">
        <v>27</v>
      </c>
      <c r="H1307" s="165">
        <v>11181.493124999999</v>
      </c>
      <c r="I1307" s="164"/>
    </row>
    <row r="1308" spans="1:9" x14ac:dyDescent="0.35">
      <c r="A1308">
        <v>347353</v>
      </c>
      <c r="B1308" t="s">
        <v>47</v>
      </c>
      <c r="C1308" t="s">
        <v>37</v>
      </c>
      <c r="D1308" t="s">
        <v>38</v>
      </c>
      <c r="E1308" t="s">
        <v>39</v>
      </c>
      <c r="F1308" t="s">
        <v>40</v>
      </c>
      <c r="G1308" t="s">
        <v>27</v>
      </c>
      <c r="H1308" s="165">
        <v>6193.1287499999999</v>
      </c>
      <c r="I1308" s="164"/>
    </row>
    <row r="1309" spans="1:9" x14ac:dyDescent="0.35">
      <c r="A1309">
        <v>347355</v>
      </c>
      <c r="B1309" t="s">
        <v>49</v>
      </c>
      <c r="C1309" t="s">
        <v>37</v>
      </c>
      <c r="D1309" t="s">
        <v>38</v>
      </c>
      <c r="E1309" t="s">
        <v>39</v>
      </c>
      <c r="F1309" t="s">
        <v>40</v>
      </c>
      <c r="G1309" t="s">
        <v>27</v>
      </c>
      <c r="H1309" s="165">
        <v>9887.8724999999995</v>
      </c>
      <c r="I1309" s="164"/>
    </row>
    <row r="1310" spans="1:9" x14ac:dyDescent="0.35">
      <c r="A1310">
        <v>347353</v>
      </c>
      <c r="B1310" t="s">
        <v>47</v>
      </c>
      <c r="C1310" t="s">
        <v>37</v>
      </c>
      <c r="D1310" t="s">
        <v>38</v>
      </c>
      <c r="E1310" t="s">
        <v>39</v>
      </c>
      <c r="F1310" t="s">
        <v>45</v>
      </c>
      <c r="G1310" t="s">
        <v>27</v>
      </c>
      <c r="H1310" s="165">
        <v>6658.1320500000002</v>
      </c>
      <c r="I1310" s="164"/>
    </row>
    <row r="1311" spans="1:9" x14ac:dyDescent="0.35">
      <c r="A1311">
        <v>347355</v>
      </c>
      <c r="B1311" t="s">
        <v>49</v>
      </c>
      <c r="C1311" t="s">
        <v>37</v>
      </c>
      <c r="D1311" t="s">
        <v>38</v>
      </c>
      <c r="E1311" t="s">
        <v>39</v>
      </c>
      <c r="F1311" t="s">
        <v>45</v>
      </c>
      <c r="G1311" t="s">
        <v>27</v>
      </c>
      <c r="H1311" s="165">
        <v>10226.007</v>
      </c>
      <c r="I1311" s="164"/>
    </row>
    <row r="1312" spans="1:9" x14ac:dyDescent="0.35">
      <c r="A1312">
        <v>347373</v>
      </c>
      <c r="B1312" t="s">
        <v>57</v>
      </c>
      <c r="C1312" t="s">
        <v>37</v>
      </c>
      <c r="D1312" t="s">
        <v>38</v>
      </c>
      <c r="E1312" t="s">
        <v>53</v>
      </c>
      <c r="F1312" t="s">
        <v>55</v>
      </c>
      <c r="G1312" t="s">
        <v>27</v>
      </c>
      <c r="H1312" s="165">
        <v>6967.2698437500003</v>
      </c>
      <c r="I1312" s="164"/>
    </row>
    <row r="1313" spans="1:9" x14ac:dyDescent="0.35">
      <c r="A1313">
        <v>347375</v>
      </c>
      <c r="B1313" t="s">
        <v>58</v>
      </c>
      <c r="C1313" t="s">
        <v>37</v>
      </c>
      <c r="D1313" t="s">
        <v>38</v>
      </c>
      <c r="E1313" t="s">
        <v>53</v>
      </c>
      <c r="F1313" t="s">
        <v>55</v>
      </c>
      <c r="G1313" t="s">
        <v>27</v>
      </c>
      <c r="H1313" s="165">
        <v>11562.3601875</v>
      </c>
      <c r="I1313" s="164"/>
    </row>
    <row r="1314" spans="1:9" x14ac:dyDescent="0.35">
      <c r="A1314">
        <v>347373</v>
      </c>
      <c r="B1314" t="s">
        <v>57</v>
      </c>
      <c r="C1314" t="s">
        <v>37</v>
      </c>
      <c r="D1314" t="s">
        <v>38</v>
      </c>
      <c r="E1314" t="s">
        <v>53</v>
      </c>
      <c r="F1314" t="s">
        <v>54</v>
      </c>
      <c r="G1314" t="s">
        <v>27</v>
      </c>
      <c r="H1314" s="165">
        <v>6162.0074999999997</v>
      </c>
      <c r="I1314" s="164"/>
    </row>
    <row r="1315" spans="1:9" x14ac:dyDescent="0.35">
      <c r="A1315">
        <v>347375</v>
      </c>
      <c r="B1315" t="s">
        <v>58</v>
      </c>
      <c r="C1315" t="s">
        <v>37</v>
      </c>
      <c r="D1315" t="s">
        <v>38</v>
      </c>
      <c r="E1315" t="s">
        <v>53</v>
      </c>
      <c r="F1315" t="s">
        <v>54</v>
      </c>
      <c r="G1315" t="s">
        <v>27</v>
      </c>
      <c r="H1315" s="165">
        <v>10226.007</v>
      </c>
      <c r="I1315" s="164"/>
    </row>
    <row r="1316" spans="1:9" x14ac:dyDescent="0.35">
      <c r="A1316">
        <v>347373</v>
      </c>
      <c r="B1316" t="s">
        <v>57</v>
      </c>
      <c r="C1316" t="s">
        <v>37</v>
      </c>
      <c r="D1316" t="s">
        <v>38</v>
      </c>
      <c r="E1316" t="s">
        <v>53</v>
      </c>
      <c r="F1316" t="s">
        <v>56</v>
      </c>
      <c r="G1316" t="s">
        <v>27</v>
      </c>
      <c r="H1316" s="165">
        <v>6373.270125</v>
      </c>
      <c r="I1316" s="164"/>
    </row>
    <row r="1317" spans="1:9" x14ac:dyDescent="0.35">
      <c r="A1317">
        <v>347375</v>
      </c>
      <c r="B1317" t="s">
        <v>58</v>
      </c>
      <c r="C1317" t="s">
        <v>37</v>
      </c>
      <c r="D1317" t="s">
        <v>38</v>
      </c>
      <c r="E1317" t="s">
        <v>53</v>
      </c>
      <c r="F1317" t="s">
        <v>56</v>
      </c>
      <c r="G1317" t="s">
        <v>27</v>
      </c>
      <c r="H1317" s="165">
        <v>10174.360499999999</v>
      </c>
      <c r="I1317" s="164"/>
    </row>
    <row r="1318" spans="1:9" x14ac:dyDescent="0.35">
      <c r="A1318">
        <v>347427</v>
      </c>
      <c r="B1318" t="s">
        <v>98</v>
      </c>
      <c r="C1318" t="s">
        <v>3</v>
      </c>
      <c r="D1318" t="s">
        <v>62</v>
      </c>
      <c r="E1318" t="s">
        <v>91</v>
      </c>
      <c r="F1318" t="s">
        <v>96</v>
      </c>
      <c r="G1318" t="s">
        <v>27</v>
      </c>
      <c r="H1318" s="165">
        <v>2837.1</v>
      </c>
      <c r="I1318" s="164"/>
    </row>
    <row r="1319" spans="1:9" x14ac:dyDescent="0.35">
      <c r="A1319">
        <v>347429</v>
      </c>
      <c r="B1319" t="s">
        <v>99</v>
      </c>
      <c r="C1319" t="s">
        <v>3</v>
      </c>
      <c r="D1319" t="s">
        <v>62</v>
      </c>
      <c r="E1319" t="s">
        <v>91</v>
      </c>
      <c r="F1319" t="s">
        <v>96</v>
      </c>
      <c r="G1319" t="s">
        <v>27</v>
      </c>
      <c r="H1319" s="165">
        <v>2934.12</v>
      </c>
      <c r="I1319" s="164"/>
    </row>
    <row r="1320" spans="1:9" x14ac:dyDescent="0.35">
      <c r="A1320">
        <v>347431</v>
      </c>
      <c r="B1320" t="s">
        <v>100</v>
      </c>
      <c r="C1320" t="s">
        <v>3</v>
      </c>
      <c r="D1320" t="s">
        <v>62</v>
      </c>
      <c r="E1320" t="s">
        <v>91</v>
      </c>
      <c r="F1320" t="s">
        <v>96</v>
      </c>
      <c r="G1320" t="s">
        <v>27</v>
      </c>
      <c r="H1320" s="165">
        <v>3364.0949999999998</v>
      </c>
      <c r="I1320" s="164"/>
    </row>
    <row r="1321" spans="1:9" x14ac:dyDescent="0.35">
      <c r="A1321">
        <v>347433</v>
      </c>
      <c r="B1321" t="s">
        <v>101</v>
      </c>
      <c r="C1321" t="s">
        <v>3</v>
      </c>
      <c r="D1321" t="s">
        <v>62</v>
      </c>
      <c r="E1321" t="s">
        <v>91</v>
      </c>
      <c r="F1321" t="s">
        <v>96</v>
      </c>
      <c r="G1321" t="s">
        <v>27</v>
      </c>
      <c r="H1321" s="165">
        <v>3347.19</v>
      </c>
      <c r="I1321" s="164"/>
    </row>
    <row r="1322" spans="1:9" x14ac:dyDescent="0.35">
      <c r="A1322">
        <v>347435</v>
      </c>
      <c r="B1322" t="s">
        <v>102</v>
      </c>
      <c r="C1322" t="s">
        <v>3</v>
      </c>
      <c r="D1322" t="s">
        <v>62</v>
      </c>
      <c r="E1322" t="s">
        <v>91</v>
      </c>
      <c r="F1322" t="s">
        <v>96</v>
      </c>
      <c r="G1322" t="s">
        <v>27</v>
      </c>
      <c r="H1322" s="165">
        <v>9990.8549999999996</v>
      </c>
      <c r="I1322" s="164"/>
    </row>
    <row r="1323" spans="1:9" x14ac:dyDescent="0.35">
      <c r="A1323">
        <v>347437</v>
      </c>
      <c r="B1323" t="s">
        <v>103</v>
      </c>
      <c r="C1323" t="s">
        <v>3</v>
      </c>
      <c r="D1323" t="s">
        <v>62</v>
      </c>
      <c r="E1323" t="s">
        <v>91</v>
      </c>
      <c r="F1323" t="s">
        <v>96</v>
      </c>
      <c r="G1323" t="s">
        <v>27</v>
      </c>
      <c r="H1323" s="165">
        <v>6626.76</v>
      </c>
      <c r="I1323" s="164"/>
    </row>
    <row r="1324" spans="1:9" x14ac:dyDescent="0.35">
      <c r="A1324">
        <v>347439</v>
      </c>
      <c r="B1324" t="s">
        <v>104</v>
      </c>
      <c r="C1324" t="s">
        <v>3</v>
      </c>
      <c r="D1324" t="s">
        <v>62</v>
      </c>
      <c r="E1324" t="s">
        <v>91</v>
      </c>
      <c r="F1324" t="s">
        <v>96</v>
      </c>
      <c r="G1324" t="s">
        <v>27</v>
      </c>
      <c r="H1324" s="165">
        <v>4156.4250000000002</v>
      </c>
      <c r="I1324" s="164"/>
    </row>
    <row r="1325" spans="1:9" x14ac:dyDescent="0.35">
      <c r="A1325">
        <v>347427</v>
      </c>
      <c r="B1325" t="s">
        <v>98</v>
      </c>
      <c r="C1325" t="s">
        <v>3</v>
      </c>
      <c r="D1325" t="s">
        <v>62</v>
      </c>
      <c r="E1325" t="s">
        <v>91</v>
      </c>
      <c r="F1325" t="s">
        <v>94</v>
      </c>
      <c r="G1325" t="s">
        <v>27</v>
      </c>
      <c r="H1325" s="165">
        <v>2540.3624999999997</v>
      </c>
      <c r="I1325" s="164"/>
    </row>
    <row r="1326" spans="1:9" x14ac:dyDescent="0.35">
      <c r="A1326">
        <v>347429</v>
      </c>
      <c r="B1326" t="s">
        <v>99</v>
      </c>
      <c r="C1326" t="s">
        <v>3</v>
      </c>
      <c r="D1326" t="s">
        <v>62</v>
      </c>
      <c r="E1326" t="s">
        <v>91</v>
      </c>
      <c r="F1326" t="s">
        <v>94</v>
      </c>
      <c r="G1326" t="s">
        <v>27</v>
      </c>
      <c r="H1326" s="165">
        <v>2627.2349999999997</v>
      </c>
      <c r="I1326" s="164"/>
    </row>
    <row r="1327" spans="1:9" x14ac:dyDescent="0.35">
      <c r="A1327">
        <v>347431</v>
      </c>
      <c r="B1327" t="s">
        <v>100</v>
      </c>
      <c r="C1327" t="s">
        <v>3</v>
      </c>
      <c r="D1327" t="s">
        <v>62</v>
      </c>
      <c r="E1327" t="s">
        <v>91</v>
      </c>
      <c r="F1327" t="s">
        <v>94</v>
      </c>
      <c r="G1327" t="s">
        <v>27</v>
      </c>
      <c r="H1327" s="165">
        <v>3012.2381249999999</v>
      </c>
      <c r="I1327" s="164"/>
    </row>
    <row r="1328" spans="1:9" x14ac:dyDescent="0.35">
      <c r="A1328">
        <v>347433</v>
      </c>
      <c r="B1328" t="s">
        <v>101</v>
      </c>
      <c r="C1328" t="s">
        <v>3</v>
      </c>
      <c r="D1328" t="s">
        <v>62</v>
      </c>
      <c r="E1328" t="s">
        <v>91</v>
      </c>
      <c r="F1328" t="s">
        <v>94</v>
      </c>
      <c r="G1328" t="s">
        <v>27</v>
      </c>
      <c r="H1328" s="165">
        <v>2997.1012499999997</v>
      </c>
      <c r="I1328" s="164"/>
    </row>
    <row r="1329" spans="1:9" x14ac:dyDescent="0.35">
      <c r="A1329">
        <v>347435</v>
      </c>
      <c r="B1329" t="s">
        <v>102</v>
      </c>
      <c r="C1329" t="s">
        <v>3</v>
      </c>
      <c r="D1329" t="s">
        <v>62</v>
      </c>
      <c r="E1329" t="s">
        <v>91</v>
      </c>
      <c r="F1329" t="s">
        <v>94</v>
      </c>
      <c r="G1329" t="s">
        <v>27</v>
      </c>
      <c r="H1329" s="165">
        <v>9939.8812500000004</v>
      </c>
      <c r="I1329" s="164"/>
    </row>
    <row r="1330" spans="1:9" x14ac:dyDescent="0.35">
      <c r="A1330">
        <v>347437</v>
      </c>
      <c r="B1330" t="s">
        <v>103</v>
      </c>
      <c r="C1330" t="s">
        <v>3</v>
      </c>
      <c r="D1330" t="s">
        <v>62</v>
      </c>
      <c r="E1330" t="s">
        <v>91</v>
      </c>
      <c r="F1330" t="s">
        <v>94</v>
      </c>
      <c r="G1330" t="s">
        <v>27</v>
      </c>
      <c r="H1330" s="165">
        <v>6922.5974999999989</v>
      </c>
      <c r="I1330" s="164"/>
    </row>
    <row r="1331" spans="1:9" x14ac:dyDescent="0.35">
      <c r="A1331">
        <v>347439</v>
      </c>
      <c r="B1331" t="s">
        <v>104</v>
      </c>
      <c r="C1331" t="s">
        <v>3</v>
      </c>
      <c r="D1331" t="s">
        <v>62</v>
      </c>
      <c r="E1331" t="s">
        <v>91</v>
      </c>
      <c r="F1331" t="s">
        <v>94</v>
      </c>
      <c r="G1331" t="s">
        <v>27</v>
      </c>
      <c r="H1331" s="165">
        <v>3850.03125</v>
      </c>
      <c r="I1331" s="164"/>
    </row>
    <row r="1332" spans="1:9" x14ac:dyDescent="0.35">
      <c r="A1332">
        <v>347387</v>
      </c>
      <c r="B1332" t="s">
        <v>70</v>
      </c>
      <c r="C1332" t="s">
        <v>3</v>
      </c>
      <c r="D1332" t="s">
        <v>62</v>
      </c>
      <c r="E1332" t="s">
        <v>63</v>
      </c>
      <c r="F1332" t="s">
        <v>65</v>
      </c>
      <c r="G1332" t="s">
        <v>27</v>
      </c>
      <c r="H1332" s="165">
        <v>2851.7999999999997</v>
      </c>
      <c r="I1332" s="164"/>
    </row>
    <row r="1333" spans="1:9" x14ac:dyDescent="0.35">
      <c r="A1333">
        <v>347389</v>
      </c>
      <c r="B1333" t="s">
        <v>71</v>
      </c>
      <c r="C1333" t="s">
        <v>3</v>
      </c>
      <c r="D1333" t="s">
        <v>62</v>
      </c>
      <c r="E1333" t="s">
        <v>63</v>
      </c>
      <c r="F1333" t="s">
        <v>65</v>
      </c>
      <c r="G1333" t="s">
        <v>27</v>
      </c>
      <c r="H1333" s="165">
        <v>2837.25</v>
      </c>
      <c r="I1333" s="164"/>
    </row>
    <row r="1334" spans="1:9" x14ac:dyDescent="0.35">
      <c r="A1334">
        <v>347391</v>
      </c>
      <c r="B1334" t="s">
        <v>72</v>
      </c>
      <c r="C1334" t="s">
        <v>3</v>
      </c>
      <c r="D1334" t="s">
        <v>62</v>
      </c>
      <c r="E1334" t="s">
        <v>63</v>
      </c>
      <c r="F1334" t="s">
        <v>65</v>
      </c>
      <c r="G1334" t="s">
        <v>27</v>
      </c>
      <c r="H1334" s="165">
        <v>3246.105</v>
      </c>
      <c r="I1334" s="164"/>
    </row>
    <row r="1335" spans="1:9" x14ac:dyDescent="0.35">
      <c r="A1335">
        <v>347393</v>
      </c>
      <c r="B1335" t="s">
        <v>73</v>
      </c>
      <c r="C1335" t="s">
        <v>3</v>
      </c>
      <c r="D1335" t="s">
        <v>62</v>
      </c>
      <c r="E1335" t="s">
        <v>63</v>
      </c>
      <c r="F1335" t="s">
        <v>65</v>
      </c>
      <c r="G1335" t="s">
        <v>27</v>
      </c>
      <c r="H1335" s="165">
        <v>3229.3724999999999</v>
      </c>
      <c r="I1335" s="164"/>
    </row>
    <row r="1336" spans="1:9" x14ac:dyDescent="0.35">
      <c r="A1336">
        <v>347395</v>
      </c>
      <c r="B1336" t="s">
        <v>74</v>
      </c>
      <c r="C1336" t="s">
        <v>3</v>
      </c>
      <c r="D1336" t="s">
        <v>62</v>
      </c>
      <c r="E1336" t="s">
        <v>63</v>
      </c>
      <c r="F1336" t="s">
        <v>65</v>
      </c>
      <c r="G1336" t="s">
        <v>27</v>
      </c>
      <c r="H1336" s="165">
        <v>10019.420999999998</v>
      </c>
      <c r="I1336" s="164"/>
    </row>
    <row r="1337" spans="1:9" x14ac:dyDescent="0.35">
      <c r="A1337">
        <v>347397</v>
      </c>
      <c r="B1337" t="s">
        <v>75</v>
      </c>
      <c r="C1337" t="s">
        <v>3</v>
      </c>
      <c r="D1337" t="s">
        <v>62</v>
      </c>
      <c r="E1337" t="s">
        <v>63</v>
      </c>
      <c r="F1337" t="s">
        <v>65</v>
      </c>
      <c r="G1337" t="s">
        <v>27</v>
      </c>
      <c r="H1337" s="165">
        <v>6659.5349999999999</v>
      </c>
      <c r="I1337" s="164"/>
    </row>
    <row r="1338" spans="1:9" x14ac:dyDescent="0.35">
      <c r="A1338">
        <v>347399</v>
      </c>
      <c r="B1338" t="s">
        <v>76</v>
      </c>
      <c r="C1338" t="s">
        <v>3</v>
      </c>
      <c r="D1338" t="s">
        <v>62</v>
      </c>
      <c r="E1338" t="s">
        <v>63</v>
      </c>
      <c r="F1338" t="s">
        <v>65</v>
      </c>
      <c r="G1338" t="s">
        <v>27</v>
      </c>
      <c r="H1338" s="165">
        <v>4177.3050000000003</v>
      </c>
      <c r="I1338" s="164"/>
    </row>
    <row r="1339" spans="1:9" x14ac:dyDescent="0.35">
      <c r="A1339">
        <v>347387</v>
      </c>
      <c r="B1339" t="s">
        <v>70</v>
      </c>
      <c r="C1339" t="s">
        <v>3</v>
      </c>
      <c r="D1339" t="s">
        <v>62</v>
      </c>
      <c r="E1339" t="s">
        <v>63</v>
      </c>
      <c r="F1339" t="s">
        <v>67</v>
      </c>
      <c r="G1339" t="s">
        <v>27</v>
      </c>
      <c r="H1339" s="165">
        <v>2553.39</v>
      </c>
      <c r="I1339" s="164"/>
    </row>
    <row r="1340" spans="1:9" x14ac:dyDescent="0.35">
      <c r="A1340">
        <v>347389</v>
      </c>
      <c r="B1340" t="s">
        <v>71</v>
      </c>
      <c r="C1340" t="s">
        <v>3</v>
      </c>
      <c r="D1340" t="s">
        <v>62</v>
      </c>
      <c r="E1340" t="s">
        <v>63</v>
      </c>
      <c r="F1340" t="s">
        <v>67</v>
      </c>
      <c r="G1340" t="s">
        <v>27</v>
      </c>
      <c r="H1340" s="165">
        <v>2540.3624999999997</v>
      </c>
      <c r="I1340" s="164"/>
    </row>
    <row r="1341" spans="1:9" x14ac:dyDescent="0.35">
      <c r="A1341">
        <v>347391</v>
      </c>
      <c r="B1341" t="s">
        <v>72</v>
      </c>
      <c r="C1341" t="s">
        <v>3</v>
      </c>
      <c r="D1341" t="s">
        <v>62</v>
      </c>
      <c r="E1341" t="s">
        <v>63</v>
      </c>
      <c r="F1341" t="s">
        <v>67</v>
      </c>
      <c r="G1341" t="s">
        <v>27</v>
      </c>
      <c r="H1341" s="165">
        <v>2906.43525</v>
      </c>
      <c r="I1341" s="164"/>
    </row>
    <row r="1342" spans="1:9" x14ac:dyDescent="0.35">
      <c r="A1342">
        <v>347393</v>
      </c>
      <c r="B1342" t="s">
        <v>73</v>
      </c>
      <c r="C1342" t="s">
        <v>3</v>
      </c>
      <c r="D1342" t="s">
        <v>62</v>
      </c>
      <c r="E1342" t="s">
        <v>63</v>
      </c>
      <c r="F1342" t="s">
        <v>67</v>
      </c>
      <c r="G1342" t="s">
        <v>27</v>
      </c>
      <c r="H1342" s="165">
        <v>2891.4536249999996</v>
      </c>
      <c r="I1342" s="164"/>
    </row>
    <row r="1343" spans="1:9" x14ac:dyDescent="0.35">
      <c r="A1343">
        <v>347395</v>
      </c>
      <c r="B1343" t="s">
        <v>74</v>
      </c>
      <c r="C1343" t="s">
        <v>3</v>
      </c>
      <c r="D1343" t="s">
        <v>62</v>
      </c>
      <c r="E1343" t="s">
        <v>63</v>
      </c>
      <c r="F1343" t="s">
        <v>67</v>
      </c>
      <c r="G1343" t="s">
        <v>27</v>
      </c>
      <c r="H1343" s="165">
        <v>9967.7744999999995</v>
      </c>
      <c r="I1343" s="164"/>
    </row>
    <row r="1344" spans="1:9" x14ac:dyDescent="0.35">
      <c r="A1344">
        <v>347397</v>
      </c>
      <c r="B1344" t="s">
        <v>75</v>
      </c>
      <c r="C1344" t="s">
        <v>3</v>
      </c>
      <c r="D1344" t="s">
        <v>62</v>
      </c>
      <c r="E1344" t="s">
        <v>63</v>
      </c>
      <c r="F1344" t="s">
        <v>67</v>
      </c>
      <c r="G1344" t="s">
        <v>27</v>
      </c>
      <c r="H1344" s="165">
        <v>6956.4678749999994</v>
      </c>
      <c r="I1344" s="164"/>
    </row>
    <row r="1345" spans="1:9" x14ac:dyDescent="0.35">
      <c r="A1345">
        <v>347399</v>
      </c>
      <c r="B1345" t="s">
        <v>76</v>
      </c>
      <c r="C1345" t="s">
        <v>3</v>
      </c>
      <c r="D1345" t="s">
        <v>62</v>
      </c>
      <c r="E1345" t="s">
        <v>63</v>
      </c>
      <c r="F1345" t="s">
        <v>67</v>
      </c>
      <c r="G1345" t="s">
        <v>27</v>
      </c>
      <c r="H1345" s="165">
        <v>3869.1675</v>
      </c>
      <c r="I1345" s="164"/>
    </row>
    <row r="1346" spans="1:9" x14ac:dyDescent="0.35">
      <c r="A1346">
        <v>347387</v>
      </c>
      <c r="B1346" t="s">
        <v>70</v>
      </c>
      <c r="C1346" t="s">
        <v>3</v>
      </c>
      <c r="D1346" t="s">
        <v>62</v>
      </c>
      <c r="E1346" t="s">
        <v>63</v>
      </c>
      <c r="F1346" t="s">
        <v>68</v>
      </c>
      <c r="G1346" t="s">
        <v>27</v>
      </c>
      <c r="H1346" s="165">
        <v>2567.355</v>
      </c>
      <c r="I1346" s="164"/>
    </row>
    <row r="1347" spans="1:9" x14ac:dyDescent="0.35">
      <c r="A1347">
        <v>347389</v>
      </c>
      <c r="B1347" t="s">
        <v>71</v>
      </c>
      <c r="C1347" t="s">
        <v>3</v>
      </c>
      <c r="D1347" t="s">
        <v>62</v>
      </c>
      <c r="E1347" t="s">
        <v>63</v>
      </c>
      <c r="F1347" t="s">
        <v>68</v>
      </c>
      <c r="G1347" t="s">
        <v>27</v>
      </c>
      <c r="H1347" s="165">
        <v>2554.2562499999999</v>
      </c>
      <c r="I1347" s="164"/>
    </row>
    <row r="1348" spans="1:9" x14ac:dyDescent="0.35">
      <c r="A1348">
        <v>347391</v>
      </c>
      <c r="B1348" t="s">
        <v>72</v>
      </c>
      <c r="C1348" t="s">
        <v>3</v>
      </c>
      <c r="D1348" t="s">
        <v>62</v>
      </c>
      <c r="E1348" t="s">
        <v>63</v>
      </c>
      <c r="F1348" t="s">
        <v>68</v>
      </c>
      <c r="G1348" t="s">
        <v>27</v>
      </c>
      <c r="H1348" s="165">
        <v>2922.3311250000002</v>
      </c>
      <c r="I1348" s="164"/>
    </row>
    <row r="1349" spans="1:9" x14ac:dyDescent="0.35">
      <c r="A1349">
        <v>347393</v>
      </c>
      <c r="B1349" t="s">
        <v>73</v>
      </c>
      <c r="C1349" t="s">
        <v>3</v>
      </c>
      <c r="D1349" t="s">
        <v>62</v>
      </c>
      <c r="E1349" t="s">
        <v>63</v>
      </c>
      <c r="F1349" t="s">
        <v>68</v>
      </c>
      <c r="G1349" t="s">
        <v>27</v>
      </c>
      <c r="H1349" s="165">
        <v>2907.2675625000002</v>
      </c>
      <c r="I1349" s="164"/>
    </row>
    <row r="1350" spans="1:9" x14ac:dyDescent="0.35">
      <c r="A1350">
        <v>347395</v>
      </c>
      <c r="B1350" t="s">
        <v>74</v>
      </c>
      <c r="C1350" t="s">
        <v>3</v>
      </c>
      <c r="D1350" t="s">
        <v>62</v>
      </c>
      <c r="E1350" t="s">
        <v>63</v>
      </c>
      <c r="F1350" t="s">
        <v>68</v>
      </c>
      <c r="G1350" t="s">
        <v>27</v>
      </c>
      <c r="H1350" s="165">
        <v>10022.29025</v>
      </c>
      <c r="I1350" s="164"/>
    </row>
    <row r="1351" spans="1:9" x14ac:dyDescent="0.35">
      <c r="A1351">
        <v>347397</v>
      </c>
      <c r="B1351" t="s">
        <v>75</v>
      </c>
      <c r="C1351" t="s">
        <v>3</v>
      </c>
      <c r="D1351" t="s">
        <v>62</v>
      </c>
      <c r="E1351" t="s">
        <v>63</v>
      </c>
      <c r="F1351" t="s">
        <v>68</v>
      </c>
      <c r="G1351" t="s">
        <v>27</v>
      </c>
      <c r="H1351" s="165">
        <v>6994.5141874999999</v>
      </c>
      <c r="I1351" s="164"/>
    </row>
    <row r="1352" spans="1:9" x14ac:dyDescent="0.35">
      <c r="A1352">
        <v>347399</v>
      </c>
      <c r="B1352" t="s">
        <v>76</v>
      </c>
      <c r="C1352" t="s">
        <v>3</v>
      </c>
      <c r="D1352" t="s">
        <v>62</v>
      </c>
      <c r="E1352" t="s">
        <v>63</v>
      </c>
      <c r="F1352" t="s">
        <v>68</v>
      </c>
      <c r="G1352" t="s">
        <v>27</v>
      </c>
      <c r="H1352" s="165">
        <v>3890.3287500000001</v>
      </c>
      <c r="I1352" s="164"/>
    </row>
    <row r="1353" spans="1:9" x14ac:dyDescent="0.35">
      <c r="A1353">
        <v>347331</v>
      </c>
      <c r="B1353" t="s">
        <v>2</v>
      </c>
      <c r="C1353" t="s">
        <v>3</v>
      </c>
      <c r="D1353" t="s">
        <v>4</v>
      </c>
      <c r="E1353" t="s">
        <v>5</v>
      </c>
      <c r="F1353" t="s">
        <v>13</v>
      </c>
      <c r="G1353" t="s">
        <v>27</v>
      </c>
      <c r="H1353" s="165">
        <v>2973.6196875000001</v>
      </c>
      <c r="I1353" s="164"/>
    </row>
    <row r="1354" spans="1:9" x14ac:dyDescent="0.35">
      <c r="A1354">
        <v>347333</v>
      </c>
      <c r="B1354" t="s">
        <v>32</v>
      </c>
      <c r="C1354" t="s">
        <v>3</v>
      </c>
      <c r="D1354" t="s">
        <v>4</v>
      </c>
      <c r="E1354" t="s">
        <v>5</v>
      </c>
      <c r="F1354" t="s">
        <v>13</v>
      </c>
      <c r="G1354" t="s">
        <v>27</v>
      </c>
      <c r="H1354" s="165">
        <v>2958.6014062499999</v>
      </c>
      <c r="I1354" s="164"/>
    </row>
    <row r="1355" spans="1:9" x14ac:dyDescent="0.35">
      <c r="A1355">
        <v>347335</v>
      </c>
      <c r="B1355" t="s">
        <v>33</v>
      </c>
      <c r="C1355" t="s">
        <v>3</v>
      </c>
      <c r="D1355" t="s">
        <v>4</v>
      </c>
      <c r="E1355" t="s">
        <v>5</v>
      </c>
      <c r="F1355" t="s">
        <v>13</v>
      </c>
      <c r="G1355" t="s">
        <v>27</v>
      </c>
      <c r="H1355" s="165">
        <v>2943.5831250000001</v>
      </c>
      <c r="I1355" s="164"/>
    </row>
    <row r="1356" spans="1:9" x14ac:dyDescent="0.35">
      <c r="A1356">
        <v>347337</v>
      </c>
      <c r="B1356" t="s">
        <v>34</v>
      </c>
      <c r="C1356" t="s">
        <v>3</v>
      </c>
      <c r="D1356" t="s">
        <v>4</v>
      </c>
      <c r="E1356" t="s">
        <v>5</v>
      </c>
      <c r="F1356" t="s">
        <v>13</v>
      </c>
      <c r="G1356" t="s">
        <v>27</v>
      </c>
      <c r="H1356" s="165">
        <v>2928.5648437499999</v>
      </c>
      <c r="I1356" s="164"/>
    </row>
    <row r="1357" spans="1:9" x14ac:dyDescent="0.35">
      <c r="A1357">
        <v>347339</v>
      </c>
      <c r="B1357" t="s">
        <v>35</v>
      </c>
      <c r="C1357" t="s">
        <v>3</v>
      </c>
      <c r="D1357" t="s">
        <v>4</v>
      </c>
      <c r="E1357" t="s">
        <v>5</v>
      </c>
      <c r="F1357" t="s">
        <v>13</v>
      </c>
      <c r="G1357" t="s">
        <v>27</v>
      </c>
      <c r="H1357" s="165">
        <v>2913.5465625000002</v>
      </c>
      <c r="I1357" s="164"/>
    </row>
    <row r="1358" spans="1:9" x14ac:dyDescent="0.35">
      <c r="A1358">
        <v>347387</v>
      </c>
      <c r="B1358" t="s">
        <v>70</v>
      </c>
      <c r="C1358" t="s">
        <v>3</v>
      </c>
      <c r="D1358" t="s">
        <v>62</v>
      </c>
      <c r="E1358" t="s">
        <v>63</v>
      </c>
      <c r="F1358" t="s">
        <v>13</v>
      </c>
      <c r="G1358" t="s">
        <v>27</v>
      </c>
      <c r="H1358" s="165">
        <v>1706.425</v>
      </c>
      <c r="I1358" s="164"/>
    </row>
    <row r="1359" spans="1:9" x14ac:dyDescent="0.35">
      <c r="A1359">
        <v>347389</v>
      </c>
      <c r="B1359" t="s">
        <v>71</v>
      </c>
      <c r="C1359" t="s">
        <v>3</v>
      </c>
      <c r="D1359" t="s">
        <v>62</v>
      </c>
      <c r="E1359" t="s">
        <v>63</v>
      </c>
      <c r="F1359" t="s">
        <v>13</v>
      </c>
      <c r="G1359" t="s">
        <v>27</v>
      </c>
      <c r="H1359" s="165">
        <v>1697.71875</v>
      </c>
      <c r="I1359" s="164"/>
    </row>
    <row r="1360" spans="1:9" x14ac:dyDescent="0.35">
      <c r="A1360">
        <v>347391</v>
      </c>
      <c r="B1360" t="s">
        <v>72</v>
      </c>
      <c r="C1360" t="s">
        <v>3</v>
      </c>
      <c r="D1360" t="s">
        <v>62</v>
      </c>
      <c r="E1360" t="s">
        <v>63</v>
      </c>
      <c r="F1360" t="s">
        <v>13</v>
      </c>
      <c r="G1360" t="s">
        <v>27</v>
      </c>
      <c r="H1360" s="165">
        <v>1942.3643749999999</v>
      </c>
      <c r="I1360" s="164"/>
    </row>
    <row r="1361" spans="1:9" x14ac:dyDescent="0.35">
      <c r="A1361">
        <v>347393</v>
      </c>
      <c r="B1361" t="s">
        <v>73</v>
      </c>
      <c r="C1361" t="s">
        <v>3</v>
      </c>
      <c r="D1361" t="s">
        <v>62</v>
      </c>
      <c r="E1361" t="s">
        <v>63</v>
      </c>
      <c r="F1361" t="s">
        <v>13</v>
      </c>
      <c r="G1361" t="s">
        <v>27</v>
      </c>
      <c r="H1361" s="165">
        <v>1932.3521874999999</v>
      </c>
      <c r="I1361" s="164"/>
    </row>
    <row r="1362" spans="1:9" x14ac:dyDescent="0.35">
      <c r="A1362">
        <v>347395</v>
      </c>
      <c r="B1362" t="s">
        <v>74</v>
      </c>
      <c r="C1362" t="s">
        <v>3</v>
      </c>
      <c r="D1362" t="s">
        <v>62</v>
      </c>
      <c r="E1362" t="s">
        <v>63</v>
      </c>
      <c r="F1362" t="s">
        <v>13</v>
      </c>
      <c r="G1362" t="s">
        <v>27</v>
      </c>
      <c r="H1362" s="165">
        <v>4996.0815624999996</v>
      </c>
      <c r="I1362" s="164"/>
    </row>
    <row r="1363" spans="1:9" x14ac:dyDescent="0.35">
      <c r="A1363">
        <v>347397</v>
      </c>
      <c r="B1363" t="s">
        <v>75</v>
      </c>
      <c r="C1363" t="s">
        <v>3</v>
      </c>
      <c r="D1363" t="s">
        <v>62</v>
      </c>
      <c r="E1363" t="s">
        <v>63</v>
      </c>
      <c r="F1363" t="s">
        <v>13</v>
      </c>
      <c r="G1363" t="s">
        <v>27</v>
      </c>
      <c r="H1363" s="165">
        <v>2988.6379687499998</v>
      </c>
      <c r="I1363" s="164"/>
    </row>
    <row r="1364" spans="1:9" x14ac:dyDescent="0.35">
      <c r="A1364">
        <v>347399</v>
      </c>
      <c r="B1364" t="s">
        <v>76</v>
      </c>
      <c r="C1364" t="s">
        <v>3</v>
      </c>
      <c r="D1364" t="s">
        <v>62</v>
      </c>
      <c r="E1364" t="s">
        <v>63</v>
      </c>
      <c r="F1364" t="s">
        <v>13</v>
      </c>
      <c r="G1364" t="s">
        <v>27</v>
      </c>
      <c r="H1364" s="165">
        <v>2370.2765625000002</v>
      </c>
      <c r="I1364" s="164"/>
    </row>
    <row r="1365" spans="1:9" x14ac:dyDescent="0.35">
      <c r="A1365">
        <v>347331</v>
      </c>
      <c r="B1365" t="s">
        <v>2</v>
      </c>
      <c r="C1365" t="s">
        <v>3</v>
      </c>
      <c r="D1365" t="s">
        <v>4</v>
      </c>
      <c r="E1365" t="s">
        <v>5</v>
      </c>
      <c r="F1365" t="s">
        <v>7</v>
      </c>
      <c r="G1365" t="s">
        <v>27</v>
      </c>
      <c r="H1365" s="165">
        <v>3043.2104999999997</v>
      </c>
      <c r="I1365" s="164"/>
    </row>
    <row r="1366" spans="1:9" x14ac:dyDescent="0.35">
      <c r="A1366">
        <v>347333</v>
      </c>
      <c r="B1366" t="s">
        <v>32</v>
      </c>
      <c r="C1366" t="s">
        <v>3</v>
      </c>
      <c r="D1366" t="s">
        <v>4</v>
      </c>
      <c r="E1366" t="s">
        <v>5</v>
      </c>
      <c r="F1366" t="s">
        <v>7</v>
      </c>
      <c r="G1366" t="s">
        <v>27</v>
      </c>
      <c r="H1366" s="165">
        <v>3027.8407500000003</v>
      </c>
      <c r="I1366" s="164"/>
    </row>
    <row r="1367" spans="1:9" x14ac:dyDescent="0.35">
      <c r="A1367">
        <v>347335</v>
      </c>
      <c r="B1367" t="s">
        <v>33</v>
      </c>
      <c r="C1367" t="s">
        <v>3</v>
      </c>
      <c r="D1367" t="s">
        <v>4</v>
      </c>
      <c r="E1367" t="s">
        <v>5</v>
      </c>
      <c r="F1367" t="s">
        <v>7</v>
      </c>
      <c r="G1367" t="s">
        <v>27</v>
      </c>
      <c r="H1367" s="165">
        <v>3012.471</v>
      </c>
      <c r="I1367" s="164"/>
    </row>
    <row r="1368" spans="1:9" x14ac:dyDescent="0.35">
      <c r="A1368">
        <v>347337</v>
      </c>
      <c r="B1368" t="s">
        <v>34</v>
      </c>
      <c r="C1368" t="s">
        <v>3</v>
      </c>
      <c r="D1368" t="s">
        <v>4</v>
      </c>
      <c r="E1368" t="s">
        <v>5</v>
      </c>
      <c r="F1368" t="s">
        <v>7</v>
      </c>
      <c r="G1368" t="s">
        <v>27</v>
      </c>
      <c r="H1368" s="165">
        <v>2997.1012500000002</v>
      </c>
      <c r="I1368" s="164"/>
    </row>
    <row r="1369" spans="1:9" x14ac:dyDescent="0.35">
      <c r="A1369">
        <v>347339</v>
      </c>
      <c r="B1369" t="s">
        <v>35</v>
      </c>
      <c r="C1369" t="s">
        <v>3</v>
      </c>
      <c r="D1369" t="s">
        <v>4</v>
      </c>
      <c r="E1369" t="s">
        <v>5</v>
      </c>
      <c r="F1369" t="s">
        <v>7</v>
      </c>
      <c r="G1369" t="s">
        <v>27</v>
      </c>
      <c r="H1369" s="165">
        <v>2981.7314999999999</v>
      </c>
      <c r="I1369" s="164"/>
    </row>
    <row r="1370" spans="1:9" x14ac:dyDescent="0.35">
      <c r="A1370">
        <v>347387</v>
      </c>
      <c r="B1370" t="s">
        <v>70</v>
      </c>
      <c r="C1370" t="s">
        <v>3</v>
      </c>
      <c r="D1370" t="s">
        <v>62</v>
      </c>
      <c r="E1370" t="s">
        <v>63</v>
      </c>
      <c r="F1370" t="s">
        <v>7</v>
      </c>
      <c r="G1370" t="s">
        <v>27</v>
      </c>
      <c r="H1370" s="165">
        <v>1746.36</v>
      </c>
      <c r="I1370" s="164"/>
    </row>
    <row r="1371" spans="1:9" x14ac:dyDescent="0.35">
      <c r="A1371">
        <v>347389</v>
      </c>
      <c r="B1371" t="s">
        <v>71</v>
      </c>
      <c r="C1371" t="s">
        <v>3</v>
      </c>
      <c r="D1371" t="s">
        <v>62</v>
      </c>
      <c r="E1371" t="s">
        <v>63</v>
      </c>
      <c r="F1371" t="s">
        <v>7</v>
      </c>
      <c r="G1371" t="s">
        <v>27</v>
      </c>
      <c r="H1371" s="165">
        <v>1737.45</v>
      </c>
      <c r="I1371" s="164"/>
    </row>
    <row r="1372" spans="1:9" x14ac:dyDescent="0.35">
      <c r="A1372">
        <v>347391</v>
      </c>
      <c r="B1372" t="s">
        <v>72</v>
      </c>
      <c r="C1372" t="s">
        <v>3</v>
      </c>
      <c r="D1372" t="s">
        <v>62</v>
      </c>
      <c r="E1372" t="s">
        <v>63</v>
      </c>
      <c r="F1372" t="s">
        <v>7</v>
      </c>
      <c r="G1372" t="s">
        <v>27</v>
      </c>
      <c r="H1372" s="165">
        <v>1987.8209999999999</v>
      </c>
      <c r="I1372" s="164"/>
    </row>
    <row r="1373" spans="1:9" x14ac:dyDescent="0.35">
      <c r="A1373">
        <v>347393</v>
      </c>
      <c r="B1373" t="s">
        <v>73</v>
      </c>
      <c r="C1373" t="s">
        <v>3</v>
      </c>
      <c r="D1373" t="s">
        <v>62</v>
      </c>
      <c r="E1373" t="s">
        <v>63</v>
      </c>
      <c r="F1373" t="s">
        <v>7</v>
      </c>
      <c r="G1373" t="s">
        <v>27</v>
      </c>
      <c r="H1373" s="165">
        <v>1977.5744999999999</v>
      </c>
      <c r="I1373" s="164"/>
    </row>
    <row r="1374" spans="1:9" x14ac:dyDescent="0.35">
      <c r="A1374">
        <v>347395</v>
      </c>
      <c r="B1374" t="s">
        <v>74</v>
      </c>
      <c r="C1374" t="s">
        <v>3</v>
      </c>
      <c r="D1374" t="s">
        <v>62</v>
      </c>
      <c r="E1374" t="s">
        <v>63</v>
      </c>
      <c r="F1374" t="s">
        <v>7</v>
      </c>
      <c r="G1374" t="s">
        <v>27</v>
      </c>
      <c r="H1374" s="165">
        <v>5113.0034999999998</v>
      </c>
      <c r="I1374" s="164"/>
    </row>
    <row r="1375" spans="1:9" x14ac:dyDescent="0.35">
      <c r="A1375">
        <v>347397</v>
      </c>
      <c r="B1375" t="s">
        <v>75</v>
      </c>
      <c r="C1375" t="s">
        <v>3</v>
      </c>
      <c r="D1375" t="s">
        <v>62</v>
      </c>
      <c r="E1375" t="s">
        <v>63</v>
      </c>
      <c r="F1375" t="s">
        <v>7</v>
      </c>
      <c r="G1375" t="s">
        <v>27</v>
      </c>
      <c r="H1375" s="165">
        <v>3058.58025</v>
      </c>
      <c r="I1375" s="164"/>
    </row>
    <row r="1376" spans="1:9" x14ac:dyDescent="0.35">
      <c r="A1376">
        <v>347399</v>
      </c>
      <c r="B1376" t="s">
        <v>76</v>
      </c>
      <c r="C1376" t="s">
        <v>3</v>
      </c>
      <c r="D1376" t="s">
        <v>62</v>
      </c>
      <c r="E1376" t="s">
        <v>63</v>
      </c>
      <c r="F1376" t="s">
        <v>7</v>
      </c>
      <c r="G1376" t="s">
        <v>27</v>
      </c>
      <c r="H1376" s="165">
        <v>2425.7474999999999</v>
      </c>
      <c r="I1376" s="164"/>
    </row>
    <row r="1377" spans="1:9" x14ac:dyDescent="0.35">
      <c r="A1377">
        <v>347353</v>
      </c>
      <c r="B1377" t="s">
        <v>47</v>
      </c>
      <c r="C1377" t="s">
        <v>37</v>
      </c>
      <c r="D1377" t="s">
        <v>38</v>
      </c>
      <c r="E1377" t="s">
        <v>39</v>
      </c>
      <c r="F1377" t="s">
        <v>43</v>
      </c>
      <c r="G1377" t="s">
        <v>27</v>
      </c>
      <c r="H1377" s="165">
        <v>3234.2474999999999</v>
      </c>
      <c r="I1377" s="164"/>
    </row>
    <row r="1378" spans="1:9" x14ac:dyDescent="0.35">
      <c r="A1378">
        <v>347355</v>
      </c>
      <c r="B1378" t="s">
        <v>49</v>
      </c>
      <c r="C1378" t="s">
        <v>37</v>
      </c>
      <c r="D1378" t="s">
        <v>38</v>
      </c>
      <c r="E1378" t="s">
        <v>39</v>
      </c>
      <c r="F1378" t="s">
        <v>43</v>
      </c>
      <c r="G1378" t="s">
        <v>27</v>
      </c>
      <c r="H1378" s="165">
        <v>5607.1125000000002</v>
      </c>
      <c r="I1378" s="164"/>
    </row>
    <row r="1379" spans="1:9" x14ac:dyDescent="0.35">
      <c r="A1379">
        <v>347373</v>
      </c>
      <c r="B1379" t="s">
        <v>57</v>
      </c>
      <c r="C1379" t="s">
        <v>37</v>
      </c>
      <c r="D1379" t="s">
        <v>38</v>
      </c>
      <c r="E1379" t="s">
        <v>53</v>
      </c>
      <c r="F1379" t="s">
        <v>43</v>
      </c>
      <c r="G1379" t="s">
        <v>27</v>
      </c>
      <c r="H1379" s="165">
        <v>3136.7325000000001</v>
      </c>
      <c r="I1379" s="164"/>
    </row>
    <row r="1380" spans="1:9" x14ac:dyDescent="0.35">
      <c r="A1380">
        <v>347375</v>
      </c>
      <c r="B1380" t="s">
        <v>58</v>
      </c>
      <c r="C1380" t="s">
        <v>37</v>
      </c>
      <c r="D1380" t="s">
        <v>38</v>
      </c>
      <c r="E1380" t="s">
        <v>53</v>
      </c>
      <c r="F1380" t="s">
        <v>43</v>
      </c>
      <c r="G1380" t="s">
        <v>27</v>
      </c>
      <c r="H1380" s="165">
        <v>5652.4224999999997</v>
      </c>
      <c r="I1380" s="164"/>
    </row>
    <row r="1381" spans="1:9" x14ac:dyDescent="0.35">
      <c r="A1381">
        <v>347353</v>
      </c>
      <c r="B1381" t="s">
        <v>47</v>
      </c>
      <c r="C1381" t="s">
        <v>37</v>
      </c>
      <c r="D1381" t="s">
        <v>38</v>
      </c>
      <c r="E1381" t="s">
        <v>39</v>
      </c>
      <c r="F1381" t="s">
        <v>42</v>
      </c>
      <c r="G1381" t="s">
        <v>27</v>
      </c>
      <c r="H1381" s="165">
        <v>3620.0587500000001</v>
      </c>
      <c r="I1381" s="164"/>
    </row>
    <row r="1382" spans="1:9" x14ac:dyDescent="0.35">
      <c r="A1382">
        <v>347355</v>
      </c>
      <c r="B1382" t="s">
        <v>49</v>
      </c>
      <c r="C1382" t="s">
        <v>37</v>
      </c>
      <c r="D1382" t="s">
        <v>38</v>
      </c>
      <c r="E1382" t="s">
        <v>39</v>
      </c>
      <c r="F1382" t="s">
        <v>42</v>
      </c>
      <c r="G1382" t="s">
        <v>27</v>
      </c>
      <c r="H1382" s="165">
        <v>6275.9812499999998</v>
      </c>
      <c r="I1382" s="164"/>
    </row>
    <row r="1383" spans="1:9" x14ac:dyDescent="0.35">
      <c r="A1383">
        <v>347373</v>
      </c>
      <c r="B1383" t="s">
        <v>57</v>
      </c>
      <c r="C1383" t="s">
        <v>37</v>
      </c>
      <c r="D1383" t="s">
        <v>38</v>
      </c>
      <c r="E1383" t="s">
        <v>53</v>
      </c>
      <c r="F1383" t="s">
        <v>42</v>
      </c>
      <c r="G1383" t="s">
        <v>27</v>
      </c>
      <c r="H1383" s="165">
        <v>3510.9112500000001</v>
      </c>
      <c r="I1383" s="164"/>
    </row>
    <row r="1384" spans="1:9" x14ac:dyDescent="0.35">
      <c r="A1384">
        <v>347375</v>
      </c>
      <c r="B1384" t="s">
        <v>58</v>
      </c>
      <c r="C1384" t="s">
        <v>37</v>
      </c>
      <c r="D1384" t="s">
        <v>38</v>
      </c>
      <c r="E1384" t="s">
        <v>53</v>
      </c>
      <c r="F1384" t="s">
        <v>42</v>
      </c>
      <c r="G1384" t="s">
        <v>27</v>
      </c>
      <c r="H1384" s="165">
        <v>6326.69625</v>
      </c>
      <c r="I1384" s="164"/>
    </row>
    <row r="1385" spans="1:9" x14ac:dyDescent="0.35">
      <c r="A1385">
        <v>347387</v>
      </c>
      <c r="B1385" t="s">
        <v>70</v>
      </c>
      <c r="C1385" t="s">
        <v>3</v>
      </c>
      <c r="D1385" t="s">
        <v>62</v>
      </c>
      <c r="E1385" t="s">
        <v>63</v>
      </c>
      <c r="F1385" t="s">
        <v>66</v>
      </c>
      <c r="G1385" t="s">
        <v>27</v>
      </c>
      <c r="H1385" s="165">
        <v>1719.8999999999999</v>
      </c>
      <c r="I1385" s="164"/>
    </row>
    <row r="1386" spans="1:9" x14ac:dyDescent="0.35">
      <c r="A1386">
        <v>347389</v>
      </c>
      <c r="B1386" t="s">
        <v>71</v>
      </c>
      <c r="C1386" t="s">
        <v>3</v>
      </c>
      <c r="D1386" t="s">
        <v>62</v>
      </c>
      <c r="E1386" t="s">
        <v>63</v>
      </c>
      <c r="F1386" t="s">
        <v>66</v>
      </c>
      <c r="G1386" t="s">
        <v>27</v>
      </c>
      <c r="H1386" s="165">
        <v>1711.125</v>
      </c>
      <c r="I1386" s="164"/>
    </row>
    <row r="1387" spans="1:9" x14ac:dyDescent="0.35">
      <c r="A1387">
        <v>347391</v>
      </c>
      <c r="B1387" t="s">
        <v>72</v>
      </c>
      <c r="C1387" t="s">
        <v>3</v>
      </c>
      <c r="D1387" t="s">
        <v>62</v>
      </c>
      <c r="E1387" t="s">
        <v>63</v>
      </c>
      <c r="F1387" t="s">
        <v>66</v>
      </c>
      <c r="G1387" t="s">
        <v>27</v>
      </c>
      <c r="H1387" s="165">
        <v>1957.7024999999999</v>
      </c>
      <c r="I1387" s="164"/>
    </row>
    <row r="1388" spans="1:9" x14ac:dyDescent="0.35">
      <c r="A1388">
        <v>347393</v>
      </c>
      <c r="B1388" t="s">
        <v>73</v>
      </c>
      <c r="C1388" t="s">
        <v>3</v>
      </c>
      <c r="D1388" t="s">
        <v>62</v>
      </c>
      <c r="E1388" t="s">
        <v>63</v>
      </c>
      <c r="F1388" t="s">
        <v>66</v>
      </c>
      <c r="G1388" t="s">
        <v>27</v>
      </c>
      <c r="H1388" s="165">
        <v>1947.6112499999999</v>
      </c>
      <c r="I1388" s="164"/>
    </row>
    <row r="1389" spans="1:9" x14ac:dyDescent="0.35">
      <c r="A1389">
        <v>347395</v>
      </c>
      <c r="B1389" t="s">
        <v>74</v>
      </c>
      <c r="C1389" t="s">
        <v>3</v>
      </c>
      <c r="D1389" t="s">
        <v>62</v>
      </c>
      <c r="E1389" t="s">
        <v>63</v>
      </c>
      <c r="F1389" t="s">
        <v>66</v>
      </c>
      <c r="G1389" t="s">
        <v>27</v>
      </c>
      <c r="H1389" s="165">
        <v>5035.5337499999996</v>
      </c>
      <c r="I1389" s="164"/>
    </row>
    <row r="1390" spans="1:9" x14ac:dyDescent="0.35">
      <c r="A1390">
        <v>347397</v>
      </c>
      <c r="B1390" t="s">
        <v>75</v>
      </c>
      <c r="C1390" t="s">
        <v>3</v>
      </c>
      <c r="D1390" t="s">
        <v>62</v>
      </c>
      <c r="E1390" t="s">
        <v>63</v>
      </c>
      <c r="F1390" t="s">
        <v>66</v>
      </c>
      <c r="G1390" t="s">
        <v>27</v>
      </c>
      <c r="H1390" s="165">
        <v>3012.2381249999999</v>
      </c>
      <c r="I1390" s="164"/>
    </row>
    <row r="1391" spans="1:9" x14ac:dyDescent="0.35">
      <c r="A1391">
        <v>347399</v>
      </c>
      <c r="B1391" t="s">
        <v>76</v>
      </c>
      <c r="C1391" t="s">
        <v>3</v>
      </c>
      <c r="D1391" t="s">
        <v>62</v>
      </c>
      <c r="E1391" t="s">
        <v>63</v>
      </c>
      <c r="F1391" t="s">
        <v>66</v>
      </c>
      <c r="G1391" t="s">
        <v>27</v>
      </c>
      <c r="H1391" s="165">
        <v>2388.9937500000001</v>
      </c>
      <c r="I1391" s="164"/>
    </row>
    <row r="1392" spans="1:9" x14ac:dyDescent="0.35">
      <c r="A1392">
        <v>347427</v>
      </c>
      <c r="B1392" t="s">
        <v>98</v>
      </c>
      <c r="C1392" t="s">
        <v>3</v>
      </c>
      <c r="D1392" t="s">
        <v>62</v>
      </c>
      <c r="E1392" t="s">
        <v>91</v>
      </c>
      <c r="F1392" t="s">
        <v>66</v>
      </c>
      <c r="G1392" t="s">
        <v>27</v>
      </c>
      <c r="H1392" s="165">
        <v>1693.575</v>
      </c>
      <c r="I1392" s="164"/>
    </row>
    <row r="1393" spans="1:9" x14ac:dyDescent="0.35">
      <c r="A1393">
        <v>347429</v>
      </c>
      <c r="B1393" t="s">
        <v>99</v>
      </c>
      <c r="C1393" t="s">
        <v>3</v>
      </c>
      <c r="D1393" t="s">
        <v>62</v>
      </c>
      <c r="E1393" t="s">
        <v>91</v>
      </c>
      <c r="F1393" t="s">
        <v>66</v>
      </c>
      <c r="G1393" t="s">
        <v>27</v>
      </c>
      <c r="H1393" s="165">
        <v>1751.49</v>
      </c>
      <c r="I1393" s="164"/>
    </row>
    <row r="1394" spans="1:9" x14ac:dyDescent="0.35">
      <c r="A1394">
        <v>347431</v>
      </c>
      <c r="B1394" t="s">
        <v>100</v>
      </c>
      <c r="C1394" t="s">
        <v>3</v>
      </c>
      <c r="D1394" t="s">
        <v>62</v>
      </c>
      <c r="E1394" t="s">
        <v>91</v>
      </c>
      <c r="F1394" t="s">
        <v>66</v>
      </c>
      <c r="G1394" t="s">
        <v>27</v>
      </c>
      <c r="H1394" s="165">
        <v>2008.1587500000001</v>
      </c>
      <c r="I1394" s="164"/>
    </row>
    <row r="1395" spans="1:9" x14ac:dyDescent="0.35">
      <c r="A1395">
        <v>347433</v>
      </c>
      <c r="B1395" t="s">
        <v>101</v>
      </c>
      <c r="C1395" t="s">
        <v>3</v>
      </c>
      <c r="D1395" t="s">
        <v>62</v>
      </c>
      <c r="E1395" t="s">
        <v>91</v>
      </c>
      <c r="F1395" t="s">
        <v>66</v>
      </c>
      <c r="G1395" t="s">
        <v>27</v>
      </c>
      <c r="H1395" s="165">
        <v>1998.0675000000001</v>
      </c>
      <c r="I1395" s="164"/>
    </row>
    <row r="1396" spans="1:9" x14ac:dyDescent="0.35">
      <c r="A1396">
        <v>347435</v>
      </c>
      <c r="B1396" t="s">
        <v>102</v>
      </c>
      <c r="C1396" t="s">
        <v>3</v>
      </c>
      <c r="D1396" t="s">
        <v>62</v>
      </c>
      <c r="E1396" t="s">
        <v>91</v>
      </c>
      <c r="F1396" t="s">
        <v>66</v>
      </c>
      <c r="G1396" t="s">
        <v>27</v>
      </c>
      <c r="H1396" s="165">
        <v>4969.9406250000002</v>
      </c>
      <c r="I1396" s="164"/>
    </row>
    <row r="1397" spans="1:9" x14ac:dyDescent="0.35">
      <c r="A1397">
        <v>347437</v>
      </c>
      <c r="B1397" t="s">
        <v>103</v>
      </c>
      <c r="C1397" t="s">
        <v>3</v>
      </c>
      <c r="D1397" t="s">
        <v>62</v>
      </c>
      <c r="E1397" t="s">
        <v>91</v>
      </c>
      <c r="F1397" t="s">
        <v>66</v>
      </c>
      <c r="G1397" t="s">
        <v>27</v>
      </c>
      <c r="H1397" s="165">
        <v>2966.8274999999999</v>
      </c>
      <c r="I1397" s="164"/>
    </row>
    <row r="1398" spans="1:9" x14ac:dyDescent="0.35">
      <c r="A1398">
        <v>347439</v>
      </c>
      <c r="B1398" t="s">
        <v>104</v>
      </c>
      <c r="C1398" t="s">
        <v>3</v>
      </c>
      <c r="D1398" t="s">
        <v>62</v>
      </c>
      <c r="E1398" t="s">
        <v>91</v>
      </c>
      <c r="F1398" t="s">
        <v>66</v>
      </c>
      <c r="G1398" t="s">
        <v>27</v>
      </c>
      <c r="H1398" s="165">
        <v>2352.796875</v>
      </c>
      <c r="I1398" s="164"/>
    </row>
    <row r="1399" spans="1:9" x14ac:dyDescent="0.35">
      <c r="A1399">
        <v>347387</v>
      </c>
      <c r="B1399" t="s">
        <v>70</v>
      </c>
      <c r="C1399" t="s">
        <v>3</v>
      </c>
      <c r="D1399" t="s">
        <v>62</v>
      </c>
      <c r="E1399" t="s">
        <v>63</v>
      </c>
      <c r="F1399" t="s">
        <v>64</v>
      </c>
      <c r="G1399" t="s">
        <v>27</v>
      </c>
      <c r="H1399" s="165">
        <v>1663.55</v>
      </c>
      <c r="I1399" s="164"/>
    </row>
    <row r="1400" spans="1:9" x14ac:dyDescent="0.35">
      <c r="A1400">
        <v>347389</v>
      </c>
      <c r="B1400" t="s">
        <v>71</v>
      </c>
      <c r="C1400" t="s">
        <v>3</v>
      </c>
      <c r="D1400" t="s">
        <v>62</v>
      </c>
      <c r="E1400" t="s">
        <v>63</v>
      </c>
      <c r="F1400" t="s">
        <v>64</v>
      </c>
      <c r="G1400" t="s">
        <v>27</v>
      </c>
      <c r="H1400" s="165">
        <v>1655.0625</v>
      </c>
      <c r="I1400" s="164"/>
    </row>
    <row r="1401" spans="1:9" x14ac:dyDescent="0.35">
      <c r="A1401">
        <v>347391</v>
      </c>
      <c r="B1401" t="s">
        <v>72</v>
      </c>
      <c r="C1401" t="s">
        <v>3</v>
      </c>
      <c r="D1401" t="s">
        <v>62</v>
      </c>
      <c r="E1401" t="s">
        <v>63</v>
      </c>
      <c r="F1401" t="s">
        <v>64</v>
      </c>
      <c r="G1401" t="s">
        <v>27</v>
      </c>
      <c r="H1401" s="165">
        <v>1893.56125</v>
      </c>
      <c r="I1401" s="164"/>
    </row>
    <row r="1402" spans="1:9" x14ac:dyDescent="0.35">
      <c r="A1402">
        <v>347393</v>
      </c>
      <c r="B1402" t="s">
        <v>73</v>
      </c>
      <c r="C1402" t="s">
        <v>3</v>
      </c>
      <c r="D1402" t="s">
        <v>62</v>
      </c>
      <c r="E1402" t="s">
        <v>63</v>
      </c>
      <c r="F1402" t="s">
        <v>64</v>
      </c>
      <c r="G1402" t="s">
        <v>27</v>
      </c>
      <c r="H1402" s="165">
        <v>1883.8006249999999</v>
      </c>
      <c r="I1402" s="164"/>
    </row>
    <row r="1403" spans="1:9" x14ac:dyDescent="0.35">
      <c r="A1403">
        <v>347395</v>
      </c>
      <c r="B1403" t="s">
        <v>74</v>
      </c>
      <c r="C1403" t="s">
        <v>3</v>
      </c>
      <c r="D1403" t="s">
        <v>62</v>
      </c>
      <c r="E1403" t="s">
        <v>63</v>
      </c>
      <c r="F1403" t="s">
        <v>64</v>
      </c>
      <c r="G1403" t="s">
        <v>27</v>
      </c>
      <c r="H1403" s="165">
        <v>4870.5518750000001</v>
      </c>
      <c r="I1403" s="164"/>
    </row>
    <row r="1404" spans="1:9" x14ac:dyDescent="0.35">
      <c r="A1404">
        <v>347397</v>
      </c>
      <c r="B1404" t="s">
        <v>75</v>
      </c>
      <c r="C1404" t="s">
        <v>3</v>
      </c>
      <c r="D1404" t="s">
        <v>62</v>
      </c>
      <c r="E1404" t="s">
        <v>63</v>
      </c>
      <c r="F1404" t="s">
        <v>64</v>
      </c>
      <c r="G1404" t="s">
        <v>27</v>
      </c>
      <c r="H1404" s="165">
        <v>2913.5465624999997</v>
      </c>
      <c r="I1404" s="164"/>
    </row>
    <row r="1405" spans="1:9" x14ac:dyDescent="0.35">
      <c r="A1405">
        <v>347399</v>
      </c>
      <c r="B1405" t="s">
        <v>76</v>
      </c>
      <c r="C1405" t="s">
        <v>3</v>
      </c>
      <c r="D1405" t="s">
        <v>62</v>
      </c>
      <c r="E1405" t="s">
        <v>63</v>
      </c>
      <c r="F1405" t="s">
        <v>64</v>
      </c>
      <c r="G1405" t="s">
        <v>27</v>
      </c>
      <c r="H1405" s="165">
        <v>2310.7218749999997</v>
      </c>
      <c r="I1405" s="164"/>
    </row>
    <row r="1406" spans="1:9" x14ac:dyDescent="0.35">
      <c r="A1406">
        <v>347427</v>
      </c>
      <c r="B1406" t="s">
        <v>98</v>
      </c>
      <c r="C1406" t="s">
        <v>3</v>
      </c>
      <c r="D1406" t="s">
        <v>62</v>
      </c>
      <c r="E1406" t="s">
        <v>91</v>
      </c>
      <c r="F1406" t="s">
        <v>64</v>
      </c>
      <c r="G1406" t="s">
        <v>27</v>
      </c>
      <c r="H1406" s="165">
        <v>1638.0874999999999</v>
      </c>
      <c r="I1406" s="164"/>
    </row>
    <row r="1407" spans="1:9" x14ac:dyDescent="0.35">
      <c r="A1407">
        <v>347429</v>
      </c>
      <c r="B1407" t="s">
        <v>99</v>
      </c>
      <c r="C1407" t="s">
        <v>3</v>
      </c>
      <c r="D1407" t="s">
        <v>62</v>
      </c>
      <c r="E1407" t="s">
        <v>91</v>
      </c>
      <c r="F1407" t="s">
        <v>64</v>
      </c>
      <c r="G1407" t="s">
        <v>27</v>
      </c>
      <c r="H1407" s="165">
        <v>1694.105</v>
      </c>
      <c r="I1407" s="164"/>
    </row>
    <row r="1408" spans="1:9" x14ac:dyDescent="0.35">
      <c r="A1408">
        <v>347431</v>
      </c>
      <c r="B1408" t="s">
        <v>100</v>
      </c>
      <c r="C1408" t="s">
        <v>3</v>
      </c>
      <c r="D1408" t="s">
        <v>62</v>
      </c>
      <c r="E1408" t="s">
        <v>91</v>
      </c>
      <c r="F1408" t="s">
        <v>64</v>
      </c>
      <c r="G1408" t="s">
        <v>27</v>
      </c>
      <c r="H1408" s="165">
        <v>1942.3643749999999</v>
      </c>
      <c r="I1408" s="164"/>
    </row>
    <row r="1409" spans="1:9" x14ac:dyDescent="0.35">
      <c r="A1409">
        <v>347433</v>
      </c>
      <c r="B1409" t="s">
        <v>101</v>
      </c>
      <c r="C1409" t="s">
        <v>3</v>
      </c>
      <c r="D1409" t="s">
        <v>62</v>
      </c>
      <c r="E1409" t="s">
        <v>91</v>
      </c>
      <c r="F1409" t="s">
        <v>64</v>
      </c>
      <c r="G1409" t="s">
        <v>27</v>
      </c>
      <c r="H1409" s="165">
        <v>1932.60375</v>
      </c>
      <c r="I1409" s="164"/>
    </row>
    <row r="1410" spans="1:9" x14ac:dyDescent="0.35">
      <c r="A1410">
        <v>347435</v>
      </c>
      <c r="B1410" t="s">
        <v>102</v>
      </c>
      <c r="C1410" t="s">
        <v>3</v>
      </c>
      <c r="D1410" t="s">
        <v>62</v>
      </c>
      <c r="E1410" t="s">
        <v>91</v>
      </c>
      <c r="F1410" t="s">
        <v>64</v>
      </c>
      <c r="G1410" t="s">
        <v>27</v>
      </c>
      <c r="H1410" s="165">
        <v>4807.1078124999995</v>
      </c>
      <c r="I1410" s="164"/>
    </row>
    <row r="1411" spans="1:9" x14ac:dyDescent="0.35">
      <c r="A1411">
        <v>347437</v>
      </c>
      <c r="B1411" t="s">
        <v>103</v>
      </c>
      <c r="C1411" t="s">
        <v>3</v>
      </c>
      <c r="D1411" t="s">
        <v>62</v>
      </c>
      <c r="E1411" t="s">
        <v>91</v>
      </c>
      <c r="F1411" t="s">
        <v>64</v>
      </c>
      <c r="G1411" t="s">
        <v>27</v>
      </c>
      <c r="H1411" s="165">
        <v>2869.6237499999997</v>
      </c>
      <c r="I1411" s="164"/>
    </row>
    <row r="1412" spans="1:9" x14ac:dyDescent="0.35">
      <c r="A1412">
        <v>347439</v>
      </c>
      <c r="B1412" t="s">
        <v>104</v>
      </c>
      <c r="C1412" t="s">
        <v>3</v>
      </c>
      <c r="D1412" t="s">
        <v>62</v>
      </c>
      <c r="E1412" t="s">
        <v>91</v>
      </c>
      <c r="F1412" t="s">
        <v>64</v>
      </c>
      <c r="G1412" t="s">
        <v>27</v>
      </c>
      <c r="H1412" s="165">
        <v>2275.7109375</v>
      </c>
      <c r="I1412" s="164"/>
    </row>
    <row r="1413" spans="1:9" x14ac:dyDescent="0.35">
      <c r="A1413">
        <v>347353</v>
      </c>
      <c r="B1413" t="s">
        <v>47</v>
      </c>
      <c r="C1413" t="s">
        <v>37</v>
      </c>
      <c r="D1413" t="s">
        <v>38</v>
      </c>
      <c r="E1413" t="s">
        <v>39</v>
      </c>
      <c r="F1413" t="s">
        <v>44</v>
      </c>
      <c r="G1413" t="s">
        <v>27</v>
      </c>
      <c r="H1413" s="165">
        <v>1857.938625</v>
      </c>
      <c r="I1413" s="164"/>
    </row>
    <row r="1414" spans="1:9" x14ac:dyDescent="0.35">
      <c r="A1414">
        <v>347355</v>
      </c>
      <c r="B1414" t="s">
        <v>49</v>
      </c>
      <c r="C1414" t="s">
        <v>37</v>
      </c>
      <c r="D1414" t="s">
        <v>38</v>
      </c>
      <c r="E1414" t="s">
        <v>39</v>
      </c>
      <c r="F1414" t="s">
        <v>44</v>
      </c>
      <c r="G1414" t="s">
        <v>27</v>
      </c>
      <c r="H1414" s="165">
        <v>2966.3617499999996</v>
      </c>
      <c r="I1414" s="164"/>
    </row>
    <row r="1415" spans="1:9" x14ac:dyDescent="0.35">
      <c r="A1415">
        <v>347373</v>
      </c>
      <c r="B1415" t="s">
        <v>57</v>
      </c>
      <c r="C1415" t="s">
        <v>37</v>
      </c>
      <c r="D1415" t="s">
        <v>38</v>
      </c>
      <c r="E1415" t="s">
        <v>53</v>
      </c>
      <c r="F1415" t="s">
        <v>44</v>
      </c>
      <c r="G1415" t="s">
        <v>27</v>
      </c>
      <c r="H1415" s="165">
        <v>1801.9203749999999</v>
      </c>
      <c r="I1415" s="164"/>
    </row>
    <row r="1416" spans="1:9" x14ac:dyDescent="0.35">
      <c r="A1416">
        <v>347375</v>
      </c>
      <c r="B1416" t="s">
        <v>58</v>
      </c>
      <c r="C1416" t="s">
        <v>37</v>
      </c>
      <c r="D1416" t="s">
        <v>38</v>
      </c>
      <c r="E1416" t="s">
        <v>53</v>
      </c>
      <c r="F1416" t="s">
        <v>44</v>
      </c>
      <c r="G1416" t="s">
        <v>27</v>
      </c>
      <c r="H1416" s="165">
        <v>2990.3323499999997</v>
      </c>
      <c r="I1416" s="164"/>
    </row>
    <row r="1417" spans="1:9" x14ac:dyDescent="0.35">
      <c r="A1417">
        <v>347411</v>
      </c>
      <c r="B1417" t="s">
        <v>85</v>
      </c>
      <c r="C1417" t="s">
        <v>37</v>
      </c>
      <c r="D1417" t="s">
        <v>4</v>
      </c>
      <c r="E1417" t="s">
        <v>78</v>
      </c>
      <c r="F1417" t="s">
        <v>44</v>
      </c>
      <c r="G1417" t="s">
        <v>27</v>
      </c>
      <c r="H1417" s="165">
        <v>1927.6357499999999</v>
      </c>
      <c r="I1417" s="164"/>
    </row>
    <row r="1418" spans="1:9" x14ac:dyDescent="0.35">
      <c r="A1418">
        <v>347413</v>
      </c>
      <c r="B1418" t="s">
        <v>86</v>
      </c>
      <c r="C1418" t="s">
        <v>37</v>
      </c>
      <c r="D1418" t="s">
        <v>4</v>
      </c>
      <c r="E1418" t="s">
        <v>78</v>
      </c>
      <c r="F1418" t="s">
        <v>44</v>
      </c>
      <c r="G1418" t="s">
        <v>27</v>
      </c>
      <c r="H1418" s="165">
        <v>1993.5549000000001</v>
      </c>
      <c r="I1418" s="164"/>
    </row>
    <row r="1419" spans="1:9" x14ac:dyDescent="0.35">
      <c r="A1419">
        <v>347415</v>
      </c>
      <c r="B1419" t="s">
        <v>87</v>
      </c>
      <c r="C1419" t="s">
        <v>37</v>
      </c>
      <c r="D1419" t="s">
        <v>4</v>
      </c>
      <c r="E1419" t="s">
        <v>78</v>
      </c>
      <c r="F1419" t="s">
        <v>44</v>
      </c>
      <c r="G1419" t="s">
        <v>27</v>
      </c>
      <c r="H1419" s="165">
        <v>1987.5622499999999</v>
      </c>
      <c r="I1419" s="164"/>
    </row>
    <row r="1420" spans="1:9" x14ac:dyDescent="0.35">
      <c r="A1420">
        <v>347417</v>
      </c>
      <c r="B1420" t="s">
        <v>88</v>
      </c>
      <c r="C1420" t="s">
        <v>37</v>
      </c>
      <c r="D1420" t="s">
        <v>4</v>
      </c>
      <c r="E1420" t="s">
        <v>78</v>
      </c>
      <c r="F1420" t="s">
        <v>44</v>
      </c>
      <c r="G1420" t="s">
        <v>27</v>
      </c>
      <c r="H1420" s="165">
        <v>1977.5745000000002</v>
      </c>
      <c r="I1420" s="164"/>
    </row>
    <row r="1421" spans="1:9" x14ac:dyDescent="0.35">
      <c r="A1421">
        <v>347419</v>
      </c>
      <c r="B1421" t="s">
        <v>89</v>
      </c>
      <c r="C1421" t="s">
        <v>37</v>
      </c>
      <c r="D1421" t="s">
        <v>4</v>
      </c>
      <c r="E1421" t="s">
        <v>78</v>
      </c>
      <c r="F1421" t="s">
        <v>44</v>
      </c>
      <c r="G1421" t="s">
        <v>27</v>
      </c>
      <c r="H1421" s="165">
        <v>1967.5867499999999</v>
      </c>
      <c r="I1421" s="164"/>
    </row>
    <row r="1422" spans="1:9" x14ac:dyDescent="0.35">
      <c r="A1422">
        <v>347353</v>
      </c>
      <c r="B1422" t="s">
        <v>47</v>
      </c>
      <c r="C1422" t="s">
        <v>37</v>
      </c>
      <c r="D1422" t="s">
        <v>38</v>
      </c>
      <c r="E1422" t="s">
        <v>39</v>
      </c>
      <c r="F1422" t="s">
        <v>41</v>
      </c>
      <c r="G1422" t="s">
        <v>27</v>
      </c>
      <c r="H1422" s="165">
        <v>2401.8429375000001</v>
      </c>
      <c r="I1422" s="164"/>
    </row>
    <row r="1423" spans="1:9" x14ac:dyDescent="0.35">
      <c r="A1423">
        <v>347355</v>
      </c>
      <c r="B1423" t="s">
        <v>49</v>
      </c>
      <c r="C1423" t="s">
        <v>37</v>
      </c>
      <c r="D1423" t="s">
        <v>38</v>
      </c>
      <c r="E1423" t="s">
        <v>39</v>
      </c>
      <c r="F1423" t="s">
        <v>41</v>
      </c>
      <c r="G1423" t="s">
        <v>27</v>
      </c>
      <c r="H1423" s="165">
        <v>3834.7526250000001</v>
      </c>
      <c r="I1423" s="164"/>
    </row>
    <row r="1424" spans="1:9" x14ac:dyDescent="0.35">
      <c r="A1424">
        <v>347373</v>
      </c>
      <c r="B1424" t="s">
        <v>57</v>
      </c>
      <c r="C1424" t="s">
        <v>37</v>
      </c>
      <c r="D1424" t="s">
        <v>38</v>
      </c>
      <c r="E1424" t="s">
        <v>53</v>
      </c>
      <c r="F1424" t="s">
        <v>41</v>
      </c>
      <c r="G1424" t="s">
        <v>27</v>
      </c>
      <c r="H1424" s="165">
        <v>2329.4255625000001</v>
      </c>
      <c r="I1424" s="164"/>
    </row>
    <row r="1425" spans="1:9" x14ac:dyDescent="0.35">
      <c r="A1425">
        <v>347375</v>
      </c>
      <c r="B1425" t="s">
        <v>58</v>
      </c>
      <c r="C1425" t="s">
        <v>37</v>
      </c>
      <c r="D1425" t="s">
        <v>38</v>
      </c>
      <c r="E1425" t="s">
        <v>53</v>
      </c>
      <c r="F1425" t="s">
        <v>41</v>
      </c>
      <c r="G1425" t="s">
        <v>27</v>
      </c>
      <c r="H1425" s="165">
        <v>3865.7405250000002</v>
      </c>
      <c r="I1425" s="164"/>
    </row>
    <row r="1426" spans="1:9" x14ac:dyDescent="0.35">
      <c r="A1426">
        <v>347411</v>
      </c>
      <c r="B1426" t="s">
        <v>85</v>
      </c>
      <c r="C1426" t="s">
        <v>37</v>
      </c>
      <c r="D1426" t="s">
        <v>4</v>
      </c>
      <c r="E1426" t="s">
        <v>78</v>
      </c>
      <c r="F1426" t="s">
        <v>41</v>
      </c>
      <c r="G1426" t="s">
        <v>27</v>
      </c>
      <c r="H1426" s="165">
        <v>2491.9436249999999</v>
      </c>
      <c r="I1426" s="164"/>
    </row>
    <row r="1427" spans="1:9" x14ac:dyDescent="0.35">
      <c r="A1427">
        <v>347413</v>
      </c>
      <c r="B1427" t="s">
        <v>86</v>
      </c>
      <c r="C1427" t="s">
        <v>37</v>
      </c>
      <c r="D1427" t="s">
        <v>4</v>
      </c>
      <c r="E1427" t="s">
        <v>78</v>
      </c>
      <c r="F1427" t="s">
        <v>41</v>
      </c>
      <c r="G1427" t="s">
        <v>27</v>
      </c>
      <c r="H1427" s="165">
        <v>2577.1603499999997</v>
      </c>
      <c r="I1427" s="164"/>
    </row>
    <row r="1428" spans="1:9" x14ac:dyDescent="0.35">
      <c r="A1428">
        <v>347415</v>
      </c>
      <c r="B1428" t="s">
        <v>87</v>
      </c>
      <c r="C1428" t="s">
        <v>37</v>
      </c>
      <c r="D1428" t="s">
        <v>4</v>
      </c>
      <c r="E1428" t="s">
        <v>78</v>
      </c>
      <c r="F1428" t="s">
        <v>41</v>
      </c>
      <c r="G1428" t="s">
        <v>27</v>
      </c>
      <c r="H1428" s="165">
        <v>2569.4133750000001</v>
      </c>
      <c r="I1428" s="164"/>
    </row>
    <row r="1429" spans="1:9" x14ac:dyDescent="0.35">
      <c r="A1429">
        <v>347417</v>
      </c>
      <c r="B1429" t="s">
        <v>88</v>
      </c>
      <c r="C1429" t="s">
        <v>37</v>
      </c>
      <c r="D1429" t="s">
        <v>4</v>
      </c>
      <c r="E1429" t="s">
        <v>78</v>
      </c>
      <c r="F1429" t="s">
        <v>41</v>
      </c>
      <c r="G1429" t="s">
        <v>27</v>
      </c>
      <c r="H1429" s="165">
        <v>2556.5017499999999</v>
      </c>
      <c r="I1429" s="164"/>
    </row>
    <row r="1430" spans="1:9" x14ac:dyDescent="0.35">
      <c r="A1430">
        <v>347419</v>
      </c>
      <c r="B1430" t="s">
        <v>89</v>
      </c>
      <c r="C1430" t="s">
        <v>37</v>
      </c>
      <c r="D1430" t="s">
        <v>4</v>
      </c>
      <c r="E1430" t="s">
        <v>78</v>
      </c>
      <c r="F1430" t="s">
        <v>41</v>
      </c>
      <c r="G1430" t="s">
        <v>27</v>
      </c>
      <c r="H1430" s="165">
        <v>2543.5901250000002</v>
      </c>
      <c r="I1430" s="164"/>
    </row>
    <row r="1431" spans="1:9" x14ac:dyDescent="0.35">
      <c r="A1431">
        <v>347427</v>
      </c>
      <c r="B1431" t="s">
        <v>98</v>
      </c>
      <c r="C1431" t="s">
        <v>3</v>
      </c>
      <c r="D1431" t="s">
        <v>62</v>
      </c>
      <c r="E1431" t="s">
        <v>91</v>
      </c>
      <c r="F1431" t="s">
        <v>95</v>
      </c>
      <c r="G1431" t="s">
        <v>27</v>
      </c>
      <c r="H1431" s="165">
        <v>3168.5774999999999</v>
      </c>
      <c r="I1431" s="164"/>
    </row>
    <row r="1432" spans="1:9" x14ac:dyDescent="0.35">
      <c r="A1432">
        <v>347429</v>
      </c>
      <c r="B1432" t="s">
        <v>99</v>
      </c>
      <c r="C1432" t="s">
        <v>3</v>
      </c>
      <c r="D1432" t="s">
        <v>62</v>
      </c>
      <c r="E1432" t="s">
        <v>91</v>
      </c>
      <c r="F1432" t="s">
        <v>95</v>
      </c>
      <c r="G1432" t="s">
        <v>27</v>
      </c>
      <c r="H1432" s="165">
        <v>3276.933</v>
      </c>
      <c r="I1432" s="164"/>
    </row>
    <row r="1433" spans="1:9" x14ac:dyDescent="0.35">
      <c r="A1433">
        <v>347431</v>
      </c>
      <c r="B1433" t="s">
        <v>100</v>
      </c>
      <c r="C1433" t="s">
        <v>3</v>
      </c>
      <c r="D1433" t="s">
        <v>62</v>
      </c>
      <c r="E1433" t="s">
        <v>91</v>
      </c>
      <c r="F1433" t="s">
        <v>95</v>
      </c>
      <c r="G1433" t="s">
        <v>27</v>
      </c>
      <c r="H1433" s="165">
        <v>3757.144875</v>
      </c>
      <c r="I1433" s="164"/>
    </row>
    <row r="1434" spans="1:9" x14ac:dyDescent="0.35">
      <c r="A1434">
        <v>347433</v>
      </c>
      <c r="B1434" t="s">
        <v>101</v>
      </c>
      <c r="C1434" t="s">
        <v>3</v>
      </c>
      <c r="D1434" t="s">
        <v>62</v>
      </c>
      <c r="E1434" t="s">
        <v>91</v>
      </c>
      <c r="F1434" t="s">
        <v>95</v>
      </c>
      <c r="G1434" t="s">
        <v>27</v>
      </c>
      <c r="H1434" s="165">
        <v>3738.2647500000003</v>
      </c>
      <c r="I1434" s="164"/>
    </row>
    <row r="1435" spans="1:9" x14ac:dyDescent="0.35">
      <c r="A1435">
        <v>347435</v>
      </c>
      <c r="B1435" t="s">
        <v>102</v>
      </c>
      <c r="C1435" t="s">
        <v>3</v>
      </c>
      <c r="D1435" t="s">
        <v>62</v>
      </c>
      <c r="E1435" t="s">
        <v>91</v>
      </c>
      <c r="F1435" t="s">
        <v>95</v>
      </c>
      <c r="G1435" t="s">
        <v>27</v>
      </c>
      <c r="H1435" s="165">
        <v>10228.307718749998</v>
      </c>
      <c r="I1435" s="164"/>
    </row>
    <row r="1436" spans="1:9" x14ac:dyDescent="0.35">
      <c r="A1436">
        <v>347437</v>
      </c>
      <c r="B1436" t="s">
        <v>103</v>
      </c>
      <c r="C1436" t="s">
        <v>3</v>
      </c>
      <c r="D1436" t="s">
        <v>62</v>
      </c>
      <c r="E1436" t="s">
        <v>91</v>
      </c>
      <c r="F1436" t="s">
        <v>95</v>
      </c>
      <c r="G1436" t="s">
        <v>27</v>
      </c>
      <c r="H1436" s="165">
        <v>6475.8828750000002</v>
      </c>
      <c r="I1436" s="164"/>
    </row>
    <row r="1437" spans="1:9" x14ac:dyDescent="0.35">
      <c r="A1437">
        <v>347439</v>
      </c>
      <c r="B1437" t="s">
        <v>104</v>
      </c>
      <c r="C1437" t="s">
        <v>3</v>
      </c>
      <c r="D1437" t="s">
        <v>62</v>
      </c>
      <c r="E1437" t="s">
        <v>91</v>
      </c>
      <c r="F1437" t="s">
        <v>95</v>
      </c>
      <c r="G1437" t="s">
        <v>27</v>
      </c>
      <c r="H1437" s="165">
        <v>4521.99515625</v>
      </c>
      <c r="I1437" s="164"/>
    </row>
    <row r="1438" spans="1:9" x14ac:dyDescent="0.35">
      <c r="A1438">
        <v>347331</v>
      </c>
      <c r="B1438" t="s">
        <v>2</v>
      </c>
      <c r="C1438" t="s">
        <v>3</v>
      </c>
      <c r="D1438" t="s">
        <v>4</v>
      </c>
      <c r="E1438" t="s">
        <v>5</v>
      </c>
      <c r="F1438" t="s">
        <v>5</v>
      </c>
      <c r="G1438" t="s">
        <v>27</v>
      </c>
      <c r="H1438" s="165">
        <v>9862.2562500000004</v>
      </c>
      <c r="I1438" s="164"/>
    </row>
    <row r="1439" spans="1:9" x14ac:dyDescent="0.35">
      <c r="A1439">
        <v>347333</v>
      </c>
      <c r="B1439" t="s">
        <v>32</v>
      </c>
      <c r="C1439" t="s">
        <v>3</v>
      </c>
      <c r="D1439" t="s">
        <v>4</v>
      </c>
      <c r="E1439" t="s">
        <v>5</v>
      </c>
      <c r="F1439" t="s">
        <v>5</v>
      </c>
      <c r="G1439" t="s">
        <v>27</v>
      </c>
      <c r="H1439" s="165">
        <v>9812.4468749999996</v>
      </c>
      <c r="I1439" s="164"/>
    </row>
    <row r="1440" spans="1:9" x14ac:dyDescent="0.35">
      <c r="A1440">
        <v>347335</v>
      </c>
      <c r="B1440" t="s">
        <v>33</v>
      </c>
      <c r="C1440" t="s">
        <v>3</v>
      </c>
      <c r="D1440" t="s">
        <v>4</v>
      </c>
      <c r="E1440" t="s">
        <v>5</v>
      </c>
      <c r="F1440" t="s">
        <v>5</v>
      </c>
      <c r="G1440" t="s">
        <v>27</v>
      </c>
      <c r="H1440" s="165">
        <v>9762.6375000000007</v>
      </c>
      <c r="I1440" s="164"/>
    </row>
    <row r="1441" spans="1:9" x14ac:dyDescent="0.35">
      <c r="A1441">
        <v>347337</v>
      </c>
      <c r="B1441" t="s">
        <v>34</v>
      </c>
      <c r="C1441" t="s">
        <v>3</v>
      </c>
      <c r="D1441" t="s">
        <v>4</v>
      </c>
      <c r="E1441" t="s">
        <v>5</v>
      </c>
      <c r="F1441" t="s">
        <v>5</v>
      </c>
      <c r="G1441" t="s">
        <v>27</v>
      </c>
      <c r="H1441" s="165">
        <v>9712.828125</v>
      </c>
      <c r="I1441" s="164"/>
    </row>
    <row r="1442" spans="1:9" x14ac:dyDescent="0.35">
      <c r="A1442">
        <v>347339</v>
      </c>
      <c r="B1442" t="s">
        <v>35</v>
      </c>
      <c r="C1442" t="s">
        <v>3</v>
      </c>
      <c r="D1442" t="s">
        <v>4</v>
      </c>
      <c r="E1442" t="s">
        <v>5</v>
      </c>
      <c r="F1442" t="s">
        <v>5</v>
      </c>
      <c r="G1442" t="s">
        <v>27</v>
      </c>
      <c r="H1442" s="165">
        <v>9663.0187499999993</v>
      </c>
      <c r="I1442" s="164"/>
    </row>
    <row r="1443" spans="1:9" x14ac:dyDescent="0.35">
      <c r="A1443">
        <v>347411</v>
      </c>
      <c r="B1443" t="s">
        <v>85</v>
      </c>
      <c r="C1443" t="s">
        <v>37</v>
      </c>
      <c r="D1443" t="s">
        <v>38</v>
      </c>
      <c r="E1443" t="s">
        <v>39</v>
      </c>
      <c r="F1443" t="s">
        <v>39</v>
      </c>
      <c r="G1443" t="s">
        <v>27</v>
      </c>
      <c r="H1443" s="165">
        <v>9837.9337500000001</v>
      </c>
      <c r="I1443" s="164"/>
    </row>
    <row r="1444" spans="1:9" x14ac:dyDescent="0.35">
      <c r="A1444">
        <v>347413</v>
      </c>
      <c r="B1444" t="s">
        <v>86</v>
      </c>
      <c r="C1444" t="s">
        <v>37</v>
      </c>
      <c r="D1444" t="s">
        <v>38</v>
      </c>
      <c r="E1444" t="s">
        <v>39</v>
      </c>
      <c r="F1444" t="s">
        <v>39</v>
      </c>
      <c r="G1444" t="s">
        <v>27</v>
      </c>
      <c r="H1444" s="165">
        <v>10174.360499999999</v>
      </c>
      <c r="I1444" s="164"/>
    </row>
    <row r="1445" spans="1:9" x14ac:dyDescent="0.35">
      <c r="A1445">
        <v>347415</v>
      </c>
      <c r="B1445" t="s">
        <v>87</v>
      </c>
      <c r="C1445" t="s">
        <v>37</v>
      </c>
      <c r="D1445" t="s">
        <v>38</v>
      </c>
      <c r="E1445" t="s">
        <v>39</v>
      </c>
      <c r="F1445" t="s">
        <v>39</v>
      </c>
      <c r="G1445" t="s">
        <v>27</v>
      </c>
      <c r="H1445" s="165">
        <v>10143.776249999999</v>
      </c>
      <c r="I1445" s="164"/>
    </row>
    <row r="1446" spans="1:9" x14ac:dyDescent="0.35">
      <c r="A1446">
        <v>347417</v>
      </c>
      <c r="B1446" t="s">
        <v>88</v>
      </c>
      <c r="C1446" t="s">
        <v>37</v>
      </c>
      <c r="D1446" t="s">
        <v>38</v>
      </c>
      <c r="E1446" t="s">
        <v>39</v>
      </c>
      <c r="F1446" t="s">
        <v>39</v>
      </c>
      <c r="G1446" t="s">
        <v>27</v>
      </c>
      <c r="H1446" s="165">
        <v>10092.8025</v>
      </c>
      <c r="I1446" s="164"/>
    </row>
    <row r="1447" spans="1:9" x14ac:dyDescent="0.35">
      <c r="A1447">
        <v>347419</v>
      </c>
      <c r="B1447" t="s">
        <v>89</v>
      </c>
      <c r="C1447" t="s">
        <v>37</v>
      </c>
      <c r="D1447" t="s">
        <v>38</v>
      </c>
      <c r="E1447" t="s">
        <v>39</v>
      </c>
      <c r="F1447" t="s">
        <v>39</v>
      </c>
      <c r="G1447" t="s">
        <v>27</v>
      </c>
      <c r="H1447" s="165">
        <v>10041.828750000001</v>
      </c>
      <c r="I1447" s="164"/>
    </row>
    <row r="1448" spans="1:9" x14ac:dyDescent="0.35">
      <c r="A1448">
        <v>347373</v>
      </c>
      <c r="B1448" t="s">
        <v>57</v>
      </c>
      <c r="C1448" t="s">
        <v>37</v>
      </c>
      <c r="D1448" t="s">
        <v>38</v>
      </c>
      <c r="E1448" t="s">
        <v>53</v>
      </c>
      <c r="F1448" t="s">
        <v>53</v>
      </c>
      <c r="G1448" t="s">
        <v>27</v>
      </c>
      <c r="H1448" s="165">
        <v>9149.6474999999991</v>
      </c>
      <c r="I1448" s="164"/>
    </row>
    <row r="1449" spans="1:9" x14ac:dyDescent="0.35">
      <c r="A1449">
        <v>347375</v>
      </c>
      <c r="B1449" t="s">
        <v>58</v>
      </c>
      <c r="C1449" t="s">
        <v>37</v>
      </c>
      <c r="D1449" t="s">
        <v>38</v>
      </c>
      <c r="E1449" t="s">
        <v>53</v>
      </c>
      <c r="F1449" t="s">
        <v>53</v>
      </c>
      <c r="G1449" t="s">
        <v>27</v>
      </c>
      <c r="H1449" s="165">
        <v>15184.071</v>
      </c>
      <c r="I1449" s="164"/>
    </row>
    <row r="1450" spans="1:9" x14ac:dyDescent="0.35">
      <c r="A1450">
        <v>347387</v>
      </c>
      <c r="B1450" t="s">
        <v>70</v>
      </c>
      <c r="C1450" t="s">
        <v>3</v>
      </c>
      <c r="D1450" t="s">
        <v>62</v>
      </c>
      <c r="E1450" t="s">
        <v>63</v>
      </c>
      <c r="F1450" t="s">
        <v>63</v>
      </c>
      <c r="G1450" t="s">
        <v>27</v>
      </c>
      <c r="H1450" s="165">
        <v>4658.0625</v>
      </c>
      <c r="I1450" s="164"/>
    </row>
    <row r="1451" spans="1:9" x14ac:dyDescent="0.35">
      <c r="A1451">
        <v>347389</v>
      </c>
      <c r="B1451" t="s">
        <v>71</v>
      </c>
      <c r="C1451" t="s">
        <v>3</v>
      </c>
      <c r="D1451" t="s">
        <v>62</v>
      </c>
      <c r="E1451" t="s">
        <v>63</v>
      </c>
      <c r="F1451" t="s">
        <v>63</v>
      </c>
      <c r="G1451" t="s">
        <v>27</v>
      </c>
      <c r="H1451" s="165">
        <v>4634.296875</v>
      </c>
      <c r="I1451" s="164"/>
    </row>
    <row r="1452" spans="1:9" x14ac:dyDescent="0.35">
      <c r="A1452">
        <v>347391</v>
      </c>
      <c r="B1452" t="s">
        <v>72</v>
      </c>
      <c r="C1452" t="s">
        <v>3</v>
      </c>
      <c r="D1452" t="s">
        <v>62</v>
      </c>
      <c r="E1452" t="s">
        <v>63</v>
      </c>
      <c r="F1452" t="s">
        <v>63</v>
      </c>
      <c r="G1452" t="s">
        <v>27</v>
      </c>
      <c r="H1452" s="165">
        <v>5302.1109374999996</v>
      </c>
      <c r="I1452" s="164"/>
    </row>
    <row r="1453" spans="1:9" x14ac:dyDescent="0.35">
      <c r="A1453">
        <v>347393</v>
      </c>
      <c r="B1453" t="s">
        <v>73</v>
      </c>
      <c r="C1453" t="s">
        <v>3</v>
      </c>
      <c r="D1453" t="s">
        <v>62</v>
      </c>
      <c r="E1453" t="s">
        <v>63</v>
      </c>
      <c r="F1453" t="s">
        <v>63</v>
      </c>
      <c r="G1453" t="s">
        <v>27</v>
      </c>
      <c r="H1453" s="165">
        <v>5274.7804687500002</v>
      </c>
      <c r="I1453" s="164"/>
    </row>
    <row r="1454" spans="1:9" x14ac:dyDescent="0.35">
      <c r="A1454">
        <v>347395</v>
      </c>
      <c r="B1454" t="s">
        <v>74</v>
      </c>
      <c r="C1454" t="s">
        <v>3</v>
      </c>
      <c r="D1454" t="s">
        <v>62</v>
      </c>
      <c r="E1454" t="s">
        <v>63</v>
      </c>
      <c r="F1454" t="s">
        <v>63</v>
      </c>
      <c r="G1454" t="s">
        <v>27</v>
      </c>
      <c r="H1454" s="165">
        <v>14547.0975</v>
      </c>
      <c r="I1454" s="164"/>
    </row>
    <row r="1455" spans="1:9" x14ac:dyDescent="0.35">
      <c r="A1455">
        <v>347397</v>
      </c>
      <c r="B1455" t="s">
        <v>75</v>
      </c>
      <c r="C1455" t="s">
        <v>3</v>
      </c>
      <c r="D1455" t="s">
        <v>62</v>
      </c>
      <c r="E1455" t="s">
        <v>63</v>
      </c>
      <c r="F1455" t="s">
        <v>63</v>
      </c>
      <c r="G1455" t="s">
        <v>27</v>
      </c>
      <c r="H1455" s="165">
        <v>10877.526562499999</v>
      </c>
      <c r="I1455" s="164"/>
    </row>
    <row r="1456" spans="1:9" x14ac:dyDescent="0.35">
      <c r="A1456">
        <v>347399</v>
      </c>
      <c r="B1456" t="s">
        <v>76</v>
      </c>
      <c r="C1456" t="s">
        <v>3</v>
      </c>
      <c r="D1456" t="s">
        <v>62</v>
      </c>
      <c r="E1456" t="s">
        <v>63</v>
      </c>
      <c r="F1456" t="s">
        <v>63</v>
      </c>
      <c r="G1456" t="s">
        <v>27</v>
      </c>
      <c r="H1456" s="165">
        <v>6587.8312500000002</v>
      </c>
      <c r="I1456" s="164"/>
    </row>
    <row r="1457" spans="1:9" x14ac:dyDescent="0.35">
      <c r="A1457">
        <v>347411</v>
      </c>
      <c r="B1457" t="s">
        <v>85</v>
      </c>
      <c r="C1457" t="s">
        <v>37</v>
      </c>
      <c r="D1457" t="s">
        <v>4</v>
      </c>
      <c r="E1457" t="s">
        <v>78</v>
      </c>
      <c r="F1457" t="s">
        <v>78</v>
      </c>
      <c r="G1457" t="s">
        <v>27</v>
      </c>
      <c r="H1457" s="165">
        <v>9688.1175000000003</v>
      </c>
      <c r="I1457" s="164"/>
    </row>
    <row r="1458" spans="1:9" x14ac:dyDescent="0.35">
      <c r="A1458">
        <v>347413</v>
      </c>
      <c r="B1458" t="s">
        <v>86</v>
      </c>
      <c r="C1458" t="s">
        <v>37</v>
      </c>
      <c r="D1458" t="s">
        <v>4</v>
      </c>
      <c r="E1458" t="s">
        <v>78</v>
      </c>
      <c r="F1458" t="s">
        <v>78</v>
      </c>
      <c r="G1458" t="s">
        <v>27</v>
      </c>
      <c r="H1458" s="165">
        <v>10019.420999999998</v>
      </c>
      <c r="I1458" s="164"/>
    </row>
    <row r="1459" spans="1:9" x14ac:dyDescent="0.35">
      <c r="A1459">
        <v>347415</v>
      </c>
      <c r="B1459" t="s">
        <v>87</v>
      </c>
      <c r="C1459" t="s">
        <v>37</v>
      </c>
      <c r="D1459" t="s">
        <v>4</v>
      </c>
      <c r="E1459" t="s">
        <v>78</v>
      </c>
      <c r="F1459" t="s">
        <v>78</v>
      </c>
      <c r="G1459" t="s">
        <v>27</v>
      </c>
      <c r="H1459" s="165">
        <v>9989.3024999999998</v>
      </c>
      <c r="I1459" s="164"/>
    </row>
    <row r="1460" spans="1:9" x14ac:dyDescent="0.35">
      <c r="A1460">
        <v>347417</v>
      </c>
      <c r="B1460" t="s">
        <v>88</v>
      </c>
      <c r="C1460" t="s">
        <v>37</v>
      </c>
      <c r="D1460" t="s">
        <v>4</v>
      </c>
      <c r="E1460" t="s">
        <v>78</v>
      </c>
      <c r="F1460" t="s">
        <v>78</v>
      </c>
      <c r="G1460" t="s">
        <v>27</v>
      </c>
      <c r="H1460" s="165">
        <v>9939.1049999999996</v>
      </c>
      <c r="I1460" s="164"/>
    </row>
    <row r="1461" spans="1:9" x14ac:dyDescent="0.35">
      <c r="A1461">
        <v>347419</v>
      </c>
      <c r="B1461" t="s">
        <v>89</v>
      </c>
      <c r="C1461" t="s">
        <v>37</v>
      </c>
      <c r="D1461" t="s">
        <v>4</v>
      </c>
      <c r="E1461" t="s">
        <v>78</v>
      </c>
      <c r="F1461" t="s">
        <v>78</v>
      </c>
      <c r="G1461" t="s">
        <v>27</v>
      </c>
      <c r="H1461" s="165">
        <v>9888.9074999999993</v>
      </c>
      <c r="I1461" s="164"/>
    </row>
    <row r="1462" spans="1:9" x14ac:dyDescent="0.35">
      <c r="A1462">
        <v>347427</v>
      </c>
      <c r="B1462" t="s">
        <v>98</v>
      </c>
      <c r="C1462" t="s">
        <v>3</v>
      </c>
      <c r="D1462" t="s">
        <v>62</v>
      </c>
      <c r="E1462" t="s">
        <v>91</v>
      </c>
      <c r="F1462" t="s">
        <v>91</v>
      </c>
      <c r="G1462" t="s">
        <v>27</v>
      </c>
      <c r="H1462" s="165">
        <v>4190.5124999999998</v>
      </c>
      <c r="I1462" s="164"/>
    </row>
    <row r="1463" spans="1:9" x14ac:dyDescent="0.35">
      <c r="A1463">
        <v>347429</v>
      </c>
      <c r="B1463" t="s">
        <v>99</v>
      </c>
      <c r="C1463" t="s">
        <v>3</v>
      </c>
      <c r="D1463" t="s">
        <v>62</v>
      </c>
      <c r="E1463" t="s">
        <v>91</v>
      </c>
      <c r="F1463" t="s">
        <v>91</v>
      </c>
      <c r="G1463" t="s">
        <v>27</v>
      </c>
      <c r="H1463" s="165">
        <v>4333.8149999999996</v>
      </c>
      <c r="I1463" s="164"/>
    </row>
    <row r="1464" spans="1:9" x14ac:dyDescent="0.35">
      <c r="A1464">
        <v>347431</v>
      </c>
      <c r="B1464" t="s">
        <v>100</v>
      </c>
      <c r="C1464" t="s">
        <v>3</v>
      </c>
      <c r="D1464" t="s">
        <v>62</v>
      </c>
      <c r="E1464" t="s">
        <v>91</v>
      </c>
      <c r="F1464" t="s">
        <v>91</v>
      </c>
      <c r="G1464" t="s">
        <v>27</v>
      </c>
      <c r="H1464" s="165">
        <v>4968.9056249999994</v>
      </c>
      <c r="I1464" s="164"/>
    </row>
    <row r="1465" spans="1:9" x14ac:dyDescent="0.35">
      <c r="A1465">
        <v>347433</v>
      </c>
      <c r="B1465" t="s">
        <v>101</v>
      </c>
      <c r="C1465" t="s">
        <v>3</v>
      </c>
      <c r="D1465" t="s">
        <v>62</v>
      </c>
      <c r="E1465" t="s">
        <v>91</v>
      </c>
      <c r="F1465" t="s">
        <v>91</v>
      </c>
      <c r="G1465" t="s">
        <v>27</v>
      </c>
      <c r="H1465" s="165">
        <v>4943.9362499999997</v>
      </c>
      <c r="I1465" s="164"/>
    </row>
    <row r="1466" spans="1:9" x14ac:dyDescent="0.35">
      <c r="A1466">
        <v>347435</v>
      </c>
      <c r="B1466" t="s">
        <v>102</v>
      </c>
      <c r="C1466" t="s">
        <v>3</v>
      </c>
      <c r="D1466" t="s">
        <v>62</v>
      </c>
      <c r="E1466" t="s">
        <v>91</v>
      </c>
      <c r="F1466" t="s">
        <v>91</v>
      </c>
      <c r="G1466" t="s">
        <v>27</v>
      </c>
      <c r="H1466" s="165">
        <v>14756.900625</v>
      </c>
      <c r="I1466" s="164"/>
    </row>
    <row r="1467" spans="1:9" x14ac:dyDescent="0.35">
      <c r="A1467">
        <v>347437</v>
      </c>
      <c r="B1467" t="s">
        <v>103</v>
      </c>
      <c r="C1467" t="s">
        <v>3</v>
      </c>
      <c r="D1467" t="s">
        <v>62</v>
      </c>
      <c r="E1467" t="s">
        <v>91</v>
      </c>
      <c r="F1467" t="s">
        <v>91</v>
      </c>
      <c r="G1467" t="s">
        <v>27</v>
      </c>
      <c r="H1467" s="165">
        <v>9787.994999999999</v>
      </c>
      <c r="I1467" s="164"/>
    </row>
    <row r="1468" spans="1:9" x14ac:dyDescent="0.35">
      <c r="A1468">
        <v>347439</v>
      </c>
      <c r="B1468" t="s">
        <v>104</v>
      </c>
      <c r="C1468" t="s">
        <v>3</v>
      </c>
      <c r="D1468" t="s">
        <v>62</v>
      </c>
      <c r="E1468" t="s">
        <v>91</v>
      </c>
      <c r="F1468" t="s">
        <v>91</v>
      </c>
      <c r="G1468" t="s">
        <v>27</v>
      </c>
      <c r="H1468" s="165">
        <v>6139.2093749999995</v>
      </c>
      <c r="I1468" s="164"/>
    </row>
    <row r="1469" spans="1:9" x14ac:dyDescent="0.35">
      <c r="A1469">
        <v>347331</v>
      </c>
      <c r="B1469" t="s">
        <v>2</v>
      </c>
      <c r="C1469" t="s">
        <v>3</v>
      </c>
      <c r="D1469" t="s">
        <v>4</v>
      </c>
      <c r="E1469" t="s">
        <v>5</v>
      </c>
      <c r="F1469" t="s">
        <v>15</v>
      </c>
      <c r="G1469" t="s">
        <v>30</v>
      </c>
      <c r="H1469" s="165">
        <v>6656.7847499999998</v>
      </c>
      <c r="I1469" s="164"/>
    </row>
    <row r="1470" spans="1:9" x14ac:dyDescent="0.35">
      <c r="A1470">
        <v>347333</v>
      </c>
      <c r="B1470" t="s">
        <v>32</v>
      </c>
      <c r="C1470" t="s">
        <v>3</v>
      </c>
      <c r="D1470" t="s">
        <v>4</v>
      </c>
      <c r="E1470" t="s">
        <v>5</v>
      </c>
      <c r="F1470" t="s">
        <v>15</v>
      </c>
      <c r="G1470" t="s">
        <v>30</v>
      </c>
      <c r="H1470" s="165">
        <v>6623.1646250000003</v>
      </c>
      <c r="I1470" s="164"/>
    </row>
    <row r="1471" spans="1:9" x14ac:dyDescent="0.35">
      <c r="A1471">
        <v>347335</v>
      </c>
      <c r="B1471" t="s">
        <v>33</v>
      </c>
      <c r="C1471" t="s">
        <v>3</v>
      </c>
      <c r="D1471" t="s">
        <v>4</v>
      </c>
      <c r="E1471" t="s">
        <v>5</v>
      </c>
      <c r="F1471" t="s">
        <v>15</v>
      </c>
      <c r="G1471" t="s">
        <v>30</v>
      </c>
      <c r="H1471" s="165">
        <v>6589.5445</v>
      </c>
      <c r="I1471" s="164"/>
    </row>
    <row r="1472" spans="1:9" x14ac:dyDescent="0.35">
      <c r="A1472">
        <v>347337</v>
      </c>
      <c r="B1472" t="s">
        <v>34</v>
      </c>
      <c r="C1472" t="s">
        <v>3</v>
      </c>
      <c r="D1472" t="s">
        <v>4</v>
      </c>
      <c r="E1472" t="s">
        <v>5</v>
      </c>
      <c r="F1472" t="s">
        <v>15</v>
      </c>
      <c r="G1472" t="s">
        <v>30</v>
      </c>
      <c r="H1472" s="165">
        <v>6555.9243749999996</v>
      </c>
      <c r="I1472" s="164"/>
    </row>
    <row r="1473" spans="1:9" x14ac:dyDescent="0.35">
      <c r="A1473">
        <v>347339</v>
      </c>
      <c r="B1473" t="s">
        <v>35</v>
      </c>
      <c r="C1473" t="s">
        <v>3</v>
      </c>
      <c r="D1473" t="s">
        <v>4</v>
      </c>
      <c r="E1473" t="s">
        <v>5</v>
      </c>
      <c r="F1473" t="s">
        <v>15</v>
      </c>
      <c r="G1473" t="s">
        <v>30</v>
      </c>
      <c r="H1473" s="165">
        <v>6522.3042500000001</v>
      </c>
      <c r="I1473" s="164"/>
    </row>
    <row r="1474" spans="1:9" x14ac:dyDescent="0.35">
      <c r="A1474">
        <v>347331</v>
      </c>
      <c r="B1474" t="s">
        <v>2</v>
      </c>
      <c r="C1474" t="s">
        <v>3</v>
      </c>
      <c r="D1474" t="s">
        <v>4</v>
      </c>
      <c r="E1474" t="s">
        <v>5</v>
      </c>
      <c r="F1474" t="s">
        <v>10</v>
      </c>
      <c r="G1474" t="s">
        <v>30</v>
      </c>
      <c r="H1474" s="165">
        <v>5688.6637499999997</v>
      </c>
      <c r="I1474" s="164"/>
    </row>
    <row r="1475" spans="1:9" x14ac:dyDescent="0.35">
      <c r="A1475">
        <v>347333</v>
      </c>
      <c r="B1475" t="s">
        <v>32</v>
      </c>
      <c r="C1475" t="s">
        <v>3</v>
      </c>
      <c r="D1475" t="s">
        <v>4</v>
      </c>
      <c r="E1475" t="s">
        <v>5</v>
      </c>
      <c r="F1475" t="s">
        <v>10</v>
      </c>
      <c r="G1475" t="s">
        <v>30</v>
      </c>
      <c r="H1475" s="165">
        <v>5659.9331249999996</v>
      </c>
      <c r="I1475" s="164"/>
    </row>
    <row r="1476" spans="1:9" x14ac:dyDescent="0.35">
      <c r="A1476">
        <v>347335</v>
      </c>
      <c r="B1476" t="s">
        <v>33</v>
      </c>
      <c r="C1476" t="s">
        <v>3</v>
      </c>
      <c r="D1476" t="s">
        <v>4</v>
      </c>
      <c r="E1476" t="s">
        <v>5</v>
      </c>
      <c r="F1476" t="s">
        <v>10</v>
      </c>
      <c r="G1476" t="s">
        <v>30</v>
      </c>
      <c r="H1476" s="165">
        <v>5631.2025000000003</v>
      </c>
      <c r="I1476" s="164"/>
    </row>
    <row r="1477" spans="1:9" x14ac:dyDescent="0.35">
      <c r="A1477">
        <v>347337</v>
      </c>
      <c r="B1477" t="s">
        <v>34</v>
      </c>
      <c r="C1477" t="s">
        <v>3</v>
      </c>
      <c r="D1477" t="s">
        <v>4</v>
      </c>
      <c r="E1477" t="s">
        <v>5</v>
      </c>
      <c r="F1477" t="s">
        <v>10</v>
      </c>
      <c r="G1477" t="s">
        <v>30</v>
      </c>
      <c r="H1477" s="165">
        <v>5602.4718750000002</v>
      </c>
      <c r="I1477" s="164"/>
    </row>
    <row r="1478" spans="1:9" x14ac:dyDescent="0.35">
      <c r="A1478">
        <v>347339</v>
      </c>
      <c r="B1478" t="s">
        <v>35</v>
      </c>
      <c r="C1478" t="s">
        <v>3</v>
      </c>
      <c r="D1478" t="s">
        <v>4</v>
      </c>
      <c r="E1478" t="s">
        <v>5</v>
      </c>
      <c r="F1478" t="s">
        <v>10</v>
      </c>
      <c r="G1478" t="s">
        <v>30</v>
      </c>
      <c r="H1478" s="165">
        <v>5573.74125</v>
      </c>
      <c r="I1478" s="164"/>
    </row>
    <row r="1479" spans="1:9" x14ac:dyDescent="0.35">
      <c r="A1479">
        <v>347331</v>
      </c>
      <c r="B1479" t="s">
        <v>2</v>
      </c>
      <c r="C1479" t="s">
        <v>3</v>
      </c>
      <c r="D1479" t="s">
        <v>4</v>
      </c>
      <c r="E1479" t="s">
        <v>5</v>
      </c>
      <c r="F1479" t="s">
        <v>14</v>
      </c>
      <c r="G1479" t="s">
        <v>30</v>
      </c>
      <c r="H1479" s="165">
        <v>5660.0775000000003</v>
      </c>
      <c r="I1479" s="164"/>
    </row>
    <row r="1480" spans="1:9" x14ac:dyDescent="0.35">
      <c r="A1480">
        <v>347333</v>
      </c>
      <c r="B1480" t="s">
        <v>32</v>
      </c>
      <c r="C1480" t="s">
        <v>3</v>
      </c>
      <c r="D1480" t="s">
        <v>4</v>
      </c>
      <c r="E1480" t="s">
        <v>5</v>
      </c>
      <c r="F1480" t="s">
        <v>14</v>
      </c>
      <c r="G1480" t="s">
        <v>30</v>
      </c>
      <c r="H1480" s="165">
        <v>5631.49125</v>
      </c>
      <c r="I1480" s="164"/>
    </row>
    <row r="1481" spans="1:9" x14ac:dyDescent="0.35">
      <c r="A1481">
        <v>347335</v>
      </c>
      <c r="B1481" t="s">
        <v>33</v>
      </c>
      <c r="C1481" t="s">
        <v>3</v>
      </c>
      <c r="D1481" t="s">
        <v>4</v>
      </c>
      <c r="E1481" t="s">
        <v>5</v>
      </c>
      <c r="F1481" t="s">
        <v>14</v>
      </c>
      <c r="G1481" t="s">
        <v>30</v>
      </c>
      <c r="H1481" s="165">
        <v>5602.9049999999997</v>
      </c>
      <c r="I1481" s="164"/>
    </row>
    <row r="1482" spans="1:9" x14ac:dyDescent="0.35">
      <c r="A1482">
        <v>347337</v>
      </c>
      <c r="B1482" t="s">
        <v>34</v>
      </c>
      <c r="C1482" t="s">
        <v>3</v>
      </c>
      <c r="D1482" t="s">
        <v>4</v>
      </c>
      <c r="E1482" t="s">
        <v>5</v>
      </c>
      <c r="F1482" t="s">
        <v>14</v>
      </c>
      <c r="G1482" t="s">
        <v>30</v>
      </c>
      <c r="H1482" s="165">
        <v>5574.3187500000004</v>
      </c>
      <c r="I1482" s="164"/>
    </row>
    <row r="1483" spans="1:9" x14ac:dyDescent="0.35">
      <c r="A1483">
        <v>347339</v>
      </c>
      <c r="B1483" t="s">
        <v>35</v>
      </c>
      <c r="C1483" t="s">
        <v>3</v>
      </c>
      <c r="D1483" t="s">
        <v>4</v>
      </c>
      <c r="E1483" t="s">
        <v>5</v>
      </c>
      <c r="F1483" t="s">
        <v>14</v>
      </c>
      <c r="G1483" t="s">
        <v>30</v>
      </c>
      <c r="H1483" s="165">
        <v>5545.7325000000001</v>
      </c>
      <c r="I1483" s="164"/>
    </row>
    <row r="1484" spans="1:9" x14ac:dyDescent="0.35">
      <c r="A1484">
        <v>347411</v>
      </c>
      <c r="B1484" t="s">
        <v>85</v>
      </c>
      <c r="C1484" t="s">
        <v>37</v>
      </c>
      <c r="D1484" t="s">
        <v>4</v>
      </c>
      <c r="E1484" t="s">
        <v>78</v>
      </c>
      <c r="F1484" t="s">
        <v>79</v>
      </c>
      <c r="G1484" t="s">
        <v>30</v>
      </c>
      <c r="H1484" s="165">
        <v>6558.6224999999995</v>
      </c>
      <c r="I1484" s="164"/>
    </row>
    <row r="1485" spans="1:9" x14ac:dyDescent="0.35">
      <c r="A1485">
        <v>347413</v>
      </c>
      <c r="B1485" t="s">
        <v>86</v>
      </c>
      <c r="C1485" t="s">
        <v>37</v>
      </c>
      <c r="D1485" t="s">
        <v>4</v>
      </c>
      <c r="E1485" t="s">
        <v>78</v>
      </c>
      <c r="F1485" t="s">
        <v>79</v>
      </c>
      <c r="G1485" t="s">
        <v>30</v>
      </c>
      <c r="H1485" s="165">
        <v>6782.9070000000002</v>
      </c>
      <c r="I1485" s="164"/>
    </row>
    <row r="1486" spans="1:9" x14ac:dyDescent="0.35">
      <c r="A1486">
        <v>347415</v>
      </c>
      <c r="B1486" t="s">
        <v>87</v>
      </c>
      <c r="C1486" t="s">
        <v>37</v>
      </c>
      <c r="D1486" t="s">
        <v>4</v>
      </c>
      <c r="E1486" t="s">
        <v>78</v>
      </c>
      <c r="F1486" t="s">
        <v>79</v>
      </c>
      <c r="G1486" t="s">
        <v>30</v>
      </c>
      <c r="H1486" s="165">
        <v>6762.5174999999999</v>
      </c>
      <c r="I1486" s="164"/>
    </row>
    <row r="1487" spans="1:9" x14ac:dyDescent="0.35">
      <c r="A1487">
        <v>347417</v>
      </c>
      <c r="B1487" t="s">
        <v>88</v>
      </c>
      <c r="C1487" t="s">
        <v>37</v>
      </c>
      <c r="D1487" t="s">
        <v>4</v>
      </c>
      <c r="E1487" t="s">
        <v>78</v>
      </c>
      <c r="F1487" t="s">
        <v>79</v>
      </c>
      <c r="G1487" t="s">
        <v>30</v>
      </c>
      <c r="H1487" s="165">
        <v>6728.5349999999999</v>
      </c>
      <c r="I1487" s="164"/>
    </row>
    <row r="1488" spans="1:9" x14ac:dyDescent="0.35">
      <c r="A1488">
        <v>347419</v>
      </c>
      <c r="B1488" t="s">
        <v>89</v>
      </c>
      <c r="C1488" t="s">
        <v>37</v>
      </c>
      <c r="D1488" t="s">
        <v>4</v>
      </c>
      <c r="E1488" t="s">
        <v>78</v>
      </c>
      <c r="F1488" t="s">
        <v>79</v>
      </c>
      <c r="G1488" t="s">
        <v>30</v>
      </c>
      <c r="H1488" s="165">
        <v>6694.5524999999998</v>
      </c>
      <c r="I1488" s="164"/>
    </row>
    <row r="1489" spans="1:9" x14ac:dyDescent="0.35">
      <c r="A1489">
        <v>347411</v>
      </c>
      <c r="B1489" t="s">
        <v>85</v>
      </c>
      <c r="C1489" t="s">
        <v>37</v>
      </c>
      <c r="D1489" t="s">
        <v>4</v>
      </c>
      <c r="E1489" t="s">
        <v>78</v>
      </c>
      <c r="F1489" t="s">
        <v>80</v>
      </c>
      <c r="G1489" t="s">
        <v>30</v>
      </c>
      <c r="H1489" s="165">
        <v>6661.274375</v>
      </c>
      <c r="I1489" s="164"/>
    </row>
    <row r="1490" spans="1:9" x14ac:dyDescent="0.35">
      <c r="A1490">
        <v>347413</v>
      </c>
      <c r="B1490" t="s">
        <v>86</v>
      </c>
      <c r="C1490" t="s">
        <v>37</v>
      </c>
      <c r="D1490" t="s">
        <v>4</v>
      </c>
      <c r="E1490" t="s">
        <v>78</v>
      </c>
      <c r="F1490" t="s">
        <v>80</v>
      </c>
      <c r="G1490" t="s">
        <v>30</v>
      </c>
      <c r="H1490" s="165">
        <v>6889.0692500000005</v>
      </c>
      <c r="I1490" s="164"/>
    </row>
    <row r="1491" spans="1:9" x14ac:dyDescent="0.35">
      <c r="A1491">
        <v>347415</v>
      </c>
      <c r="B1491" t="s">
        <v>87</v>
      </c>
      <c r="C1491" t="s">
        <v>37</v>
      </c>
      <c r="D1491" t="s">
        <v>4</v>
      </c>
      <c r="E1491" t="s">
        <v>78</v>
      </c>
      <c r="F1491" t="s">
        <v>80</v>
      </c>
      <c r="G1491" t="s">
        <v>30</v>
      </c>
      <c r="H1491" s="165">
        <v>6868.3606250000003</v>
      </c>
      <c r="I1491" s="164"/>
    </row>
    <row r="1492" spans="1:9" x14ac:dyDescent="0.35">
      <c r="A1492">
        <v>347417</v>
      </c>
      <c r="B1492" t="s">
        <v>88</v>
      </c>
      <c r="C1492" t="s">
        <v>37</v>
      </c>
      <c r="D1492" t="s">
        <v>4</v>
      </c>
      <c r="E1492" t="s">
        <v>78</v>
      </c>
      <c r="F1492" t="s">
        <v>80</v>
      </c>
      <c r="G1492" t="s">
        <v>30</v>
      </c>
      <c r="H1492" s="165">
        <v>6833.8462499999996</v>
      </c>
      <c r="I1492" s="164"/>
    </row>
    <row r="1493" spans="1:9" x14ac:dyDescent="0.35">
      <c r="A1493">
        <v>347419</v>
      </c>
      <c r="B1493" t="s">
        <v>89</v>
      </c>
      <c r="C1493" t="s">
        <v>37</v>
      </c>
      <c r="D1493" t="s">
        <v>4</v>
      </c>
      <c r="E1493" t="s">
        <v>78</v>
      </c>
      <c r="F1493" t="s">
        <v>80</v>
      </c>
      <c r="G1493" t="s">
        <v>30</v>
      </c>
      <c r="H1493" s="165">
        <v>6799.3318749999999</v>
      </c>
      <c r="I1493" s="164"/>
    </row>
    <row r="1494" spans="1:9" x14ac:dyDescent="0.35">
      <c r="A1494">
        <v>347411</v>
      </c>
      <c r="B1494" t="s">
        <v>85</v>
      </c>
      <c r="C1494" t="s">
        <v>37</v>
      </c>
      <c r="D1494" t="s">
        <v>4</v>
      </c>
      <c r="E1494" t="s">
        <v>78</v>
      </c>
      <c r="F1494" t="s">
        <v>81</v>
      </c>
      <c r="G1494" t="s">
        <v>30</v>
      </c>
      <c r="H1494" s="165">
        <v>6437.9371874999997</v>
      </c>
      <c r="I1494" s="164"/>
    </row>
    <row r="1495" spans="1:9" x14ac:dyDescent="0.35">
      <c r="A1495">
        <v>347413</v>
      </c>
      <c r="B1495" t="s">
        <v>86</v>
      </c>
      <c r="C1495" t="s">
        <v>37</v>
      </c>
      <c r="D1495" t="s">
        <v>4</v>
      </c>
      <c r="E1495" t="s">
        <v>78</v>
      </c>
      <c r="F1495" t="s">
        <v>81</v>
      </c>
      <c r="G1495" t="s">
        <v>30</v>
      </c>
      <c r="H1495" s="165">
        <v>6658.0946249999997</v>
      </c>
      <c r="I1495" s="164"/>
    </row>
    <row r="1496" spans="1:9" x14ac:dyDescent="0.35">
      <c r="A1496">
        <v>347415</v>
      </c>
      <c r="B1496" t="s">
        <v>87</v>
      </c>
      <c r="C1496" t="s">
        <v>37</v>
      </c>
      <c r="D1496" t="s">
        <v>4</v>
      </c>
      <c r="E1496" t="s">
        <v>78</v>
      </c>
      <c r="F1496" t="s">
        <v>81</v>
      </c>
      <c r="G1496" t="s">
        <v>30</v>
      </c>
      <c r="H1496" s="165">
        <v>6638.0803125000002</v>
      </c>
      <c r="I1496" s="164"/>
    </row>
    <row r="1497" spans="1:9" x14ac:dyDescent="0.35">
      <c r="A1497">
        <v>347417</v>
      </c>
      <c r="B1497" t="s">
        <v>88</v>
      </c>
      <c r="C1497" t="s">
        <v>37</v>
      </c>
      <c r="D1497" t="s">
        <v>4</v>
      </c>
      <c r="E1497" t="s">
        <v>78</v>
      </c>
      <c r="F1497" t="s">
        <v>81</v>
      </c>
      <c r="G1497" t="s">
        <v>30</v>
      </c>
      <c r="H1497" s="165">
        <v>6604.7231249999995</v>
      </c>
      <c r="I1497" s="164"/>
    </row>
    <row r="1498" spans="1:9" x14ac:dyDescent="0.35">
      <c r="A1498">
        <v>347419</v>
      </c>
      <c r="B1498" t="s">
        <v>89</v>
      </c>
      <c r="C1498" t="s">
        <v>37</v>
      </c>
      <c r="D1498" t="s">
        <v>4</v>
      </c>
      <c r="E1498" t="s">
        <v>78</v>
      </c>
      <c r="F1498" t="s">
        <v>81</v>
      </c>
      <c r="G1498" t="s">
        <v>30</v>
      </c>
      <c r="H1498" s="165">
        <v>6571.3659374999997</v>
      </c>
      <c r="I1498" s="164"/>
    </row>
    <row r="1499" spans="1:9" x14ac:dyDescent="0.35">
      <c r="A1499">
        <v>347353</v>
      </c>
      <c r="B1499" t="s">
        <v>47</v>
      </c>
      <c r="C1499" t="s">
        <v>37</v>
      </c>
      <c r="D1499" t="s">
        <v>38</v>
      </c>
      <c r="E1499" t="s">
        <v>39</v>
      </c>
      <c r="F1499" t="s">
        <v>46</v>
      </c>
      <c r="G1499" t="s">
        <v>30</v>
      </c>
      <c r="H1499" s="165">
        <v>8469.1912499999999</v>
      </c>
      <c r="I1499" s="164"/>
    </row>
    <row r="1500" spans="1:9" x14ac:dyDescent="0.35">
      <c r="A1500">
        <v>347355</v>
      </c>
      <c r="B1500" t="s">
        <v>49</v>
      </c>
      <c r="C1500" t="s">
        <v>37</v>
      </c>
      <c r="D1500" t="s">
        <v>38</v>
      </c>
      <c r="E1500" t="s">
        <v>39</v>
      </c>
      <c r="F1500" t="s">
        <v>46</v>
      </c>
      <c r="G1500" t="s">
        <v>30</v>
      </c>
      <c r="H1500" s="165">
        <v>12639.94875</v>
      </c>
      <c r="I1500" s="164"/>
    </row>
    <row r="1501" spans="1:9" x14ac:dyDescent="0.35">
      <c r="A1501">
        <v>347353</v>
      </c>
      <c r="B1501" t="s">
        <v>47</v>
      </c>
      <c r="C1501" t="s">
        <v>37</v>
      </c>
      <c r="D1501" t="s">
        <v>38</v>
      </c>
      <c r="E1501" t="s">
        <v>39</v>
      </c>
      <c r="F1501" t="s">
        <v>40</v>
      </c>
      <c r="G1501" t="s">
        <v>30</v>
      </c>
      <c r="H1501" s="165">
        <v>7489.3649999999998</v>
      </c>
      <c r="I1501" s="164"/>
    </row>
    <row r="1502" spans="1:9" x14ac:dyDescent="0.35">
      <c r="A1502">
        <v>347355</v>
      </c>
      <c r="B1502" t="s">
        <v>49</v>
      </c>
      <c r="C1502" t="s">
        <v>37</v>
      </c>
      <c r="D1502" t="s">
        <v>38</v>
      </c>
      <c r="E1502" t="s">
        <v>39</v>
      </c>
      <c r="F1502" t="s">
        <v>40</v>
      </c>
      <c r="G1502" t="s">
        <v>30</v>
      </c>
      <c r="H1502" s="165">
        <v>11177.594999999999</v>
      </c>
      <c r="I1502" s="164"/>
    </row>
    <row r="1503" spans="1:9" x14ac:dyDescent="0.35">
      <c r="A1503">
        <v>347353</v>
      </c>
      <c r="B1503" t="s">
        <v>47</v>
      </c>
      <c r="C1503" t="s">
        <v>37</v>
      </c>
      <c r="D1503" t="s">
        <v>38</v>
      </c>
      <c r="E1503" t="s">
        <v>39</v>
      </c>
      <c r="F1503" t="s">
        <v>45</v>
      </c>
      <c r="G1503" t="s">
        <v>30</v>
      </c>
      <c r="H1503" s="165">
        <v>8132.7519000000002</v>
      </c>
      <c r="I1503" s="164"/>
    </row>
    <row r="1504" spans="1:9" x14ac:dyDescent="0.35">
      <c r="A1504">
        <v>347355</v>
      </c>
      <c r="B1504" t="s">
        <v>49</v>
      </c>
      <c r="C1504" t="s">
        <v>37</v>
      </c>
      <c r="D1504" t="s">
        <v>38</v>
      </c>
      <c r="E1504" t="s">
        <v>39</v>
      </c>
      <c r="F1504" t="s">
        <v>45</v>
      </c>
      <c r="G1504" t="s">
        <v>30</v>
      </c>
      <c r="H1504" s="165">
        <v>11559.834000000001</v>
      </c>
      <c r="I1504" s="164"/>
    </row>
    <row r="1505" spans="1:9" x14ac:dyDescent="0.35">
      <c r="A1505">
        <v>347373</v>
      </c>
      <c r="B1505" t="s">
        <v>57</v>
      </c>
      <c r="C1505" t="s">
        <v>37</v>
      </c>
      <c r="D1505" t="s">
        <v>38</v>
      </c>
      <c r="E1505" t="s">
        <v>53</v>
      </c>
      <c r="F1505" t="s">
        <v>55</v>
      </c>
      <c r="G1505" t="s">
        <v>30</v>
      </c>
      <c r="H1505" s="165">
        <v>8425.5356250000004</v>
      </c>
      <c r="I1505" s="164"/>
    </row>
    <row r="1506" spans="1:9" x14ac:dyDescent="0.35">
      <c r="A1506">
        <v>347375</v>
      </c>
      <c r="B1506" t="s">
        <v>58</v>
      </c>
      <c r="C1506" t="s">
        <v>37</v>
      </c>
      <c r="D1506" t="s">
        <v>38</v>
      </c>
      <c r="E1506" t="s">
        <v>53</v>
      </c>
      <c r="F1506" t="s">
        <v>55</v>
      </c>
      <c r="G1506" t="s">
        <v>30</v>
      </c>
      <c r="H1506" s="165">
        <v>13070.494124999999</v>
      </c>
      <c r="I1506" s="164"/>
    </row>
    <row r="1507" spans="1:9" x14ac:dyDescent="0.35">
      <c r="A1507">
        <v>347373</v>
      </c>
      <c r="B1507" t="s">
        <v>57</v>
      </c>
      <c r="C1507" t="s">
        <v>37</v>
      </c>
      <c r="D1507" t="s">
        <v>38</v>
      </c>
      <c r="E1507" t="s">
        <v>53</v>
      </c>
      <c r="F1507" t="s">
        <v>54</v>
      </c>
      <c r="G1507" t="s">
        <v>30</v>
      </c>
      <c r="H1507" s="165">
        <v>7451.73</v>
      </c>
      <c r="I1507" s="164"/>
    </row>
    <row r="1508" spans="1:9" x14ac:dyDescent="0.35">
      <c r="A1508">
        <v>347375</v>
      </c>
      <c r="B1508" t="s">
        <v>58</v>
      </c>
      <c r="C1508" t="s">
        <v>37</v>
      </c>
      <c r="D1508" t="s">
        <v>38</v>
      </c>
      <c r="E1508" t="s">
        <v>53</v>
      </c>
      <c r="F1508" t="s">
        <v>54</v>
      </c>
      <c r="G1508" t="s">
        <v>30</v>
      </c>
      <c r="H1508" s="165">
        <v>11559.834000000001</v>
      </c>
      <c r="I1508" s="164"/>
    </row>
    <row r="1509" spans="1:9" x14ac:dyDescent="0.35">
      <c r="A1509">
        <v>347373</v>
      </c>
      <c r="B1509" t="s">
        <v>57</v>
      </c>
      <c r="C1509" t="s">
        <v>37</v>
      </c>
      <c r="D1509" t="s">
        <v>38</v>
      </c>
      <c r="E1509" t="s">
        <v>53</v>
      </c>
      <c r="F1509" t="s">
        <v>56</v>
      </c>
      <c r="G1509" t="s">
        <v>30</v>
      </c>
      <c r="H1509" s="165">
        <v>7784.7997499999992</v>
      </c>
      <c r="I1509" s="164"/>
    </row>
    <row r="1510" spans="1:9" x14ac:dyDescent="0.35">
      <c r="A1510">
        <v>347375</v>
      </c>
      <c r="B1510" t="s">
        <v>58</v>
      </c>
      <c r="C1510" t="s">
        <v>37</v>
      </c>
      <c r="D1510" t="s">
        <v>38</v>
      </c>
      <c r="E1510" t="s">
        <v>53</v>
      </c>
      <c r="F1510" t="s">
        <v>56</v>
      </c>
      <c r="G1510" t="s">
        <v>30</v>
      </c>
      <c r="H1510" s="165">
        <v>11501.451000000001</v>
      </c>
      <c r="I1510" s="164"/>
    </row>
    <row r="1511" spans="1:9" x14ac:dyDescent="0.35">
      <c r="A1511">
        <v>347425</v>
      </c>
      <c r="B1511" t="s">
        <v>93</v>
      </c>
      <c r="C1511" t="s">
        <v>3</v>
      </c>
      <c r="D1511" t="s">
        <v>62</v>
      </c>
      <c r="E1511" t="s">
        <v>91</v>
      </c>
      <c r="F1511" t="s">
        <v>96</v>
      </c>
      <c r="G1511" t="s">
        <v>30</v>
      </c>
      <c r="H1511" s="165">
        <v>1568.49</v>
      </c>
      <c r="I1511" s="164"/>
    </row>
    <row r="1512" spans="1:9" x14ac:dyDescent="0.35">
      <c r="A1512">
        <v>347427</v>
      </c>
      <c r="B1512" t="s">
        <v>98</v>
      </c>
      <c r="C1512" t="s">
        <v>3</v>
      </c>
      <c r="D1512" t="s">
        <v>62</v>
      </c>
      <c r="E1512" t="s">
        <v>91</v>
      </c>
      <c r="F1512" t="s">
        <v>96</v>
      </c>
      <c r="G1512" t="s">
        <v>30</v>
      </c>
      <c r="H1512" s="165">
        <v>2978.9549999999999</v>
      </c>
      <c r="I1512" s="164"/>
    </row>
    <row r="1513" spans="1:9" x14ac:dyDescent="0.35">
      <c r="A1513">
        <v>347429</v>
      </c>
      <c r="B1513" t="s">
        <v>99</v>
      </c>
      <c r="C1513" t="s">
        <v>3</v>
      </c>
      <c r="D1513" t="s">
        <v>62</v>
      </c>
      <c r="E1513" t="s">
        <v>91</v>
      </c>
      <c r="F1513" t="s">
        <v>96</v>
      </c>
      <c r="G1513" t="s">
        <v>30</v>
      </c>
      <c r="H1513" s="165">
        <v>3080.8259999999996</v>
      </c>
      <c r="I1513" s="164"/>
    </row>
    <row r="1514" spans="1:9" x14ac:dyDescent="0.35">
      <c r="A1514">
        <v>347431</v>
      </c>
      <c r="B1514" t="s">
        <v>100</v>
      </c>
      <c r="C1514" t="s">
        <v>3</v>
      </c>
      <c r="D1514" t="s">
        <v>62</v>
      </c>
      <c r="E1514" t="s">
        <v>91</v>
      </c>
      <c r="F1514" t="s">
        <v>96</v>
      </c>
      <c r="G1514" t="s">
        <v>30</v>
      </c>
      <c r="H1514" s="165">
        <v>3071.5650000000001</v>
      </c>
      <c r="I1514" s="164"/>
    </row>
    <row r="1515" spans="1:9" x14ac:dyDescent="0.35">
      <c r="A1515">
        <v>347433</v>
      </c>
      <c r="B1515" t="s">
        <v>101</v>
      </c>
      <c r="C1515" t="s">
        <v>3</v>
      </c>
      <c r="D1515" t="s">
        <v>62</v>
      </c>
      <c r="E1515" t="s">
        <v>91</v>
      </c>
      <c r="F1515" t="s">
        <v>96</v>
      </c>
      <c r="G1515" t="s">
        <v>30</v>
      </c>
      <c r="H1515" s="165">
        <v>3056.13</v>
      </c>
      <c r="I1515" s="164"/>
    </row>
    <row r="1516" spans="1:9" x14ac:dyDescent="0.35">
      <c r="A1516">
        <v>347435</v>
      </c>
      <c r="B1516" t="s">
        <v>102</v>
      </c>
      <c r="C1516" t="s">
        <v>3</v>
      </c>
      <c r="D1516" t="s">
        <v>62</v>
      </c>
      <c r="E1516" t="s">
        <v>91</v>
      </c>
      <c r="F1516" t="s">
        <v>96</v>
      </c>
      <c r="G1516" t="s">
        <v>30</v>
      </c>
      <c r="H1516" s="165">
        <v>7529.34</v>
      </c>
      <c r="I1516" s="164"/>
    </row>
    <row r="1517" spans="1:9" x14ac:dyDescent="0.35">
      <c r="A1517">
        <v>347437</v>
      </c>
      <c r="B1517" t="s">
        <v>103</v>
      </c>
      <c r="C1517" t="s">
        <v>3</v>
      </c>
      <c r="D1517" t="s">
        <v>62</v>
      </c>
      <c r="E1517" t="s">
        <v>91</v>
      </c>
      <c r="F1517" t="s">
        <v>96</v>
      </c>
      <c r="G1517" t="s">
        <v>30</v>
      </c>
      <c r="H1517" s="165">
        <v>6050.5199999999995</v>
      </c>
      <c r="I1517" s="164"/>
    </row>
    <row r="1518" spans="1:9" x14ac:dyDescent="0.35">
      <c r="A1518">
        <v>347439</v>
      </c>
      <c r="B1518" t="s">
        <v>104</v>
      </c>
      <c r="C1518" t="s">
        <v>3</v>
      </c>
      <c r="D1518" t="s">
        <v>62</v>
      </c>
      <c r="E1518" t="s">
        <v>91</v>
      </c>
      <c r="F1518" t="s">
        <v>96</v>
      </c>
      <c r="G1518" t="s">
        <v>30</v>
      </c>
      <c r="H1518" s="165">
        <v>3009.8249999999998</v>
      </c>
      <c r="I1518" s="164"/>
    </row>
    <row r="1519" spans="1:9" x14ac:dyDescent="0.35">
      <c r="A1519">
        <v>347425</v>
      </c>
      <c r="B1519" t="s">
        <v>93</v>
      </c>
      <c r="C1519" t="s">
        <v>3</v>
      </c>
      <c r="D1519" t="s">
        <v>62</v>
      </c>
      <c r="E1519" t="s">
        <v>91</v>
      </c>
      <c r="F1519" t="s">
        <v>94</v>
      </c>
      <c r="G1519" t="s">
        <v>30</v>
      </c>
      <c r="H1519" s="165">
        <v>1404.43875</v>
      </c>
      <c r="I1519" s="164"/>
    </row>
    <row r="1520" spans="1:9" x14ac:dyDescent="0.35">
      <c r="A1520">
        <v>347427</v>
      </c>
      <c r="B1520" t="s">
        <v>98</v>
      </c>
      <c r="C1520" t="s">
        <v>3</v>
      </c>
      <c r="D1520" t="s">
        <v>62</v>
      </c>
      <c r="E1520" t="s">
        <v>91</v>
      </c>
      <c r="F1520" t="s">
        <v>94</v>
      </c>
      <c r="G1520" t="s">
        <v>30</v>
      </c>
      <c r="H1520" s="165">
        <v>2667.3806250000002</v>
      </c>
      <c r="I1520" s="164"/>
    </row>
    <row r="1521" spans="1:9" x14ac:dyDescent="0.35">
      <c r="A1521">
        <v>347429</v>
      </c>
      <c r="B1521" t="s">
        <v>99</v>
      </c>
      <c r="C1521" t="s">
        <v>3</v>
      </c>
      <c r="D1521" t="s">
        <v>62</v>
      </c>
      <c r="E1521" t="s">
        <v>91</v>
      </c>
      <c r="F1521" t="s">
        <v>94</v>
      </c>
      <c r="G1521" t="s">
        <v>30</v>
      </c>
      <c r="H1521" s="165">
        <v>2758.5967499999997</v>
      </c>
      <c r="I1521" s="164"/>
    </row>
    <row r="1522" spans="1:9" x14ac:dyDescent="0.35">
      <c r="A1522">
        <v>347431</v>
      </c>
      <c r="B1522" t="s">
        <v>100</v>
      </c>
      <c r="C1522" t="s">
        <v>3</v>
      </c>
      <c r="D1522" t="s">
        <v>62</v>
      </c>
      <c r="E1522" t="s">
        <v>91</v>
      </c>
      <c r="F1522" t="s">
        <v>94</v>
      </c>
      <c r="G1522" t="s">
        <v>30</v>
      </c>
      <c r="H1522" s="165">
        <v>2750.3043749999997</v>
      </c>
      <c r="I1522" s="164"/>
    </row>
    <row r="1523" spans="1:9" x14ac:dyDescent="0.35">
      <c r="A1523">
        <v>347433</v>
      </c>
      <c r="B1523" t="s">
        <v>101</v>
      </c>
      <c r="C1523" t="s">
        <v>3</v>
      </c>
      <c r="D1523" t="s">
        <v>62</v>
      </c>
      <c r="E1523" t="s">
        <v>91</v>
      </c>
      <c r="F1523" t="s">
        <v>94</v>
      </c>
      <c r="G1523" t="s">
        <v>30</v>
      </c>
      <c r="H1523" s="165">
        <v>2736.4837499999999</v>
      </c>
      <c r="I1523" s="164"/>
    </row>
    <row r="1524" spans="1:9" x14ac:dyDescent="0.35">
      <c r="A1524">
        <v>347435</v>
      </c>
      <c r="B1524" t="s">
        <v>102</v>
      </c>
      <c r="C1524" t="s">
        <v>3</v>
      </c>
      <c r="D1524" t="s">
        <v>62</v>
      </c>
      <c r="E1524" t="s">
        <v>91</v>
      </c>
      <c r="F1524" t="s">
        <v>94</v>
      </c>
      <c r="G1524" t="s">
        <v>30</v>
      </c>
      <c r="H1524" s="165">
        <v>7649.3868749999992</v>
      </c>
      <c r="I1524" s="164"/>
    </row>
    <row r="1525" spans="1:9" x14ac:dyDescent="0.35">
      <c r="A1525">
        <v>347437</v>
      </c>
      <c r="B1525" t="s">
        <v>103</v>
      </c>
      <c r="C1525" t="s">
        <v>3</v>
      </c>
      <c r="D1525" t="s">
        <v>62</v>
      </c>
      <c r="E1525" t="s">
        <v>91</v>
      </c>
      <c r="F1525" t="s">
        <v>94</v>
      </c>
      <c r="G1525" t="s">
        <v>30</v>
      </c>
      <c r="H1525" s="165">
        <v>6320.6324999999997</v>
      </c>
      <c r="I1525" s="164"/>
    </row>
    <row r="1526" spans="1:9" x14ac:dyDescent="0.35">
      <c r="A1526">
        <v>347439</v>
      </c>
      <c r="B1526" t="s">
        <v>104</v>
      </c>
      <c r="C1526" t="s">
        <v>3</v>
      </c>
      <c r="D1526" t="s">
        <v>62</v>
      </c>
      <c r="E1526" t="s">
        <v>91</v>
      </c>
      <c r="F1526" t="s">
        <v>94</v>
      </c>
      <c r="G1526" t="s">
        <v>30</v>
      </c>
      <c r="H1526" s="165">
        <v>2695.0218749999999</v>
      </c>
      <c r="I1526" s="164"/>
    </row>
    <row r="1527" spans="1:9" x14ac:dyDescent="0.35">
      <c r="A1527">
        <v>347331</v>
      </c>
      <c r="B1527" t="s">
        <v>2</v>
      </c>
      <c r="C1527" t="s">
        <v>3</v>
      </c>
      <c r="D1527" t="s">
        <v>4</v>
      </c>
      <c r="E1527" t="s">
        <v>5</v>
      </c>
      <c r="F1527" t="s">
        <v>13</v>
      </c>
      <c r="G1527" t="s">
        <v>30</v>
      </c>
      <c r="H1527" s="165">
        <v>2844.3318749999999</v>
      </c>
      <c r="I1527" s="164"/>
    </row>
    <row r="1528" spans="1:9" x14ac:dyDescent="0.35">
      <c r="A1528">
        <v>347333</v>
      </c>
      <c r="B1528" t="s">
        <v>32</v>
      </c>
      <c r="C1528" t="s">
        <v>3</v>
      </c>
      <c r="D1528" t="s">
        <v>4</v>
      </c>
      <c r="E1528" t="s">
        <v>5</v>
      </c>
      <c r="F1528" t="s">
        <v>13</v>
      </c>
      <c r="G1528" t="s">
        <v>30</v>
      </c>
      <c r="H1528" s="165">
        <v>2829.9665624999998</v>
      </c>
      <c r="I1528" s="164"/>
    </row>
    <row r="1529" spans="1:9" x14ac:dyDescent="0.35">
      <c r="A1529">
        <v>347335</v>
      </c>
      <c r="B1529" t="s">
        <v>33</v>
      </c>
      <c r="C1529" t="s">
        <v>3</v>
      </c>
      <c r="D1529" t="s">
        <v>4</v>
      </c>
      <c r="E1529" t="s">
        <v>5</v>
      </c>
      <c r="F1529" t="s">
        <v>13</v>
      </c>
      <c r="G1529" t="s">
        <v>30</v>
      </c>
      <c r="H1529" s="165">
        <v>2815.6012500000002</v>
      </c>
      <c r="I1529" s="164"/>
    </row>
    <row r="1530" spans="1:9" x14ac:dyDescent="0.35">
      <c r="A1530">
        <v>347337</v>
      </c>
      <c r="B1530" t="s">
        <v>34</v>
      </c>
      <c r="C1530" t="s">
        <v>3</v>
      </c>
      <c r="D1530" t="s">
        <v>4</v>
      </c>
      <c r="E1530" t="s">
        <v>5</v>
      </c>
      <c r="F1530" t="s">
        <v>13</v>
      </c>
      <c r="G1530" t="s">
        <v>30</v>
      </c>
      <c r="H1530" s="165">
        <v>2801.2359375000001</v>
      </c>
      <c r="I1530" s="164"/>
    </row>
    <row r="1531" spans="1:9" x14ac:dyDescent="0.35">
      <c r="A1531">
        <v>347339</v>
      </c>
      <c r="B1531" t="s">
        <v>35</v>
      </c>
      <c r="C1531" t="s">
        <v>3</v>
      </c>
      <c r="D1531" t="s">
        <v>4</v>
      </c>
      <c r="E1531" t="s">
        <v>5</v>
      </c>
      <c r="F1531" t="s">
        <v>13</v>
      </c>
      <c r="G1531" t="s">
        <v>30</v>
      </c>
      <c r="H1531" s="165">
        <v>2786.870625</v>
      </c>
      <c r="I1531" s="164"/>
    </row>
    <row r="1532" spans="1:9" x14ac:dyDescent="0.35">
      <c r="A1532">
        <v>347331</v>
      </c>
      <c r="B1532" t="s">
        <v>2</v>
      </c>
      <c r="C1532" t="s">
        <v>3</v>
      </c>
      <c r="D1532" t="s">
        <v>4</v>
      </c>
      <c r="E1532" t="s">
        <v>5</v>
      </c>
      <c r="F1532" t="s">
        <v>7</v>
      </c>
      <c r="G1532" t="s">
        <v>30</v>
      </c>
      <c r="H1532" s="165">
        <v>2910.8969999999999</v>
      </c>
      <c r="I1532" s="164"/>
    </row>
    <row r="1533" spans="1:9" x14ac:dyDescent="0.35">
      <c r="A1533">
        <v>347333</v>
      </c>
      <c r="B1533" t="s">
        <v>32</v>
      </c>
      <c r="C1533" t="s">
        <v>3</v>
      </c>
      <c r="D1533" t="s">
        <v>4</v>
      </c>
      <c r="E1533" t="s">
        <v>5</v>
      </c>
      <c r="F1533" t="s">
        <v>7</v>
      </c>
      <c r="G1533" t="s">
        <v>30</v>
      </c>
      <c r="H1533" s="165">
        <v>2896.1954999999998</v>
      </c>
      <c r="I1533" s="164"/>
    </row>
    <row r="1534" spans="1:9" x14ac:dyDescent="0.35">
      <c r="A1534">
        <v>347335</v>
      </c>
      <c r="B1534" t="s">
        <v>33</v>
      </c>
      <c r="C1534" t="s">
        <v>3</v>
      </c>
      <c r="D1534" t="s">
        <v>4</v>
      </c>
      <c r="E1534" t="s">
        <v>5</v>
      </c>
      <c r="F1534" t="s">
        <v>7</v>
      </c>
      <c r="G1534" t="s">
        <v>30</v>
      </c>
      <c r="H1534" s="165">
        <v>2881.4939999999997</v>
      </c>
      <c r="I1534" s="164"/>
    </row>
    <row r="1535" spans="1:9" x14ac:dyDescent="0.35">
      <c r="A1535">
        <v>347337</v>
      </c>
      <c r="B1535" t="s">
        <v>34</v>
      </c>
      <c r="C1535" t="s">
        <v>3</v>
      </c>
      <c r="D1535" t="s">
        <v>4</v>
      </c>
      <c r="E1535" t="s">
        <v>5</v>
      </c>
      <c r="F1535" t="s">
        <v>7</v>
      </c>
      <c r="G1535" t="s">
        <v>30</v>
      </c>
      <c r="H1535" s="165">
        <v>2866.7925</v>
      </c>
      <c r="I1535" s="164"/>
    </row>
    <row r="1536" spans="1:9" x14ac:dyDescent="0.35">
      <c r="A1536">
        <v>347339</v>
      </c>
      <c r="B1536" t="s">
        <v>35</v>
      </c>
      <c r="C1536" t="s">
        <v>3</v>
      </c>
      <c r="D1536" t="s">
        <v>4</v>
      </c>
      <c r="E1536" t="s">
        <v>5</v>
      </c>
      <c r="F1536" t="s">
        <v>7</v>
      </c>
      <c r="G1536" t="s">
        <v>30</v>
      </c>
      <c r="H1536" s="165">
        <v>2852.0909999999999</v>
      </c>
      <c r="I1536" s="164"/>
    </row>
    <row r="1537" spans="1:9" x14ac:dyDescent="0.35">
      <c r="A1537">
        <v>347353</v>
      </c>
      <c r="B1537" t="s">
        <v>47</v>
      </c>
      <c r="C1537" t="s">
        <v>37</v>
      </c>
      <c r="D1537" t="s">
        <v>38</v>
      </c>
      <c r="E1537" t="s">
        <v>39</v>
      </c>
      <c r="F1537" t="s">
        <v>43</v>
      </c>
      <c r="G1537" t="s">
        <v>30</v>
      </c>
      <c r="H1537" s="165">
        <v>3822.2925</v>
      </c>
      <c r="I1537" s="164"/>
    </row>
    <row r="1538" spans="1:9" x14ac:dyDescent="0.35">
      <c r="A1538">
        <v>347355</v>
      </c>
      <c r="B1538" t="s">
        <v>49</v>
      </c>
      <c r="C1538" t="s">
        <v>37</v>
      </c>
      <c r="D1538" t="s">
        <v>38</v>
      </c>
      <c r="E1538" t="s">
        <v>39</v>
      </c>
      <c r="F1538" t="s">
        <v>43</v>
      </c>
      <c r="G1538" t="s">
        <v>30</v>
      </c>
      <c r="H1538" s="165">
        <v>6338.4750000000004</v>
      </c>
      <c r="I1538" s="164"/>
    </row>
    <row r="1539" spans="1:9" x14ac:dyDescent="0.35">
      <c r="A1539">
        <v>347373</v>
      </c>
      <c r="B1539" t="s">
        <v>57</v>
      </c>
      <c r="C1539" t="s">
        <v>37</v>
      </c>
      <c r="D1539" t="s">
        <v>38</v>
      </c>
      <c r="E1539" t="s">
        <v>53</v>
      </c>
      <c r="F1539" t="s">
        <v>43</v>
      </c>
      <c r="G1539" t="s">
        <v>30</v>
      </c>
      <c r="H1539" s="165">
        <v>3707.0475000000001</v>
      </c>
      <c r="I1539" s="164"/>
    </row>
    <row r="1540" spans="1:9" x14ac:dyDescent="0.35">
      <c r="A1540">
        <v>347375</v>
      </c>
      <c r="B1540" t="s">
        <v>58</v>
      </c>
      <c r="C1540" t="s">
        <v>37</v>
      </c>
      <c r="D1540" t="s">
        <v>38</v>
      </c>
      <c r="E1540" t="s">
        <v>53</v>
      </c>
      <c r="F1540" t="s">
        <v>43</v>
      </c>
      <c r="G1540" t="s">
        <v>30</v>
      </c>
      <c r="H1540" s="165">
        <v>6389.6949999999997</v>
      </c>
      <c r="I1540" s="164"/>
    </row>
    <row r="1541" spans="1:9" x14ac:dyDescent="0.35">
      <c r="A1541">
        <v>347353</v>
      </c>
      <c r="B1541" t="s">
        <v>47</v>
      </c>
      <c r="C1541" t="s">
        <v>37</v>
      </c>
      <c r="D1541" t="s">
        <v>38</v>
      </c>
      <c r="E1541" t="s">
        <v>39</v>
      </c>
      <c r="F1541" t="s">
        <v>42</v>
      </c>
      <c r="G1541" t="s">
        <v>30</v>
      </c>
      <c r="H1541" s="165">
        <v>4278.2512500000003</v>
      </c>
      <c r="I1541" s="164"/>
    </row>
    <row r="1542" spans="1:9" x14ac:dyDescent="0.35">
      <c r="A1542">
        <v>347355</v>
      </c>
      <c r="B1542" t="s">
        <v>49</v>
      </c>
      <c r="C1542" t="s">
        <v>37</v>
      </c>
      <c r="D1542" t="s">
        <v>38</v>
      </c>
      <c r="E1542" t="s">
        <v>39</v>
      </c>
      <c r="F1542" t="s">
        <v>42</v>
      </c>
      <c r="G1542" t="s">
        <v>30</v>
      </c>
      <c r="H1542" s="165">
        <v>7094.5874999999996</v>
      </c>
      <c r="I1542" s="164"/>
    </row>
    <row r="1543" spans="1:9" x14ac:dyDescent="0.35">
      <c r="A1543">
        <v>347373</v>
      </c>
      <c r="B1543" t="s">
        <v>57</v>
      </c>
      <c r="C1543" t="s">
        <v>37</v>
      </c>
      <c r="D1543" t="s">
        <v>38</v>
      </c>
      <c r="E1543" t="s">
        <v>53</v>
      </c>
      <c r="F1543" t="s">
        <v>42</v>
      </c>
      <c r="G1543" t="s">
        <v>30</v>
      </c>
      <c r="H1543" s="165">
        <v>4149.25875</v>
      </c>
      <c r="I1543" s="164"/>
    </row>
    <row r="1544" spans="1:9" x14ac:dyDescent="0.35">
      <c r="A1544">
        <v>347375</v>
      </c>
      <c r="B1544" t="s">
        <v>58</v>
      </c>
      <c r="C1544" t="s">
        <v>37</v>
      </c>
      <c r="D1544" t="s">
        <v>38</v>
      </c>
      <c r="E1544" t="s">
        <v>53</v>
      </c>
      <c r="F1544" t="s">
        <v>42</v>
      </c>
      <c r="G1544" t="s">
        <v>30</v>
      </c>
      <c r="H1544" s="165">
        <v>7151.9174999999996</v>
      </c>
      <c r="I1544" s="164"/>
    </row>
    <row r="1545" spans="1:9" x14ac:dyDescent="0.35">
      <c r="A1545">
        <v>347425</v>
      </c>
      <c r="B1545" t="s">
        <v>93</v>
      </c>
      <c r="C1545" t="s">
        <v>3</v>
      </c>
      <c r="D1545" t="s">
        <v>62</v>
      </c>
      <c r="E1545" t="s">
        <v>91</v>
      </c>
      <c r="F1545" t="s">
        <v>66</v>
      </c>
      <c r="G1545" t="s">
        <v>30</v>
      </c>
      <c r="H1545" s="165">
        <v>936.2924999999999</v>
      </c>
      <c r="I1545" s="164"/>
    </row>
    <row r="1546" spans="1:9" x14ac:dyDescent="0.35">
      <c r="A1546">
        <v>347427</v>
      </c>
      <c r="B1546" t="s">
        <v>98</v>
      </c>
      <c r="C1546" t="s">
        <v>3</v>
      </c>
      <c r="D1546" t="s">
        <v>62</v>
      </c>
      <c r="E1546" t="s">
        <v>91</v>
      </c>
      <c r="F1546" t="s">
        <v>66</v>
      </c>
      <c r="G1546" t="s">
        <v>30</v>
      </c>
      <c r="H1546" s="165">
        <v>1778.2537499999999</v>
      </c>
      <c r="I1546" s="164"/>
    </row>
    <row r="1547" spans="1:9" x14ac:dyDescent="0.35">
      <c r="A1547">
        <v>347429</v>
      </c>
      <c r="B1547" t="s">
        <v>99</v>
      </c>
      <c r="C1547" t="s">
        <v>3</v>
      </c>
      <c r="D1547" t="s">
        <v>62</v>
      </c>
      <c r="E1547" t="s">
        <v>91</v>
      </c>
      <c r="F1547" t="s">
        <v>66</v>
      </c>
      <c r="G1547" t="s">
        <v>30</v>
      </c>
      <c r="H1547" s="165">
        <v>1839.0645</v>
      </c>
      <c r="I1547" s="164"/>
    </row>
    <row r="1548" spans="1:9" x14ac:dyDescent="0.35">
      <c r="A1548">
        <v>347431</v>
      </c>
      <c r="B1548" t="s">
        <v>100</v>
      </c>
      <c r="C1548" t="s">
        <v>3</v>
      </c>
      <c r="D1548" t="s">
        <v>62</v>
      </c>
      <c r="E1548" t="s">
        <v>91</v>
      </c>
      <c r="F1548" t="s">
        <v>66</v>
      </c>
      <c r="G1548" t="s">
        <v>30</v>
      </c>
      <c r="H1548" s="165">
        <v>1833.5362499999999</v>
      </c>
      <c r="I1548" s="164"/>
    </row>
    <row r="1549" spans="1:9" x14ac:dyDescent="0.35">
      <c r="A1549">
        <v>347433</v>
      </c>
      <c r="B1549" t="s">
        <v>101</v>
      </c>
      <c r="C1549" t="s">
        <v>3</v>
      </c>
      <c r="D1549" t="s">
        <v>62</v>
      </c>
      <c r="E1549" t="s">
        <v>91</v>
      </c>
      <c r="F1549" t="s">
        <v>66</v>
      </c>
      <c r="G1549" t="s">
        <v>30</v>
      </c>
      <c r="H1549" s="165">
        <v>1824.3224999999998</v>
      </c>
      <c r="I1549" s="164"/>
    </row>
    <row r="1550" spans="1:9" x14ac:dyDescent="0.35">
      <c r="A1550">
        <v>347435</v>
      </c>
      <c r="B1550" t="s">
        <v>102</v>
      </c>
      <c r="C1550" t="s">
        <v>3</v>
      </c>
      <c r="D1550" t="s">
        <v>62</v>
      </c>
      <c r="E1550" t="s">
        <v>91</v>
      </c>
      <c r="F1550" t="s">
        <v>66</v>
      </c>
      <c r="G1550" t="s">
        <v>30</v>
      </c>
      <c r="H1550" s="165">
        <v>3587.0006249999997</v>
      </c>
      <c r="I1550" s="164"/>
    </row>
    <row r="1551" spans="1:9" x14ac:dyDescent="0.35">
      <c r="A1551">
        <v>347437</v>
      </c>
      <c r="B1551" t="s">
        <v>103</v>
      </c>
      <c r="C1551" t="s">
        <v>3</v>
      </c>
      <c r="D1551" t="s">
        <v>62</v>
      </c>
      <c r="E1551" t="s">
        <v>91</v>
      </c>
      <c r="F1551" t="s">
        <v>66</v>
      </c>
      <c r="G1551" t="s">
        <v>30</v>
      </c>
      <c r="H1551" s="165">
        <v>2708.8424999999997</v>
      </c>
      <c r="I1551" s="164"/>
    </row>
    <row r="1552" spans="1:9" x14ac:dyDescent="0.35">
      <c r="A1552">
        <v>347439</v>
      </c>
      <c r="B1552" t="s">
        <v>104</v>
      </c>
      <c r="C1552" t="s">
        <v>3</v>
      </c>
      <c r="D1552" t="s">
        <v>62</v>
      </c>
      <c r="E1552" t="s">
        <v>91</v>
      </c>
      <c r="F1552" t="s">
        <v>66</v>
      </c>
      <c r="G1552" t="s">
        <v>30</v>
      </c>
      <c r="H1552" s="165">
        <v>1796.6812499999999</v>
      </c>
      <c r="I1552" s="164"/>
    </row>
    <row r="1553" spans="1:9" x14ac:dyDescent="0.35">
      <c r="A1553">
        <v>347425</v>
      </c>
      <c r="B1553" t="s">
        <v>93</v>
      </c>
      <c r="C1553" t="s">
        <v>3</v>
      </c>
      <c r="D1553" t="s">
        <v>62</v>
      </c>
      <c r="E1553" t="s">
        <v>91</v>
      </c>
      <c r="F1553" t="s">
        <v>64</v>
      </c>
      <c r="G1553" t="s">
        <v>30</v>
      </c>
      <c r="H1553" s="165">
        <v>905.61624999999992</v>
      </c>
      <c r="I1553" s="164"/>
    </row>
    <row r="1554" spans="1:9" x14ac:dyDescent="0.35">
      <c r="A1554">
        <v>347427</v>
      </c>
      <c r="B1554" t="s">
        <v>98</v>
      </c>
      <c r="C1554" t="s">
        <v>3</v>
      </c>
      <c r="D1554" t="s">
        <v>62</v>
      </c>
      <c r="E1554" t="s">
        <v>91</v>
      </c>
      <c r="F1554" t="s">
        <v>64</v>
      </c>
      <c r="G1554" t="s">
        <v>30</v>
      </c>
      <c r="H1554" s="165">
        <v>1719.9918749999999</v>
      </c>
      <c r="I1554" s="164"/>
    </row>
    <row r="1555" spans="1:9" x14ac:dyDescent="0.35">
      <c r="A1555">
        <v>347429</v>
      </c>
      <c r="B1555" t="s">
        <v>99</v>
      </c>
      <c r="C1555" t="s">
        <v>3</v>
      </c>
      <c r="D1555" t="s">
        <v>62</v>
      </c>
      <c r="E1555" t="s">
        <v>91</v>
      </c>
      <c r="F1555" t="s">
        <v>64</v>
      </c>
      <c r="G1555" t="s">
        <v>30</v>
      </c>
      <c r="H1555" s="165">
        <v>1778.81025</v>
      </c>
      <c r="I1555" s="164"/>
    </row>
    <row r="1556" spans="1:9" x14ac:dyDescent="0.35">
      <c r="A1556">
        <v>347431</v>
      </c>
      <c r="B1556" t="s">
        <v>100</v>
      </c>
      <c r="C1556" t="s">
        <v>3</v>
      </c>
      <c r="D1556" t="s">
        <v>62</v>
      </c>
      <c r="E1556" t="s">
        <v>91</v>
      </c>
      <c r="F1556" t="s">
        <v>64</v>
      </c>
      <c r="G1556" t="s">
        <v>30</v>
      </c>
      <c r="H1556" s="165">
        <v>1773.463125</v>
      </c>
      <c r="I1556" s="164"/>
    </row>
    <row r="1557" spans="1:9" x14ac:dyDescent="0.35">
      <c r="A1557">
        <v>347433</v>
      </c>
      <c r="B1557" t="s">
        <v>101</v>
      </c>
      <c r="C1557" t="s">
        <v>3</v>
      </c>
      <c r="D1557" t="s">
        <v>62</v>
      </c>
      <c r="E1557" t="s">
        <v>91</v>
      </c>
      <c r="F1557" t="s">
        <v>64</v>
      </c>
      <c r="G1557" t="s">
        <v>30</v>
      </c>
      <c r="H1557" s="165">
        <v>1764.55125</v>
      </c>
      <c r="I1557" s="164"/>
    </row>
    <row r="1558" spans="1:9" x14ac:dyDescent="0.35">
      <c r="A1558">
        <v>347435</v>
      </c>
      <c r="B1558" t="s">
        <v>102</v>
      </c>
      <c r="C1558" t="s">
        <v>3</v>
      </c>
      <c r="D1558" t="s">
        <v>62</v>
      </c>
      <c r="E1558" t="s">
        <v>91</v>
      </c>
      <c r="F1558" t="s">
        <v>64</v>
      </c>
      <c r="G1558" t="s">
        <v>30</v>
      </c>
      <c r="H1558" s="165">
        <v>3469.4778124999998</v>
      </c>
      <c r="I1558" s="164"/>
    </row>
    <row r="1559" spans="1:9" x14ac:dyDescent="0.35">
      <c r="A1559">
        <v>347437</v>
      </c>
      <c r="B1559" t="s">
        <v>103</v>
      </c>
      <c r="C1559" t="s">
        <v>3</v>
      </c>
      <c r="D1559" t="s">
        <v>62</v>
      </c>
      <c r="E1559" t="s">
        <v>91</v>
      </c>
      <c r="F1559" t="s">
        <v>64</v>
      </c>
      <c r="G1559" t="s">
        <v>30</v>
      </c>
      <c r="H1559" s="165">
        <v>2620.0912499999999</v>
      </c>
      <c r="I1559" s="164"/>
    </row>
    <row r="1560" spans="1:9" x14ac:dyDescent="0.35">
      <c r="A1560">
        <v>347439</v>
      </c>
      <c r="B1560" t="s">
        <v>104</v>
      </c>
      <c r="C1560" t="s">
        <v>3</v>
      </c>
      <c r="D1560" t="s">
        <v>62</v>
      </c>
      <c r="E1560" t="s">
        <v>91</v>
      </c>
      <c r="F1560" t="s">
        <v>64</v>
      </c>
      <c r="G1560" t="s">
        <v>30</v>
      </c>
      <c r="H1560" s="165">
        <v>1737.815625</v>
      </c>
      <c r="I1560" s="164"/>
    </row>
    <row r="1561" spans="1:9" x14ac:dyDescent="0.35">
      <c r="A1561">
        <v>347353</v>
      </c>
      <c r="B1561" t="s">
        <v>47</v>
      </c>
      <c r="C1561" t="s">
        <v>37</v>
      </c>
      <c r="D1561" t="s">
        <v>38</v>
      </c>
      <c r="E1561" t="s">
        <v>39</v>
      </c>
      <c r="F1561" t="s">
        <v>44</v>
      </c>
      <c r="G1561" t="s">
        <v>30</v>
      </c>
      <c r="H1561" s="165">
        <v>2246.8095000000003</v>
      </c>
      <c r="I1561" s="164"/>
    </row>
    <row r="1562" spans="1:9" x14ac:dyDescent="0.35">
      <c r="A1562">
        <v>347355</v>
      </c>
      <c r="B1562" t="s">
        <v>49</v>
      </c>
      <c r="C1562" t="s">
        <v>37</v>
      </c>
      <c r="D1562" t="s">
        <v>38</v>
      </c>
      <c r="E1562" t="s">
        <v>39</v>
      </c>
      <c r="F1562" t="s">
        <v>44</v>
      </c>
      <c r="G1562" t="s">
        <v>30</v>
      </c>
      <c r="H1562" s="165">
        <v>3353.2784999999999</v>
      </c>
      <c r="I1562" s="164"/>
    </row>
    <row r="1563" spans="1:9" x14ac:dyDescent="0.35">
      <c r="A1563">
        <v>347373</v>
      </c>
      <c r="B1563" t="s">
        <v>57</v>
      </c>
      <c r="C1563" t="s">
        <v>37</v>
      </c>
      <c r="D1563" t="s">
        <v>38</v>
      </c>
      <c r="E1563" t="s">
        <v>53</v>
      </c>
      <c r="F1563" t="s">
        <v>44</v>
      </c>
      <c r="G1563" t="s">
        <v>30</v>
      </c>
      <c r="H1563" s="165">
        <v>2179.0664999999999</v>
      </c>
      <c r="I1563" s="164"/>
    </row>
    <row r="1564" spans="1:9" x14ac:dyDescent="0.35">
      <c r="A1564">
        <v>347375</v>
      </c>
      <c r="B1564" t="s">
        <v>58</v>
      </c>
      <c r="C1564" t="s">
        <v>37</v>
      </c>
      <c r="D1564" t="s">
        <v>38</v>
      </c>
      <c r="E1564" t="s">
        <v>53</v>
      </c>
      <c r="F1564" t="s">
        <v>44</v>
      </c>
      <c r="G1564" t="s">
        <v>30</v>
      </c>
      <c r="H1564" s="165">
        <v>3380.3757000000001</v>
      </c>
      <c r="I1564" s="164"/>
    </row>
    <row r="1565" spans="1:9" x14ac:dyDescent="0.35">
      <c r="A1565">
        <v>347411</v>
      </c>
      <c r="B1565" t="s">
        <v>85</v>
      </c>
      <c r="C1565" t="s">
        <v>37</v>
      </c>
      <c r="D1565" t="s">
        <v>4</v>
      </c>
      <c r="E1565" t="s">
        <v>78</v>
      </c>
      <c r="F1565" t="s">
        <v>44</v>
      </c>
      <c r="G1565" t="s">
        <v>30</v>
      </c>
      <c r="H1565" s="165">
        <v>1927.6357499999999</v>
      </c>
      <c r="I1565" s="164"/>
    </row>
    <row r="1566" spans="1:9" x14ac:dyDescent="0.35">
      <c r="A1566">
        <v>347413</v>
      </c>
      <c r="B1566" t="s">
        <v>86</v>
      </c>
      <c r="C1566" t="s">
        <v>37</v>
      </c>
      <c r="D1566" t="s">
        <v>4</v>
      </c>
      <c r="E1566" t="s">
        <v>78</v>
      </c>
      <c r="F1566" t="s">
        <v>44</v>
      </c>
      <c r="G1566" t="s">
        <v>30</v>
      </c>
      <c r="H1566" s="165">
        <v>1993.5549000000001</v>
      </c>
      <c r="I1566" s="164"/>
    </row>
    <row r="1567" spans="1:9" x14ac:dyDescent="0.35">
      <c r="A1567">
        <v>347415</v>
      </c>
      <c r="B1567" t="s">
        <v>87</v>
      </c>
      <c r="C1567" t="s">
        <v>37</v>
      </c>
      <c r="D1567" t="s">
        <v>4</v>
      </c>
      <c r="E1567" t="s">
        <v>78</v>
      </c>
      <c r="F1567" t="s">
        <v>44</v>
      </c>
      <c r="G1567" t="s">
        <v>30</v>
      </c>
      <c r="H1567" s="165">
        <v>1987.5622499999999</v>
      </c>
      <c r="I1567" s="164"/>
    </row>
    <row r="1568" spans="1:9" x14ac:dyDescent="0.35">
      <c r="A1568">
        <v>347417</v>
      </c>
      <c r="B1568" t="s">
        <v>88</v>
      </c>
      <c r="C1568" t="s">
        <v>37</v>
      </c>
      <c r="D1568" t="s">
        <v>4</v>
      </c>
      <c r="E1568" t="s">
        <v>78</v>
      </c>
      <c r="F1568" t="s">
        <v>44</v>
      </c>
      <c r="G1568" t="s">
        <v>30</v>
      </c>
      <c r="H1568" s="165">
        <v>1977.5745000000002</v>
      </c>
      <c r="I1568" s="164"/>
    </row>
    <row r="1569" spans="1:9" x14ac:dyDescent="0.35">
      <c r="A1569">
        <v>347419</v>
      </c>
      <c r="B1569" t="s">
        <v>89</v>
      </c>
      <c r="C1569" t="s">
        <v>37</v>
      </c>
      <c r="D1569" t="s">
        <v>4</v>
      </c>
      <c r="E1569" t="s">
        <v>78</v>
      </c>
      <c r="F1569" t="s">
        <v>44</v>
      </c>
      <c r="G1569" t="s">
        <v>30</v>
      </c>
      <c r="H1569" s="165">
        <v>1967.5867499999999</v>
      </c>
      <c r="I1569" s="164"/>
    </row>
    <row r="1570" spans="1:9" x14ac:dyDescent="0.35">
      <c r="A1570">
        <v>347353</v>
      </c>
      <c r="B1570" t="s">
        <v>47</v>
      </c>
      <c r="C1570" t="s">
        <v>37</v>
      </c>
      <c r="D1570" t="s">
        <v>38</v>
      </c>
      <c r="E1570" t="s">
        <v>39</v>
      </c>
      <c r="F1570" t="s">
        <v>41</v>
      </c>
      <c r="G1570" t="s">
        <v>30</v>
      </c>
      <c r="H1570" s="165">
        <v>2904.5542500000001</v>
      </c>
      <c r="I1570" s="164"/>
    </row>
    <row r="1571" spans="1:9" x14ac:dyDescent="0.35">
      <c r="A1571">
        <v>347355</v>
      </c>
      <c r="B1571" t="s">
        <v>49</v>
      </c>
      <c r="C1571" t="s">
        <v>37</v>
      </c>
      <c r="D1571" t="s">
        <v>38</v>
      </c>
      <c r="E1571" t="s">
        <v>39</v>
      </c>
      <c r="F1571" t="s">
        <v>41</v>
      </c>
      <c r="G1571" t="s">
        <v>30</v>
      </c>
      <c r="H1571" s="165">
        <v>4334.9377500000001</v>
      </c>
      <c r="I1571" s="164"/>
    </row>
    <row r="1572" spans="1:9" x14ac:dyDescent="0.35">
      <c r="A1572">
        <v>347373</v>
      </c>
      <c r="B1572" t="s">
        <v>57</v>
      </c>
      <c r="C1572" t="s">
        <v>37</v>
      </c>
      <c r="D1572" t="s">
        <v>38</v>
      </c>
      <c r="E1572" t="s">
        <v>53</v>
      </c>
      <c r="F1572" t="s">
        <v>41</v>
      </c>
      <c r="G1572" t="s">
        <v>30</v>
      </c>
      <c r="H1572" s="165">
        <v>2816.97975</v>
      </c>
      <c r="I1572" s="164"/>
    </row>
    <row r="1573" spans="1:9" x14ac:dyDescent="0.35">
      <c r="A1573">
        <v>347375</v>
      </c>
      <c r="B1573" t="s">
        <v>58</v>
      </c>
      <c r="C1573" t="s">
        <v>37</v>
      </c>
      <c r="D1573" t="s">
        <v>38</v>
      </c>
      <c r="E1573" t="s">
        <v>53</v>
      </c>
      <c r="F1573" t="s">
        <v>41</v>
      </c>
      <c r="G1573" t="s">
        <v>30</v>
      </c>
      <c r="H1573" s="165">
        <v>4369.9675500000003</v>
      </c>
      <c r="I1573" s="164"/>
    </row>
    <row r="1574" spans="1:9" x14ac:dyDescent="0.35">
      <c r="A1574">
        <v>347411</v>
      </c>
      <c r="B1574" t="s">
        <v>85</v>
      </c>
      <c r="C1574" t="s">
        <v>37</v>
      </c>
      <c r="D1574" t="s">
        <v>4</v>
      </c>
      <c r="E1574" t="s">
        <v>78</v>
      </c>
      <c r="F1574" t="s">
        <v>41</v>
      </c>
      <c r="G1574" t="s">
        <v>30</v>
      </c>
      <c r="H1574" s="165">
        <v>2491.9436249999999</v>
      </c>
      <c r="I1574" s="164"/>
    </row>
    <row r="1575" spans="1:9" x14ac:dyDescent="0.35">
      <c r="A1575">
        <v>347413</v>
      </c>
      <c r="B1575" t="s">
        <v>86</v>
      </c>
      <c r="C1575" t="s">
        <v>37</v>
      </c>
      <c r="D1575" t="s">
        <v>4</v>
      </c>
      <c r="E1575" t="s">
        <v>78</v>
      </c>
      <c r="F1575" t="s">
        <v>41</v>
      </c>
      <c r="G1575" t="s">
        <v>30</v>
      </c>
      <c r="H1575" s="165">
        <v>2577.1603499999997</v>
      </c>
      <c r="I1575" s="164"/>
    </row>
    <row r="1576" spans="1:9" x14ac:dyDescent="0.35">
      <c r="A1576">
        <v>347415</v>
      </c>
      <c r="B1576" t="s">
        <v>87</v>
      </c>
      <c r="C1576" t="s">
        <v>37</v>
      </c>
      <c r="D1576" t="s">
        <v>4</v>
      </c>
      <c r="E1576" t="s">
        <v>78</v>
      </c>
      <c r="F1576" t="s">
        <v>41</v>
      </c>
      <c r="G1576" t="s">
        <v>30</v>
      </c>
      <c r="H1576" s="165">
        <v>2569.4133750000001</v>
      </c>
      <c r="I1576" s="164"/>
    </row>
    <row r="1577" spans="1:9" x14ac:dyDescent="0.35">
      <c r="A1577">
        <v>347417</v>
      </c>
      <c r="B1577" t="s">
        <v>88</v>
      </c>
      <c r="C1577" t="s">
        <v>37</v>
      </c>
      <c r="D1577" t="s">
        <v>4</v>
      </c>
      <c r="E1577" t="s">
        <v>78</v>
      </c>
      <c r="F1577" t="s">
        <v>41</v>
      </c>
      <c r="G1577" t="s">
        <v>30</v>
      </c>
      <c r="H1577" s="165">
        <v>2556.5017499999999</v>
      </c>
      <c r="I1577" s="164"/>
    </row>
    <row r="1578" spans="1:9" x14ac:dyDescent="0.35">
      <c r="A1578">
        <v>347419</v>
      </c>
      <c r="B1578" t="s">
        <v>89</v>
      </c>
      <c r="C1578" t="s">
        <v>37</v>
      </c>
      <c r="D1578" t="s">
        <v>4</v>
      </c>
      <c r="E1578" t="s">
        <v>78</v>
      </c>
      <c r="F1578" t="s">
        <v>41</v>
      </c>
      <c r="G1578" t="s">
        <v>30</v>
      </c>
      <c r="H1578" s="165">
        <v>2543.5901250000002</v>
      </c>
      <c r="I1578" s="164"/>
    </row>
    <row r="1579" spans="1:9" x14ac:dyDescent="0.35">
      <c r="A1579">
        <v>347425</v>
      </c>
      <c r="B1579" t="s">
        <v>93</v>
      </c>
      <c r="C1579" t="s">
        <v>3</v>
      </c>
      <c r="D1579" t="s">
        <v>62</v>
      </c>
      <c r="E1579" t="s">
        <v>91</v>
      </c>
      <c r="F1579" t="s">
        <v>95</v>
      </c>
      <c r="G1579" t="s">
        <v>30</v>
      </c>
      <c r="H1579" s="165">
        <v>1751.7472499999999</v>
      </c>
      <c r="I1579" s="164"/>
    </row>
    <row r="1580" spans="1:9" x14ac:dyDescent="0.35">
      <c r="A1580">
        <v>347427</v>
      </c>
      <c r="B1580" t="s">
        <v>98</v>
      </c>
      <c r="C1580" t="s">
        <v>3</v>
      </c>
      <c r="D1580" t="s">
        <v>62</v>
      </c>
      <c r="E1580" t="s">
        <v>91</v>
      </c>
      <c r="F1580" t="s">
        <v>95</v>
      </c>
      <c r="G1580" t="s">
        <v>30</v>
      </c>
      <c r="H1580" s="165">
        <v>3327.0063749999999</v>
      </c>
      <c r="I1580" s="164"/>
    </row>
    <row r="1581" spans="1:9" x14ac:dyDescent="0.35">
      <c r="A1581">
        <v>347429</v>
      </c>
      <c r="B1581" t="s">
        <v>99</v>
      </c>
      <c r="C1581" t="s">
        <v>3</v>
      </c>
      <c r="D1581" t="s">
        <v>62</v>
      </c>
      <c r="E1581" t="s">
        <v>91</v>
      </c>
      <c r="F1581" t="s">
        <v>95</v>
      </c>
      <c r="G1581" t="s">
        <v>30</v>
      </c>
      <c r="H1581" s="165">
        <v>3440.7796499999999</v>
      </c>
      <c r="I1581" s="164"/>
    </row>
    <row r="1582" spans="1:9" x14ac:dyDescent="0.35">
      <c r="A1582">
        <v>347431</v>
      </c>
      <c r="B1582" t="s">
        <v>100</v>
      </c>
      <c r="C1582" t="s">
        <v>3</v>
      </c>
      <c r="D1582" t="s">
        <v>62</v>
      </c>
      <c r="E1582" t="s">
        <v>91</v>
      </c>
      <c r="F1582" t="s">
        <v>95</v>
      </c>
      <c r="G1582" t="s">
        <v>30</v>
      </c>
      <c r="H1582" s="165">
        <v>3430.4366250000003</v>
      </c>
      <c r="I1582" s="164"/>
    </row>
    <row r="1583" spans="1:9" x14ac:dyDescent="0.35">
      <c r="A1583">
        <v>347433</v>
      </c>
      <c r="B1583" t="s">
        <v>101</v>
      </c>
      <c r="C1583" t="s">
        <v>3</v>
      </c>
      <c r="D1583" t="s">
        <v>62</v>
      </c>
      <c r="E1583" t="s">
        <v>91</v>
      </c>
      <c r="F1583" t="s">
        <v>95</v>
      </c>
      <c r="G1583" t="s">
        <v>30</v>
      </c>
      <c r="H1583" s="165">
        <v>3413.1982499999999</v>
      </c>
      <c r="I1583" s="164"/>
    </row>
    <row r="1584" spans="1:9" x14ac:dyDescent="0.35">
      <c r="A1584">
        <v>347435</v>
      </c>
      <c r="B1584" t="s">
        <v>102</v>
      </c>
      <c r="C1584" t="s">
        <v>3</v>
      </c>
      <c r="D1584" t="s">
        <v>62</v>
      </c>
      <c r="E1584" t="s">
        <v>91</v>
      </c>
      <c r="F1584" t="s">
        <v>95</v>
      </c>
      <c r="G1584" t="s">
        <v>30</v>
      </c>
      <c r="H1584" s="165">
        <v>7560.0535312499997</v>
      </c>
      <c r="I1584" s="164"/>
    </row>
    <row r="1585" spans="1:9" x14ac:dyDescent="0.35">
      <c r="A1585">
        <v>347437</v>
      </c>
      <c r="B1585" t="s">
        <v>103</v>
      </c>
      <c r="C1585" t="s">
        <v>3</v>
      </c>
      <c r="D1585" t="s">
        <v>62</v>
      </c>
      <c r="E1585" t="s">
        <v>91</v>
      </c>
      <c r="F1585" t="s">
        <v>95</v>
      </c>
      <c r="G1585" t="s">
        <v>30</v>
      </c>
      <c r="H1585" s="165">
        <v>5912.7626249999994</v>
      </c>
      <c r="I1585" s="164"/>
    </row>
    <row r="1586" spans="1:9" x14ac:dyDescent="0.35">
      <c r="A1586">
        <v>347439</v>
      </c>
      <c r="B1586" t="s">
        <v>104</v>
      </c>
      <c r="C1586" t="s">
        <v>3</v>
      </c>
      <c r="D1586" t="s">
        <v>62</v>
      </c>
      <c r="E1586" t="s">
        <v>91</v>
      </c>
      <c r="F1586" t="s">
        <v>95</v>
      </c>
      <c r="G1586" t="s">
        <v>30</v>
      </c>
      <c r="H1586" s="165">
        <v>3361.4831250000002</v>
      </c>
      <c r="I1586" s="164"/>
    </row>
    <row r="1587" spans="1:9" x14ac:dyDescent="0.35">
      <c r="A1587">
        <v>347331</v>
      </c>
      <c r="B1587" t="s">
        <v>2</v>
      </c>
      <c r="C1587" t="s">
        <v>3</v>
      </c>
      <c r="D1587" t="s">
        <v>4</v>
      </c>
      <c r="E1587" t="s">
        <v>5</v>
      </c>
      <c r="F1587" t="s">
        <v>5</v>
      </c>
      <c r="G1587" t="s">
        <v>30</v>
      </c>
      <c r="H1587" s="165">
        <v>9433.4624999999996</v>
      </c>
      <c r="I1587" s="164"/>
    </row>
    <row r="1588" spans="1:9" x14ac:dyDescent="0.35">
      <c r="A1588">
        <v>347333</v>
      </c>
      <c r="B1588" t="s">
        <v>32</v>
      </c>
      <c r="C1588" t="s">
        <v>3</v>
      </c>
      <c r="D1588" t="s">
        <v>4</v>
      </c>
      <c r="E1588" t="s">
        <v>5</v>
      </c>
      <c r="F1588" t="s">
        <v>5</v>
      </c>
      <c r="G1588" t="s">
        <v>30</v>
      </c>
      <c r="H1588" s="165">
        <v>9385.8187500000004</v>
      </c>
      <c r="I1588" s="164"/>
    </row>
    <row r="1589" spans="1:9" x14ac:dyDescent="0.35">
      <c r="A1589">
        <v>347335</v>
      </c>
      <c r="B1589" t="s">
        <v>33</v>
      </c>
      <c r="C1589" t="s">
        <v>3</v>
      </c>
      <c r="D1589" t="s">
        <v>4</v>
      </c>
      <c r="E1589" t="s">
        <v>5</v>
      </c>
      <c r="F1589" t="s">
        <v>5</v>
      </c>
      <c r="G1589" t="s">
        <v>30</v>
      </c>
      <c r="H1589" s="165">
        <v>9338.1749999999993</v>
      </c>
      <c r="I1589" s="164"/>
    </row>
    <row r="1590" spans="1:9" x14ac:dyDescent="0.35">
      <c r="A1590">
        <v>347337</v>
      </c>
      <c r="B1590" t="s">
        <v>34</v>
      </c>
      <c r="C1590" t="s">
        <v>3</v>
      </c>
      <c r="D1590" t="s">
        <v>4</v>
      </c>
      <c r="E1590" t="s">
        <v>5</v>
      </c>
      <c r="F1590" t="s">
        <v>5</v>
      </c>
      <c r="G1590" t="s">
        <v>30</v>
      </c>
      <c r="H1590" s="165">
        <v>9290.53125</v>
      </c>
      <c r="I1590" s="164"/>
    </row>
    <row r="1591" spans="1:9" x14ac:dyDescent="0.35">
      <c r="A1591">
        <v>347339</v>
      </c>
      <c r="B1591" t="s">
        <v>35</v>
      </c>
      <c r="C1591" t="s">
        <v>3</v>
      </c>
      <c r="D1591" t="s">
        <v>4</v>
      </c>
      <c r="E1591" t="s">
        <v>5</v>
      </c>
      <c r="F1591" t="s">
        <v>5</v>
      </c>
      <c r="G1591" t="s">
        <v>30</v>
      </c>
      <c r="H1591" s="165">
        <v>9242.8875000000007</v>
      </c>
      <c r="I1591" s="164"/>
    </row>
    <row r="1592" spans="1:9" x14ac:dyDescent="0.35">
      <c r="A1592">
        <v>347411</v>
      </c>
      <c r="B1592" t="s">
        <v>85</v>
      </c>
      <c r="C1592" t="s">
        <v>37</v>
      </c>
      <c r="D1592" t="s">
        <v>38</v>
      </c>
      <c r="E1592" t="s">
        <v>39</v>
      </c>
      <c r="F1592" t="s">
        <v>39</v>
      </c>
      <c r="G1592" t="s">
        <v>30</v>
      </c>
      <c r="H1592" s="165">
        <v>9837.9337500000001</v>
      </c>
      <c r="I1592" s="164"/>
    </row>
    <row r="1593" spans="1:9" x14ac:dyDescent="0.35">
      <c r="A1593">
        <v>347413</v>
      </c>
      <c r="B1593" t="s">
        <v>86</v>
      </c>
      <c r="C1593" t="s">
        <v>37</v>
      </c>
      <c r="D1593" t="s">
        <v>38</v>
      </c>
      <c r="E1593" t="s">
        <v>39</v>
      </c>
      <c r="F1593" t="s">
        <v>39</v>
      </c>
      <c r="G1593" t="s">
        <v>30</v>
      </c>
      <c r="H1593" s="165">
        <v>10174.360499999999</v>
      </c>
      <c r="I1593" s="164"/>
    </row>
    <row r="1594" spans="1:9" x14ac:dyDescent="0.35">
      <c r="A1594">
        <v>347415</v>
      </c>
      <c r="B1594" t="s">
        <v>87</v>
      </c>
      <c r="C1594" t="s">
        <v>37</v>
      </c>
      <c r="D1594" t="s">
        <v>38</v>
      </c>
      <c r="E1594" t="s">
        <v>39</v>
      </c>
      <c r="F1594" t="s">
        <v>39</v>
      </c>
      <c r="G1594" t="s">
        <v>30</v>
      </c>
      <c r="H1594" s="165">
        <v>10143.776249999999</v>
      </c>
      <c r="I1594" s="164"/>
    </row>
    <row r="1595" spans="1:9" x14ac:dyDescent="0.35">
      <c r="A1595">
        <v>347417</v>
      </c>
      <c r="B1595" t="s">
        <v>88</v>
      </c>
      <c r="C1595" t="s">
        <v>37</v>
      </c>
      <c r="D1595" t="s">
        <v>38</v>
      </c>
      <c r="E1595" t="s">
        <v>39</v>
      </c>
      <c r="F1595" t="s">
        <v>39</v>
      </c>
      <c r="G1595" t="s">
        <v>30</v>
      </c>
      <c r="H1595" s="165">
        <v>10092.8025</v>
      </c>
      <c r="I1595" s="164"/>
    </row>
    <row r="1596" spans="1:9" x14ac:dyDescent="0.35">
      <c r="A1596">
        <v>347419</v>
      </c>
      <c r="B1596" t="s">
        <v>89</v>
      </c>
      <c r="C1596" t="s">
        <v>37</v>
      </c>
      <c r="D1596" t="s">
        <v>38</v>
      </c>
      <c r="E1596" t="s">
        <v>39</v>
      </c>
      <c r="F1596" t="s">
        <v>39</v>
      </c>
      <c r="G1596" t="s">
        <v>30</v>
      </c>
      <c r="H1596" s="165">
        <v>10041.828750000001</v>
      </c>
      <c r="I1596" s="164"/>
    </row>
    <row r="1597" spans="1:9" x14ac:dyDescent="0.35">
      <c r="A1597">
        <v>347373</v>
      </c>
      <c r="B1597" t="s">
        <v>57</v>
      </c>
      <c r="C1597" t="s">
        <v>37</v>
      </c>
      <c r="D1597" t="s">
        <v>38</v>
      </c>
      <c r="E1597" t="s">
        <v>53</v>
      </c>
      <c r="F1597" t="s">
        <v>53</v>
      </c>
      <c r="G1597" t="s">
        <v>30</v>
      </c>
      <c r="H1597" s="165">
        <v>11064.69</v>
      </c>
      <c r="I1597" s="164"/>
    </row>
    <row r="1598" spans="1:9" x14ac:dyDescent="0.35">
      <c r="A1598">
        <v>347375</v>
      </c>
      <c r="B1598" t="s">
        <v>58</v>
      </c>
      <c r="C1598" t="s">
        <v>37</v>
      </c>
      <c r="D1598" t="s">
        <v>38</v>
      </c>
      <c r="E1598" t="s">
        <v>53</v>
      </c>
      <c r="F1598" t="s">
        <v>53</v>
      </c>
      <c r="G1598" t="s">
        <v>30</v>
      </c>
      <c r="H1598" s="165">
        <v>17164.602000000003</v>
      </c>
      <c r="I1598" s="164"/>
    </row>
    <row r="1599" spans="1:9" x14ac:dyDescent="0.35">
      <c r="A1599">
        <v>347411</v>
      </c>
      <c r="B1599" t="s">
        <v>85</v>
      </c>
      <c r="C1599" t="s">
        <v>37</v>
      </c>
      <c r="D1599" t="s">
        <v>4</v>
      </c>
      <c r="E1599" t="s">
        <v>78</v>
      </c>
      <c r="F1599" t="s">
        <v>78</v>
      </c>
      <c r="G1599" t="s">
        <v>30</v>
      </c>
      <c r="H1599" s="165">
        <v>9688.1175000000003</v>
      </c>
      <c r="I1599" s="164"/>
    </row>
    <row r="1600" spans="1:9" x14ac:dyDescent="0.35">
      <c r="A1600">
        <v>347413</v>
      </c>
      <c r="B1600" t="s">
        <v>86</v>
      </c>
      <c r="C1600" t="s">
        <v>37</v>
      </c>
      <c r="D1600" t="s">
        <v>4</v>
      </c>
      <c r="E1600" t="s">
        <v>78</v>
      </c>
      <c r="F1600" t="s">
        <v>78</v>
      </c>
      <c r="G1600" t="s">
        <v>30</v>
      </c>
      <c r="H1600" s="165">
        <v>10019.420999999998</v>
      </c>
      <c r="I1600" s="164"/>
    </row>
    <row r="1601" spans="1:9" x14ac:dyDescent="0.35">
      <c r="A1601">
        <v>347415</v>
      </c>
      <c r="B1601" t="s">
        <v>87</v>
      </c>
      <c r="C1601" t="s">
        <v>37</v>
      </c>
      <c r="D1601" t="s">
        <v>4</v>
      </c>
      <c r="E1601" t="s">
        <v>78</v>
      </c>
      <c r="F1601" t="s">
        <v>78</v>
      </c>
      <c r="G1601" t="s">
        <v>30</v>
      </c>
      <c r="H1601" s="165">
        <v>9989.3024999999998</v>
      </c>
      <c r="I1601" s="164"/>
    </row>
    <row r="1602" spans="1:9" x14ac:dyDescent="0.35">
      <c r="A1602">
        <v>347417</v>
      </c>
      <c r="B1602" t="s">
        <v>88</v>
      </c>
      <c r="C1602" t="s">
        <v>37</v>
      </c>
      <c r="D1602" t="s">
        <v>4</v>
      </c>
      <c r="E1602" t="s">
        <v>78</v>
      </c>
      <c r="F1602" t="s">
        <v>78</v>
      </c>
      <c r="G1602" t="s">
        <v>30</v>
      </c>
      <c r="H1602" s="165">
        <v>9939.1049999999996</v>
      </c>
      <c r="I1602" s="164"/>
    </row>
    <row r="1603" spans="1:9" x14ac:dyDescent="0.35">
      <c r="A1603">
        <v>347419</v>
      </c>
      <c r="B1603" t="s">
        <v>89</v>
      </c>
      <c r="C1603" t="s">
        <v>37</v>
      </c>
      <c r="D1603" t="s">
        <v>4</v>
      </c>
      <c r="E1603" t="s">
        <v>78</v>
      </c>
      <c r="F1603" t="s">
        <v>78</v>
      </c>
      <c r="G1603" t="s">
        <v>30</v>
      </c>
      <c r="H1603" s="165">
        <v>9888.9074999999993</v>
      </c>
      <c r="I1603" s="164"/>
    </row>
    <row r="1604" spans="1:9" x14ac:dyDescent="0.35">
      <c r="A1604">
        <v>347425</v>
      </c>
      <c r="B1604" t="s">
        <v>93</v>
      </c>
      <c r="C1604" t="s">
        <v>3</v>
      </c>
      <c r="D1604" t="s">
        <v>62</v>
      </c>
      <c r="E1604" t="s">
        <v>91</v>
      </c>
      <c r="F1604" t="s">
        <v>91</v>
      </c>
      <c r="G1604" t="s">
        <v>30</v>
      </c>
      <c r="H1604" s="165">
        <v>2316.7237500000001</v>
      </c>
      <c r="I1604" s="164"/>
    </row>
    <row r="1605" spans="1:9" x14ac:dyDescent="0.35">
      <c r="A1605">
        <v>347427</v>
      </c>
      <c r="B1605" t="s">
        <v>98</v>
      </c>
      <c r="C1605" t="s">
        <v>3</v>
      </c>
      <c r="D1605" t="s">
        <v>62</v>
      </c>
      <c r="E1605" t="s">
        <v>91</v>
      </c>
      <c r="F1605" t="s">
        <v>91</v>
      </c>
      <c r="G1605" t="s">
        <v>30</v>
      </c>
      <c r="H1605" s="165">
        <v>4400.038125</v>
      </c>
      <c r="I1605" s="164"/>
    </row>
    <row r="1606" spans="1:9" x14ac:dyDescent="0.35">
      <c r="A1606">
        <v>347429</v>
      </c>
      <c r="B1606" t="s">
        <v>99</v>
      </c>
      <c r="C1606" t="s">
        <v>3</v>
      </c>
      <c r="D1606" t="s">
        <v>62</v>
      </c>
      <c r="E1606" t="s">
        <v>91</v>
      </c>
      <c r="F1606" t="s">
        <v>91</v>
      </c>
      <c r="G1606" t="s">
        <v>30</v>
      </c>
      <c r="H1606" s="165">
        <v>4550.5057500000003</v>
      </c>
      <c r="I1606" s="164"/>
    </row>
    <row r="1607" spans="1:9" x14ac:dyDescent="0.35">
      <c r="A1607">
        <v>347431</v>
      </c>
      <c r="B1607" t="s">
        <v>100</v>
      </c>
      <c r="C1607" t="s">
        <v>3</v>
      </c>
      <c r="D1607" t="s">
        <v>62</v>
      </c>
      <c r="E1607" t="s">
        <v>91</v>
      </c>
      <c r="F1607" t="s">
        <v>91</v>
      </c>
      <c r="G1607" t="s">
        <v>30</v>
      </c>
      <c r="H1607" s="165">
        <v>4536.8268749999997</v>
      </c>
      <c r="I1607" s="164"/>
    </row>
    <row r="1608" spans="1:9" x14ac:dyDescent="0.35">
      <c r="A1608">
        <v>347433</v>
      </c>
      <c r="B1608" t="s">
        <v>101</v>
      </c>
      <c r="C1608" t="s">
        <v>3</v>
      </c>
      <c r="D1608" t="s">
        <v>62</v>
      </c>
      <c r="E1608" t="s">
        <v>91</v>
      </c>
      <c r="F1608" t="s">
        <v>91</v>
      </c>
      <c r="G1608" t="s">
        <v>30</v>
      </c>
      <c r="H1608" s="165">
        <v>4514.0287499999995</v>
      </c>
      <c r="I1608" s="164"/>
    </row>
    <row r="1609" spans="1:9" x14ac:dyDescent="0.35">
      <c r="A1609">
        <v>347435</v>
      </c>
      <c r="B1609" t="s">
        <v>102</v>
      </c>
      <c r="C1609" t="s">
        <v>3</v>
      </c>
      <c r="D1609" t="s">
        <v>62</v>
      </c>
      <c r="E1609" t="s">
        <v>91</v>
      </c>
      <c r="F1609" t="s">
        <v>91</v>
      </c>
      <c r="G1609" t="s">
        <v>30</v>
      </c>
      <c r="H1609" s="165">
        <v>11121.1425</v>
      </c>
      <c r="I1609" s="164"/>
    </row>
    <row r="1610" spans="1:9" x14ac:dyDescent="0.35">
      <c r="A1610">
        <v>347437</v>
      </c>
      <c r="B1610" t="s">
        <v>103</v>
      </c>
      <c r="C1610" t="s">
        <v>3</v>
      </c>
      <c r="D1610" t="s">
        <v>62</v>
      </c>
      <c r="E1610" t="s">
        <v>91</v>
      </c>
      <c r="F1610" t="s">
        <v>91</v>
      </c>
      <c r="G1610" t="s">
        <v>30</v>
      </c>
      <c r="H1610" s="165">
        <v>8936.8649999999998</v>
      </c>
      <c r="I1610" s="164"/>
    </row>
    <row r="1611" spans="1:9" x14ac:dyDescent="0.35">
      <c r="A1611">
        <v>347439</v>
      </c>
      <c r="B1611" t="s">
        <v>104</v>
      </c>
      <c r="C1611" t="s">
        <v>3</v>
      </c>
      <c r="D1611" t="s">
        <v>62</v>
      </c>
      <c r="E1611" t="s">
        <v>91</v>
      </c>
      <c r="F1611" t="s">
        <v>91</v>
      </c>
      <c r="G1611" t="s">
        <v>30</v>
      </c>
      <c r="H1611" s="165">
        <v>4445.6343749999996</v>
      </c>
      <c r="I1611" s="164"/>
    </row>
    <row r="1612" spans="1:9" x14ac:dyDescent="0.35">
      <c r="A1612">
        <v>347331</v>
      </c>
      <c r="B1612" t="s">
        <v>2</v>
      </c>
      <c r="C1612" t="s">
        <v>3</v>
      </c>
      <c r="D1612" t="s">
        <v>4</v>
      </c>
      <c r="E1612" t="s">
        <v>5</v>
      </c>
      <c r="F1612" t="s">
        <v>15</v>
      </c>
      <c r="G1612" t="s">
        <v>22</v>
      </c>
      <c r="H1612" s="165">
        <v>36.359135999999992</v>
      </c>
      <c r="I1612" s="164"/>
    </row>
    <row r="1613" spans="1:9" x14ac:dyDescent="0.35">
      <c r="A1613">
        <v>347333</v>
      </c>
      <c r="B1613" t="s">
        <v>32</v>
      </c>
      <c r="C1613" t="s">
        <v>3</v>
      </c>
      <c r="D1613" t="s">
        <v>4</v>
      </c>
      <c r="E1613" t="s">
        <v>5</v>
      </c>
      <c r="F1613" t="s">
        <v>15</v>
      </c>
      <c r="G1613" t="s">
        <v>22</v>
      </c>
      <c r="H1613" s="165">
        <v>36.175503999999997</v>
      </c>
      <c r="I1613" s="164"/>
    </row>
    <row r="1614" spans="1:9" x14ac:dyDescent="0.35">
      <c r="A1614">
        <v>347335</v>
      </c>
      <c r="B1614" t="s">
        <v>33</v>
      </c>
      <c r="C1614" t="s">
        <v>3</v>
      </c>
      <c r="D1614" t="s">
        <v>4</v>
      </c>
      <c r="E1614" t="s">
        <v>5</v>
      </c>
      <c r="F1614" t="s">
        <v>15</v>
      </c>
      <c r="G1614" t="s">
        <v>22</v>
      </c>
      <c r="H1614" s="165">
        <v>35.991872000000001</v>
      </c>
      <c r="I1614" s="164"/>
    </row>
    <row r="1615" spans="1:9" x14ac:dyDescent="0.35">
      <c r="A1615">
        <v>347337</v>
      </c>
      <c r="B1615" t="s">
        <v>34</v>
      </c>
      <c r="C1615" t="s">
        <v>3</v>
      </c>
      <c r="D1615" t="s">
        <v>4</v>
      </c>
      <c r="E1615" t="s">
        <v>5</v>
      </c>
      <c r="F1615" t="s">
        <v>15</v>
      </c>
      <c r="G1615" t="s">
        <v>22</v>
      </c>
      <c r="H1615" s="165">
        <v>35.808239999999998</v>
      </c>
      <c r="I1615" s="164"/>
    </row>
    <row r="1616" spans="1:9" x14ac:dyDescent="0.35">
      <c r="A1616">
        <v>347339</v>
      </c>
      <c r="B1616" t="s">
        <v>35</v>
      </c>
      <c r="C1616" t="s">
        <v>3</v>
      </c>
      <c r="D1616" t="s">
        <v>4</v>
      </c>
      <c r="E1616" t="s">
        <v>5</v>
      </c>
      <c r="F1616" t="s">
        <v>15</v>
      </c>
      <c r="G1616" t="s">
        <v>22</v>
      </c>
      <c r="H1616" s="165">
        <v>35.624607999999995</v>
      </c>
      <c r="I1616" s="164"/>
    </row>
    <row r="1617" spans="1:9" x14ac:dyDescent="0.35">
      <c r="A1617">
        <v>347331</v>
      </c>
      <c r="B1617" t="s">
        <v>2</v>
      </c>
      <c r="C1617" t="s">
        <v>3</v>
      </c>
      <c r="D1617" t="s">
        <v>4</v>
      </c>
      <c r="E1617" t="s">
        <v>5</v>
      </c>
      <c r="F1617" t="s">
        <v>10</v>
      </c>
      <c r="G1617" t="s">
        <v>22</v>
      </c>
      <c r="H1617" s="165">
        <v>36.249839999999992</v>
      </c>
      <c r="I1617" s="164"/>
    </row>
    <row r="1618" spans="1:9" x14ac:dyDescent="0.35">
      <c r="A1618">
        <v>347333</v>
      </c>
      <c r="B1618" t="s">
        <v>32</v>
      </c>
      <c r="C1618" t="s">
        <v>3</v>
      </c>
      <c r="D1618" t="s">
        <v>4</v>
      </c>
      <c r="E1618" t="s">
        <v>5</v>
      </c>
      <c r="F1618" t="s">
        <v>10</v>
      </c>
      <c r="G1618" t="s">
        <v>22</v>
      </c>
      <c r="H1618" s="165">
        <v>36.066759999999995</v>
      </c>
      <c r="I1618" s="164"/>
    </row>
    <row r="1619" spans="1:9" x14ac:dyDescent="0.35">
      <c r="A1619">
        <v>347335</v>
      </c>
      <c r="B1619" t="s">
        <v>33</v>
      </c>
      <c r="C1619" t="s">
        <v>3</v>
      </c>
      <c r="D1619" t="s">
        <v>4</v>
      </c>
      <c r="E1619" t="s">
        <v>5</v>
      </c>
      <c r="F1619" t="s">
        <v>10</v>
      </c>
      <c r="G1619" t="s">
        <v>22</v>
      </c>
      <c r="H1619" s="165">
        <v>35.883679999999998</v>
      </c>
      <c r="I1619" s="164"/>
    </row>
    <row r="1620" spans="1:9" x14ac:dyDescent="0.35">
      <c r="A1620">
        <v>347337</v>
      </c>
      <c r="B1620" t="s">
        <v>34</v>
      </c>
      <c r="C1620" t="s">
        <v>3</v>
      </c>
      <c r="D1620" t="s">
        <v>4</v>
      </c>
      <c r="E1620" t="s">
        <v>5</v>
      </c>
      <c r="F1620" t="s">
        <v>10</v>
      </c>
      <c r="G1620" t="s">
        <v>22</v>
      </c>
      <c r="H1620" s="165">
        <v>35.700599999999994</v>
      </c>
      <c r="I1620" s="164"/>
    </row>
    <row r="1621" spans="1:9" x14ac:dyDescent="0.35">
      <c r="A1621">
        <v>347339</v>
      </c>
      <c r="B1621" t="s">
        <v>35</v>
      </c>
      <c r="C1621" t="s">
        <v>3</v>
      </c>
      <c r="D1621" t="s">
        <v>4</v>
      </c>
      <c r="E1621" t="s">
        <v>5</v>
      </c>
      <c r="F1621" t="s">
        <v>10</v>
      </c>
      <c r="G1621" t="s">
        <v>22</v>
      </c>
      <c r="H1621" s="165">
        <v>35.517519999999998</v>
      </c>
      <c r="I1621" s="164"/>
    </row>
    <row r="1622" spans="1:9" x14ac:dyDescent="0.35">
      <c r="A1622">
        <v>347331</v>
      </c>
      <c r="B1622" t="s">
        <v>2</v>
      </c>
      <c r="C1622" t="s">
        <v>3</v>
      </c>
      <c r="D1622" t="s">
        <v>4</v>
      </c>
      <c r="E1622" t="s">
        <v>5</v>
      </c>
      <c r="F1622" t="s">
        <v>14</v>
      </c>
      <c r="G1622" t="s">
        <v>22</v>
      </c>
      <c r="H1622" s="165">
        <v>36.067679999999996</v>
      </c>
      <c r="I1622" s="164"/>
    </row>
    <row r="1623" spans="1:9" x14ac:dyDescent="0.35">
      <c r="A1623">
        <v>347333</v>
      </c>
      <c r="B1623" t="s">
        <v>32</v>
      </c>
      <c r="C1623" t="s">
        <v>3</v>
      </c>
      <c r="D1623" t="s">
        <v>4</v>
      </c>
      <c r="E1623" t="s">
        <v>5</v>
      </c>
      <c r="F1623" t="s">
        <v>14</v>
      </c>
      <c r="G1623" t="s">
        <v>22</v>
      </c>
      <c r="H1623" s="165">
        <v>35.88552</v>
      </c>
      <c r="I1623" s="164"/>
    </row>
    <row r="1624" spans="1:9" x14ac:dyDescent="0.35">
      <c r="A1624">
        <v>347335</v>
      </c>
      <c r="B1624" t="s">
        <v>33</v>
      </c>
      <c r="C1624" t="s">
        <v>3</v>
      </c>
      <c r="D1624" t="s">
        <v>4</v>
      </c>
      <c r="E1624" t="s">
        <v>5</v>
      </c>
      <c r="F1624" t="s">
        <v>14</v>
      </c>
      <c r="G1624" t="s">
        <v>22</v>
      </c>
      <c r="H1624" s="165">
        <v>35.703359999999996</v>
      </c>
      <c r="I1624" s="164"/>
    </row>
    <row r="1625" spans="1:9" x14ac:dyDescent="0.35">
      <c r="A1625">
        <v>347337</v>
      </c>
      <c r="B1625" t="s">
        <v>34</v>
      </c>
      <c r="C1625" t="s">
        <v>3</v>
      </c>
      <c r="D1625" t="s">
        <v>4</v>
      </c>
      <c r="E1625" t="s">
        <v>5</v>
      </c>
      <c r="F1625" t="s">
        <v>14</v>
      </c>
      <c r="G1625" t="s">
        <v>22</v>
      </c>
      <c r="H1625" s="165">
        <v>35.521199999999993</v>
      </c>
      <c r="I1625" s="164"/>
    </row>
    <row r="1626" spans="1:9" x14ac:dyDescent="0.35">
      <c r="A1626">
        <v>347339</v>
      </c>
      <c r="B1626" t="s">
        <v>35</v>
      </c>
      <c r="C1626" t="s">
        <v>3</v>
      </c>
      <c r="D1626" t="s">
        <v>4</v>
      </c>
      <c r="E1626" t="s">
        <v>5</v>
      </c>
      <c r="F1626" t="s">
        <v>14</v>
      </c>
      <c r="G1626" t="s">
        <v>22</v>
      </c>
      <c r="H1626" s="165">
        <v>35.339039999999997</v>
      </c>
      <c r="I1626" s="164"/>
    </row>
    <row r="1627" spans="1:9" x14ac:dyDescent="0.35">
      <c r="A1627">
        <v>347411</v>
      </c>
      <c r="B1627" t="s">
        <v>85</v>
      </c>
      <c r="C1627" t="s">
        <v>37</v>
      </c>
      <c r="D1627" t="s">
        <v>4</v>
      </c>
      <c r="E1627" t="s">
        <v>78</v>
      </c>
      <c r="F1627" t="s">
        <v>79</v>
      </c>
      <c r="G1627" t="s">
        <v>22</v>
      </c>
      <c r="H1627" s="165">
        <v>34.979319999999994</v>
      </c>
      <c r="I1627" s="164"/>
    </row>
    <row r="1628" spans="1:9" x14ac:dyDescent="0.35">
      <c r="A1628">
        <v>347413</v>
      </c>
      <c r="B1628" t="s">
        <v>86</v>
      </c>
      <c r="C1628" t="s">
        <v>37</v>
      </c>
      <c r="D1628" t="s">
        <v>4</v>
      </c>
      <c r="E1628" t="s">
        <v>78</v>
      </c>
      <c r="F1628" t="s">
        <v>79</v>
      </c>
      <c r="G1628" t="s">
        <v>22</v>
      </c>
      <c r="H1628" s="165">
        <v>36.175503999999997</v>
      </c>
      <c r="I1628" s="164"/>
    </row>
    <row r="1629" spans="1:9" x14ac:dyDescent="0.35">
      <c r="A1629">
        <v>347415</v>
      </c>
      <c r="B1629" t="s">
        <v>87</v>
      </c>
      <c r="C1629" t="s">
        <v>37</v>
      </c>
      <c r="D1629" t="s">
        <v>4</v>
      </c>
      <c r="E1629" t="s">
        <v>78</v>
      </c>
      <c r="F1629" t="s">
        <v>79</v>
      </c>
      <c r="G1629" t="s">
        <v>22</v>
      </c>
      <c r="H1629" s="165">
        <v>36.066760000000002</v>
      </c>
      <c r="I1629" s="164"/>
    </row>
    <row r="1630" spans="1:9" x14ac:dyDescent="0.35">
      <c r="A1630">
        <v>347417</v>
      </c>
      <c r="B1630" t="s">
        <v>88</v>
      </c>
      <c r="C1630" t="s">
        <v>37</v>
      </c>
      <c r="D1630" t="s">
        <v>4</v>
      </c>
      <c r="E1630" t="s">
        <v>78</v>
      </c>
      <c r="F1630" t="s">
        <v>79</v>
      </c>
      <c r="G1630" t="s">
        <v>22</v>
      </c>
      <c r="H1630" s="165">
        <v>35.885519999999993</v>
      </c>
      <c r="I1630" s="164"/>
    </row>
    <row r="1631" spans="1:9" x14ac:dyDescent="0.35">
      <c r="A1631">
        <v>347419</v>
      </c>
      <c r="B1631" t="s">
        <v>89</v>
      </c>
      <c r="C1631" t="s">
        <v>37</v>
      </c>
      <c r="D1631" t="s">
        <v>4</v>
      </c>
      <c r="E1631" t="s">
        <v>78</v>
      </c>
      <c r="F1631" t="s">
        <v>79</v>
      </c>
      <c r="G1631" t="s">
        <v>22</v>
      </c>
      <c r="H1631" s="165">
        <v>35.704279999999997</v>
      </c>
      <c r="I1631" s="164"/>
    </row>
    <row r="1632" spans="1:9" x14ac:dyDescent="0.35">
      <c r="A1632">
        <v>347411</v>
      </c>
      <c r="B1632" t="s">
        <v>85</v>
      </c>
      <c r="C1632" t="s">
        <v>37</v>
      </c>
      <c r="D1632" t="s">
        <v>4</v>
      </c>
      <c r="E1632" t="s">
        <v>78</v>
      </c>
      <c r="F1632" t="s">
        <v>80</v>
      </c>
      <c r="G1632" t="s">
        <v>22</v>
      </c>
      <c r="H1632" s="165">
        <v>34.801759999999994</v>
      </c>
      <c r="I1632" s="164"/>
    </row>
    <row r="1633" spans="1:9" x14ac:dyDescent="0.35">
      <c r="A1633">
        <v>347413</v>
      </c>
      <c r="B1633" t="s">
        <v>86</v>
      </c>
      <c r="C1633" t="s">
        <v>37</v>
      </c>
      <c r="D1633" t="s">
        <v>4</v>
      </c>
      <c r="E1633" t="s">
        <v>78</v>
      </c>
      <c r="F1633" t="s">
        <v>80</v>
      </c>
      <c r="G1633" t="s">
        <v>22</v>
      </c>
      <c r="H1633" s="165">
        <v>35.991872000000001</v>
      </c>
      <c r="I1633" s="164"/>
    </row>
    <row r="1634" spans="1:9" x14ac:dyDescent="0.35">
      <c r="A1634">
        <v>347415</v>
      </c>
      <c r="B1634" t="s">
        <v>87</v>
      </c>
      <c r="C1634" t="s">
        <v>37</v>
      </c>
      <c r="D1634" t="s">
        <v>4</v>
      </c>
      <c r="E1634" t="s">
        <v>78</v>
      </c>
      <c r="F1634" t="s">
        <v>80</v>
      </c>
      <c r="G1634" t="s">
        <v>22</v>
      </c>
      <c r="H1634" s="165">
        <v>35.883679999999998</v>
      </c>
      <c r="I1634" s="164"/>
    </row>
    <row r="1635" spans="1:9" x14ac:dyDescent="0.35">
      <c r="A1635">
        <v>347417</v>
      </c>
      <c r="B1635" t="s">
        <v>88</v>
      </c>
      <c r="C1635" t="s">
        <v>37</v>
      </c>
      <c r="D1635" t="s">
        <v>4</v>
      </c>
      <c r="E1635" t="s">
        <v>78</v>
      </c>
      <c r="F1635" t="s">
        <v>80</v>
      </c>
      <c r="G1635" t="s">
        <v>22</v>
      </c>
      <c r="H1635" s="165">
        <v>35.703359999999996</v>
      </c>
      <c r="I1635" s="164"/>
    </row>
    <row r="1636" spans="1:9" x14ac:dyDescent="0.35">
      <c r="A1636">
        <v>347419</v>
      </c>
      <c r="B1636" t="s">
        <v>89</v>
      </c>
      <c r="C1636" t="s">
        <v>37</v>
      </c>
      <c r="D1636" t="s">
        <v>4</v>
      </c>
      <c r="E1636" t="s">
        <v>78</v>
      </c>
      <c r="F1636" t="s">
        <v>80</v>
      </c>
      <c r="G1636" t="s">
        <v>22</v>
      </c>
      <c r="H1636" s="165">
        <v>35.523039999999995</v>
      </c>
      <c r="I1636" s="164"/>
    </row>
    <row r="1637" spans="1:9" x14ac:dyDescent="0.35">
      <c r="A1637">
        <v>347411</v>
      </c>
      <c r="B1637" t="s">
        <v>85</v>
      </c>
      <c r="C1637" t="s">
        <v>37</v>
      </c>
      <c r="D1637" t="s">
        <v>4</v>
      </c>
      <c r="E1637" t="s">
        <v>78</v>
      </c>
      <c r="F1637" t="s">
        <v>81</v>
      </c>
      <c r="G1637" t="s">
        <v>22</v>
      </c>
      <c r="H1637" s="165">
        <v>34.624199999999995</v>
      </c>
      <c r="I1637" s="164"/>
    </row>
    <row r="1638" spans="1:9" x14ac:dyDescent="0.35">
      <c r="A1638">
        <v>347413</v>
      </c>
      <c r="B1638" t="s">
        <v>86</v>
      </c>
      <c r="C1638" t="s">
        <v>37</v>
      </c>
      <c r="D1638" t="s">
        <v>4</v>
      </c>
      <c r="E1638" t="s">
        <v>78</v>
      </c>
      <c r="F1638" t="s">
        <v>81</v>
      </c>
      <c r="G1638" t="s">
        <v>22</v>
      </c>
      <c r="H1638" s="165">
        <v>35.808239999999998</v>
      </c>
      <c r="I1638" s="164"/>
    </row>
    <row r="1639" spans="1:9" x14ac:dyDescent="0.35">
      <c r="A1639">
        <v>347415</v>
      </c>
      <c r="B1639" t="s">
        <v>87</v>
      </c>
      <c r="C1639" t="s">
        <v>37</v>
      </c>
      <c r="D1639" t="s">
        <v>4</v>
      </c>
      <c r="E1639" t="s">
        <v>78</v>
      </c>
      <c r="F1639" t="s">
        <v>81</v>
      </c>
      <c r="G1639" t="s">
        <v>22</v>
      </c>
      <c r="H1639" s="165">
        <v>35.700600000000001</v>
      </c>
      <c r="I1639" s="164"/>
    </row>
    <row r="1640" spans="1:9" x14ac:dyDescent="0.35">
      <c r="A1640">
        <v>347417</v>
      </c>
      <c r="B1640" t="s">
        <v>88</v>
      </c>
      <c r="C1640" t="s">
        <v>37</v>
      </c>
      <c r="D1640" t="s">
        <v>4</v>
      </c>
      <c r="E1640" t="s">
        <v>78</v>
      </c>
      <c r="F1640" t="s">
        <v>81</v>
      </c>
      <c r="G1640" t="s">
        <v>22</v>
      </c>
      <c r="H1640" s="165">
        <v>35.521199999999993</v>
      </c>
      <c r="I1640" s="164"/>
    </row>
    <row r="1641" spans="1:9" x14ac:dyDescent="0.35">
      <c r="A1641">
        <v>347419</v>
      </c>
      <c r="B1641" t="s">
        <v>89</v>
      </c>
      <c r="C1641" t="s">
        <v>37</v>
      </c>
      <c r="D1641" t="s">
        <v>4</v>
      </c>
      <c r="E1641" t="s">
        <v>78</v>
      </c>
      <c r="F1641" t="s">
        <v>81</v>
      </c>
      <c r="G1641" t="s">
        <v>22</v>
      </c>
      <c r="H1641" s="165">
        <v>35.341799999999999</v>
      </c>
      <c r="I1641" s="164"/>
    </row>
    <row r="1642" spans="1:9" x14ac:dyDescent="0.35">
      <c r="A1642">
        <v>347353</v>
      </c>
      <c r="B1642" t="s">
        <v>47</v>
      </c>
      <c r="C1642" t="s">
        <v>37</v>
      </c>
      <c r="D1642" t="s">
        <v>38</v>
      </c>
      <c r="E1642" t="s">
        <v>39</v>
      </c>
      <c r="F1642" t="s">
        <v>46</v>
      </c>
      <c r="G1642" t="s">
        <v>22</v>
      </c>
      <c r="H1642" s="165">
        <v>35.517519999999998</v>
      </c>
      <c r="I1642" s="164"/>
    </row>
    <row r="1643" spans="1:9" x14ac:dyDescent="0.35">
      <c r="A1643">
        <v>347355</v>
      </c>
      <c r="B1643" t="s">
        <v>49</v>
      </c>
      <c r="C1643" t="s">
        <v>37</v>
      </c>
      <c r="D1643" t="s">
        <v>38</v>
      </c>
      <c r="E1643" t="s">
        <v>39</v>
      </c>
      <c r="F1643" t="s">
        <v>46</v>
      </c>
      <c r="G1643" t="s">
        <v>22</v>
      </c>
      <c r="H1643" s="165">
        <v>53.008559999999903</v>
      </c>
      <c r="I1643" s="164"/>
    </row>
    <row r="1644" spans="1:9" x14ac:dyDescent="0.35">
      <c r="A1644">
        <v>347357</v>
      </c>
      <c r="B1644" t="s">
        <v>50</v>
      </c>
      <c r="C1644" t="s">
        <v>37</v>
      </c>
      <c r="D1644" t="s">
        <v>38</v>
      </c>
      <c r="E1644" t="s">
        <v>39</v>
      </c>
      <c r="F1644" t="s">
        <v>46</v>
      </c>
      <c r="G1644" t="s">
        <v>22</v>
      </c>
      <c r="H1644" s="165">
        <v>52.740839999999906</v>
      </c>
      <c r="I1644" s="164"/>
    </row>
    <row r="1645" spans="1:9" x14ac:dyDescent="0.35">
      <c r="A1645">
        <v>347359</v>
      </c>
      <c r="B1645" t="s">
        <v>51</v>
      </c>
      <c r="C1645" t="s">
        <v>37</v>
      </c>
      <c r="D1645" t="s">
        <v>38</v>
      </c>
      <c r="E1645" t="s">
        <v>39</v>
      </c>
      <c r="F1645" t="s">
        <v>46</v>
      </c>
      <c r="G1645" t="s">
        <v>22</v>
      </c>
      <c r="H1645" s="165">
        <v>34.982079999999996</v>
      </c>
      <c r="I1645" s="164"/>
    </row>
    <row r="1646" spans="1:9" x14ac:dyDescent="0.35">
      <c r="A1646">
        <v>347353</v>
      </c>
      <c r="B1646" t="s">
        <v>47</v>
      </c>
      <c r="C1646" t="s">
        <v>37</v>
      </c>
      <c r="D1646" t="s">
        <v>38</v>
      </c>
      <c r="E1646" t="s">
        <v>39</v>
      </c>
      <c r="F1646" t="s">
        <v>40</v>
      </c>
      <c r="G1646" t="s">
        <v>22</v>
      </c>
      <c r="H1646" s="165">
        <v>35.334440000000001</v>
      </c>
      <c r="I1646" s="164"/>
    </row>
    <row r="1647" spans="1:9" x14ac:dyDescent="0.35">
      <c r="A1647">
        <v>347355</v>
      </c>
      <c r="B1647" t="s">
        <v>49</v>
      </c>
      <c r="C1647" t="s">
        <v>37</v>
      </c>
      <c r="D1647" t="s">
        <v>38</v>
      </c>
      <c r="E1647" t="s">
        <v>39</v>
      </c>
      <c r="F1647" t="s">
        <v>40</v>
      </c>
      <c r="G1647" t="s">
        <v>22</v>
      </c>
      <c r="H1647" s="165">
        <v>52.735319999999902</v>
      </c>
      <c r="I1647" s="164"/>
    </row>
    <row r="1648" spans="1:9" x14ac:dyDescent="0.35">
      <c r="A1648">
        <v>347357</v>
      </c>
      <c r="B1648" t="s">
        <v>50</v>
      </c>
      <c r="C1648" t="s">
        <v>37</v>
      </c>
      <c r="D1648" t="s">
        <v>38</v>
      </c>
      <c r="E1648" t="s">
        <v>39</v>
      </c>
      <c r="F1648" t="s">
        <v>40</v>
      </c>
      <c r="G1648" t="s">
        <v>22</v>
      </c>
      <c r="H1648" s="165">
        <v>52.46897999999991</v>
      </c>
      <c r="I1648" s="164"/>
    </row>
    <row r="1649" spans="1:9" x14ac:dyDescent="0.35">
      <c r="A1649">
        <v>347359</v>
      </c>
      <c r="B1649" t="s">
        <v>51</v>
      </c>
      <c r="C1649" t="s">
        <v>37</v>
      </c>
      <c r="D1649" t="s">
        <v>38</v>
      </c>
      <c r="E1649" t="s">
        <v>39</v>
      </c>
      <c r="F1649" t="s">
        <v>40</v>
      </c>
      <c r="G1649" t="s">
        <v>22</v>
      </c>
      <c r="H1649" s="165">
        <v>34.801760000000002</v>
      </c>
      <c r="I1649" s="164"/>
    </row>
    <row r="1650" spans="1:9" x14ac:dyDescent="0.35">
      <c r="A1650">
        <v>347353</v>
      </c>
      <c r="B1650" t="s">
        <v>47</v>
      </c>
      <c r="C1650" t="s">
        <v>37</v>
      </c>
      <c r="D1650" t="s">
        <v>38</v>
      </c>
      <c r="E1650" t="s">
        <v>39</v>
      </c>
      <c r="F1650" t="s">
        <v>45</v>
      </c>
      <c r="G1650" t="s">
        <v>22</v>
      </c>
      <c r="H1650" s="165">
        <v>36.542768000000002</v>
      </c>
      <c r="I1650" s="164"/>
    </row>
    <row r="1651" spans="1:9" x14ac:dyDescent="0.35">
      <c r="A1651">
        <v>347355</v>
      </c>
      <c r="B1651" t="s">
        <v>49</v>
      </c>
      <c r="C1651" t="s">
        <v>37</v>
      </c>
      <c r="D1651" t="s">
        <v>38</v>
      </c>
      <c r="E1651" t="s">
        <v>39</v>
      </c>
      <c r="F1651" t="s">
        <v>45</v>
      </c>
      <c r="G1651" t="s">
        <v>22</v>
      </c>
      <c r="H1651" s="165">
        <v>54.538703999999903</v>
      </c>
      <c r="I1651" s="164"/>
    </row>
    <row r="1652" spans="1:9" x14ac:dyDescent="0.35">
      <c r="A1652">
        <v>347357</v>
      </c>
      <c r="B1652" t="s">
        <v>50</v>
      </c>
      <c r="C1652" t="s">
        <v>37</v>
      </c>
      <c r="D1652" t="s">
        <v>38</v>
      </c>
      <c r="E1652" t="s">
        <v>39</v>
      </c>
      <c r="F1652" t="s">
        <v>45</v>
      </c>
      <c r="G1652" t="s">
        <v>22</v>
      </c>
      <c r="H1652" s="165">
        <v>54.263255999999906</v>
      </c>
      <c r="I1652" s="164"/>
    </row>
    <row r="1653" spans="1:9" x14ac:dyDescent="0.35">
      <c r="A1653">
        <v>347359</v>
      </c>
      <c r="B1653" t="s">
        <v>51</v>
      </c>
      <c r="C1653" t="s">
        <v>37</v>
      </c>
      <c r="D1653" t="s">
        <v>38</v>
      </c>
      <c r="E1653" t="s">
        <v>39</v>
      </c>
      <c r="F1653" t="s">
        <v>45</v>
      </c>
      <c r="G1653" t="s">
        <v>22</v>
      </c>
      <c r="H1653" s="165">
        <v>35.991872000000001</v>
      </c>
      <c r="I1653" s="164"/>
    </row>
    <row r="1654" spans="1:9" x14ac:dyDescent="0.35">
      <c r="A1654">
        <v>347373</v>
      </c>
      <c r="B1654" t="s">
        <v>57</v>
      </c>
      <c r="C1654" t="s">
        <v>37</v>
      </c>
      <c r="D1654" t="s">
        <v>38</v>
      </c>
      <c r="E1654" t="s">
        <v>53</v>
      </c>
      <c r="F1654" t="s">
        <v>55</v>
      </c>
      <c r="G1654" t="s">
        <v>22</v>
      </c>
      <c r="H1654" s="165">
        <v>17.667219999999997</v>
      </c>
      <c r="I1654" s="164"/>
    </row>
    <row r="1655" spans="1:9" x14ac:dyDescent="0.35">
      <c r="A1655">
        <v>347375</v>
      </c>
      <c r="B1655" t="s">
        <v>58</v>
      </c>
      <c r="C1655" t="s">
        <v>37</v>
      </c>
      <c r="D1655" t="s">
        <v>38</v>
      </c>
      <c r="E1655" t="s">
        <v>53</v>
      </c>
      <c r="F1655" t="s">
        <v>55</v>
      </c>
      <c r="G1655" t="s">
        <v>22</v>
      </c>
      <c r="H1655" s="165">
        <v>54.814151999999908</v>
      </c>
      <c r="I1655" s="164"/>
    </row>
    <row r="1656" spans="1:9" x14ac:dyDescent="0.35">
      <c r="A1656">
        <v>347377</v>
      </c>
      <c r="B1656" t="s">
        <v>59</v>
      </c>
      <c r="C1656" t="s">
        <v>37</v>
      </c>
      <c r="D1656" t="s">
        <v>38</v>
      </c>
      <c r="E1656" t="s">
        <v>53</v>
      </c>
      <c r="F1656" t="s">
        <v>55</v>
      </c>
      <c r="G1656" t="s">
        <v>22</v>
      </c>
      <c r="H1656" s="165">
        <v>54.649379999999908</v>
      </c>
      <c r="I1656" s="164"/>
    </row>
    <row r="1657" spans="1:9" x14ac:dyDescent="0.35">
      <c r="A1657">
        <v>347379</v>
      </c>
      <c r="B1657" t="s">
        <v>60</v>
      </c>
      <c r="C1657" t="s">
        <v>37</v>
      </c>
      <c r="D1657" t="s">
        <v>38</v>
      </c>
      <c r="E1657" t="s">
        <v>53</v>
      </c>
      <c r="F1657" t="s">
        <v>55</v>
      </c>
      <c r="G1657" t="s">
        <v>22</v>
      </c>
      <c r="H1657" s="165">
        <v>54.374759999999903</v>
      </c>
      <c r="I1657" s="164"/>
    </row>
    <row r="1658" spans="1:9" x14ac:dyDescent="0.35">
      <c r="A1658">
        <v>347373</v>
      </c>
      <c r="B1658" t="s">
        <v>57</v>
      </c>
      <c r="C1658" t="s">
        <v>37</v>
      </c>
      <c r="D1658" t="s">
        <v>38</v>
      </c>
      <c r="E1658" t="s">
        <v>53</v>
      </c>
      <c r="F1658" t="s">
        <v>54</v>
      </c>
      <c r="G1658" t="s">
        <v>22</v>
      </c>
      <c r="H1658" s="165">
        <v>17.578439999999997</v>
      </c>
      <c r="I1658" s="164"/>
    </row>
    <row r="1659" spans="1:9" x14ac:dyDescent="0.35">
      <c r="A1659">
        <v>347375</v>
      </c>
      <c r="B1659" t="s">
        <v>58</v>
      </c>
      <c r="C1659" t="s">
        <v>37</v>
      </c>
      <c r="D1659" t="s">
        <v>38</v>
      </c>
      <c r="E1659" t="s">
        <v>53</v>
      </c>
      <c r="F1659" t="s">
        <v>54</v>
      </c>
      <c r="G1659" t="s">
        <v>22</v>
      </c>
      <c r="H1659" s="165">
        <v>54.538703999999903</v>
      </c>
      <c r="I1659" s="164"/>
    </row>
    <row r="1660" spans="1:9" x14ac:dyDescent="0.35">
      <c r="A1660">
        <v>347377</v>
      </c>
      <c r="B1660" t="s">
        <v>59</v>
      </c>
      <c r="C1660" t="s">
        <v>37</v>
      </c>
      <c r="D1660" t="s">
        <v>38</v>
      </c>
      <c r="E1660" t="s">
        <v>53</v>
      </c>
      <c r="F1660" t="s">
        <v>54</v>
      </c>
      <c r="G1660" t="s">
        <v>22</v>
      </c>
      <c r="H1660" s="165">
        <v>54.37475999999991</v>
      </c>
      <c r="I1660" s="164"/>
    </row>
    <row r="1661" spans="1:9" x14ac:dyDescent="0.35">
      <c r="A1661">
        <v>347379</v>
      </c>
      <c r="B1661" t="s">
        <v>60</v>
      </c>
      <c r="C1661" t="s">
        <v>37</v>
      </c>
      <c r="D1661" t="s">
        <v>38</v>
      </c>
      <c r="E1661" t="s">
        <v>53</v>
      </c>
      <c r="F1661" t="s">
        <v>54</v>
      </c>
      <c r="G1661" t="s">
        <v>22</v>
      </c>
      <c r="H1661" s="165">
        <v>54.101519999999901</v>
      </c>
      <c r="I1661" s="164"/>
    </row>
    <row r="1662" spans="1:9" x14ac:dyDescent="0.35">
      <c r="A1662">
        <v>347373</v>
      </c>
      <c r="B1662" t="s">
        <v>57</v>
      </c>
      <c r="C1662" t="s">
        <v>37</v>
      </c>
      <c r="D1662" t="s">
        <v>38</v>
      </c>
      <c r="E1662" t="s">
        <v>53</v>
      </c>
      <c r="F1662" t="s">
        <v>56</v>
      </c>
      <c r="G1662" t="s">
        <v>22</v>
      </c>
      <c r="H1662" s="165">
        <v>17.489659999999997</v>
      </c>
      <c r="I1662" s="164"/>
    </row>
    <row r="1663" spans="1:9" x14ac:dyDescent="0.35">
      <c r="A1663">
        <v>347375</v>
      </c>
      <c r="B1663" t="s">
        <v>58</v>
      </c>
      <c r="C1663" t="s">
        <v>37</v>
      </c>
      <c r="D1663" t="s">
        <v>38</v>
      </c>
      <c r="E1663" t="s">
        <v>53</v>
      </c>
      <c r="F1663" t="s">
        <v>56</v>
      </c>
      <c r="G1663" t="s">
        <v>22</v>
      </c>
      <c r="H1663" s="165">
        <v>54.263255999999906</v>
      </c>
      <c r="I1663" s="164"/>
    </row>
    <row r="1664" spans="1:9" x14ac:dyDescent="0.35">
      <c r="A1664">
        <v>347377</v>
      </c>
      <c r="B1664" t="s">
        <v>59</v>
      </c>
      <c r="C1664" t="s">
        <v>37</v>
      </c>
      <c r="D1664" t="s">
        <v>38</v>
      </c>
      <c r="E1664" t="s">
        <v>53</v>
      </c>
      <c r="F1664" t="s">
        <v>56</v>
      </c>
      <c r="G1664" t="s">
        <v>22</v>
      </c>
      <c r="H1664" s="165">
        <v>54.100139999999911</v>
      </c>
      <c r="I1664" s="164"/>
    </row>
    <row r="1665" spans="1:9" x14ac:dyDescent="0.35">
      <c r="A1665">
        <v>347379</v>
      </c>
      <c r="B1665" t="s">
        <v>60</v>
      </c>
      <c r="C1665" t="s">
        <v>37</v>
      </c>
      <c r="D1665" t="s">
        <v>38</v>
      </c>
      <c r="E1665" t="s">
        <v>53</v>
      </c>
      <c r="F1665" t="s">
        <v>56</v>
      </c>
      <c r="G1665" t="s">
        <v>22</v>
      </c>
      <c r="H1665" s="165">
        <v>53.828279999999907</v>
      </c>
      <c r="I1665" s="164"/>
    </row>
    <row r="1666" spans="1:9" x14ac:dyDescent="0.35">
      <c r="A1666">
        <v>347427</v>
      </c>
      <c r="B1666" t="s">
        <v>98</v>
      </c>
      <c r="C1666" t="s">
        <v>3</v>
      </c>
      <c r="D1666" t="s">
        <v>62</v>
      </c>
      <c r="E1666" t="s">
        <v>91</v>
      </c>
      <c r="F1666" t="s">
        <v>96</v>
      </c>
      <c r="G1666" t="s">
        <v>22</v>
      </c>
      <c r="H1666" s="165">
        <v>17.400879999999997</v>
      </c>
      <c r="I1666" s="164"/>
    </row>
    <row r="1667" spans="1:9" x14ac:dyDescent="0.35">
      <c r="A1667">
        <v>347429</v>
      </c>
      <c r="B1667" t="s">
        <v>99</v>
      </c>
      <c r="C1667" t="s">
        <v>3</v>
      </c>
      <c r="D1667" t="s">
        <v>62</v>
      </c>
      <c r="E1667" t="s">
        <v>91</v>
      </c>
      <c r="F1667" t="s">
        <v>96</v>
      </c>
      <c r="G1667" t="s">
        <v>22</v>
      </c>
      <c r="H1667" s="165">
        <v>17.995936</v>
      </c>
      <c r="I1667" s="164"/>
    </row>
    <row r="1668" spans="1:9" x14ac:dyDescent="0.35">
      <c r="A1668">
        <v>347431</v>
      </c>
      <c r="B1668" t="s">
        <v>100</v>
      </c>
      <c r="C1668" t="s">
        <v>3</v>
      </c>
      <c r="D1668" t="s">
        <v>62</v>
      </c>
      <c r="E1668" t="s">
        <v>91</v>
      </c>
      <c r="F1668" t="s">
        <v>96</v>
      </c>
      <c r="G1668" t="s">
        <v>22</v>
      </c>
      <c r="H1668" s="165">
        <v>17.941839999999999</v>
      </c>
      <c r="I1668" s="164"/>
    </row>
    <row r="1669" spans="1:9" x14ac:dyDescent="0.35">
      <c r="A1669">
        <v>347433</v>
      </c>
      <c r="B1669" t="s">
        <v>101</v>
      </c>
      <c r="C1669" t="s">
        <v>3</v>
      </c>
      <c r="D1669" t="s">
        <v>62</v>
      </c>
      <c r="E1669" t="s">
        <v>91</v>
      </c>
      <c r="F1669" t="s">
        <v>96</v>
      </c>
      <c r="G1669" t="s">
        <v>22</v>
      </c>
      <c r="H1669" s="165">
        <v>17.851679999999998</v>
      </c>
      <c r="I1669" s="164"/>
    </row>
    <row r="1670" spans="1:9" x14ac:dyDescent="0.35">
      <c r="A1670">
        <v>347435</v>
      </c>
      <c r="B1670" t="s">
        <v>102</v>
      </c>
      <c r="C1670" t="s">
        <v>3</v>
      </c>
      <c r="D1670" t="s">
        <v>62</v>
      </c>
      <c r="E1670" t="s">
        <v>91</v>
      </c>
      <c r="F1670" t="s">
        <v>96</v>
      </c>
      <c r="G1670" t="s">
        <v>22</v>
      </c>
      <c r="H1670" s="165">
        <v>53.284559999999907</v>
      </c>
      <c r="I1670" s="164"/>
    </row>
    <row r="1671" spans="1:9" x14ac:dyDescent="0.35">
      <c r="A1671">
        <v>347437</v>
      </c>
      <c r="B1671" t="s">
        <v>103</v>
      </c>
      <c r="C1671" t="s">
        <v>3</v>
      </c>
      <c r="D1671" t="s">
        <v>62</v>
      </c>
      <c r="E1671" t="s">
        <v>91</v>
      </c>
      <c r="F1671" t="s">
        <v>96</v>
      </c>
      <c r="G1671" t="s">
        <v>22</v>
      </c>
      <c r="H1671" s="165">
        <v>35.34272</v>
      </c>
      <c r="I1671" s="164"/>
    </row>
    <row r="1672" spans="1:9" x14ac:dyDescent="0.35">
      <c r="A1672">
        <v>347439</v>
      </c>
      <c r="B1672" t="s">
        <v>104</v>
      </c>
      <c r="C1672" t="s">
        <v>3</v>
      </c>
      <c r="D1672" t="s">
        <v>62</v>
      </c>
      <c r="E1672" t="s">
        <v>91</v>
      </c>
      <c r="F1672" t="s">
        <v>96</v>
      </c>
      <c r="G1672" t="s">
        <v>22</v>
      </c>
      <c r="H1672" s="165">
        <v>17.581199999999999</v>
      </c>
      <c r="I1672" s="164"/>
    </row>
    <row r="1673" spans="1:9" x14ac:dyDescent="0.35">
      <c r="A1673">
        <v>347427</v>
      </c>
      <c r="B1673" t="s">
        <v>98</v>
      </c>
      <c r="C1673" t="s">
        <v>3</v>
      </c>
      <c r="D1673" t="s">
        <v>62</v>
      </c>
      <c r="E1673" t="s">
        <v>91</v>
      </c>
      <c r="F1673" t="s">
        <v>94</v>
      </c>
      <c r="G1673" t="s">
        <v>22</v>
      </c>
      <c r="H1673" s="165">
        <v>17.312099999999997</v>
      </c>
      <c r="I1673" s="164"/>
    </row>
    <row r="1674" spans="1:9" x14ac:dyDescent="0.35">
      <c r="A1674">
        <v>347429</v>
      </c>
      <c r="B1674" t="s">
        <v>99</v>
      </c>
      <c r="C1674" t="s">
        <v>3</v>
      </c>
      <c r="D1674" t="s">
        <v>62</v>
      </c>
      <c r="E1674" t="s">
        <v>91</v>
      </c>
      <c r="F1674" t="s">
        <v>94</v>
      </c>
      <c r="G1674" t="s">
        <v>22</v>
      </c>
      <c r="H1674" s="165">
        <v>17.904119999999999</v>
      </c>
      <c r="I1674" s="164"/>
    </row>
    <row r="1675" spans="1:9" x14ac:dyDescent="0.35">
      <c r="A1675">
        <v>347431</v>
      </c>
      <c r="B1675" t="s">
        <v>100</v>
      </c>
      <c r="C1675" t="s">
        <v>3</v>
      </c>
      <c r="D1675" t="s">
        <v>62</v>
      </c>
      <c r="E1675" t="s">
        <v>91</v>
      </c>
      <c r="F1675" t="s">
        <v>94</v>
      </c>
      <c r="G1675" t="s">
        <v>22</v>
      </c>
      <c r="H1675" s="165">
        <v>17.850300000000001</v>
      </c>
      <c r="I1675" s="164"/>
    </row>
    <row r="1676" spans="1:9" x14ac:dyDescent="0.35">
      <c r="A1676">
        <v>347433</v>
      </c>
      <c r="B1676" t="s">
        <v>101</v>
      </c>
      <c r="C1676" t="s">
        <v>3</v>
      </c>
      <c r="D1676" t="s">
        <v>62</v>
      </c>
      <c r="E1676" t="s">
        <v>91</v>
      </c>
      <c r="F1676" t="s">
        <v>94</v>
      </c>
      <c r="G1676" t="s">
        <v>22</v>
      </c>
      <c r="H1676" s="165">
        <v>17.760599999999997</v>
      </c>
      <c r="I1676" s="164"/>
    </row>
    <row r="1677" spans="1:9" x14ac:dyDescent="0.35">
      <c r="A1677">
        <v>347435</v>
      </c>
      <c r="B1677" t="s">
        <v>102</v>
      </c>
      <c r="C1677" t="s">
        <v>3</v>
      </c>
      <c r="D1677" t="s">
        <v>62</v>
      </c>
      <c r="E1677" t="s">
        <v>91</v>
      </c>
      <c r="F1677" t="s">
        <v>94</v>
      </c>
      <c r="G1677" t="s">
        <v>22</v>
      </c>
      <c r="H1677" s="165">
        <v>53.01269999999991</v>
      </c>
      <c r="I1677" s="164"/>
    </row>
    <row r="1678" spans="1:9" x14ac:dyDescent="0.35">
      <c r="A1678">
        <v>347437</v>
      </c>
      <c r="B1678" t="s">
        <v>103</v>
      </c>
      <c r="C1678" t="s">
        <v>3</v>
      </c>
      <c r="D1678" t="s">
        <v>62</v>
      </c>
      <c r="E1678" t="s">
        <v>91</v>
      </c>
      <c r="F1678" t="s">
        <v>94</v>
      </c>
      <c r="G1678" t="s">
        <v>22</v>
      </c>
      <c r="H1678" s="165">
        <v>35.162399999999998</v>
      </c>
      <c r="I1678" s="164"/>
    </row>
    <row r="1679" spans="1:9" x14ac:dyDescent="0.35">
      <c r="A1679">
        <v>347439</v>
      </c>
      <c r="B1679" t="s">
        <v>104</v>
      </c>
      <c r="C1679" t="s">
        <v>3</v>
      </c>
      <c r="D1679" t="s">
        <v>62</v>
      </c>
      <c r="E1679" t="s">
        <v>91</v>
      </c>
      <c r="F1679" t="s">
        <v>94</v>
      </c>
      <c r="G1679" t="s">
        <v>22</v>
      </c>
      <c r="H1679" s="165">
        <v>17.491499999999998</v>
      </c>
      <c r="I1679" s="164"/>
    </row>
    <row r="1680" spans="1:9" x14ac:dyDescent="0.35">
      <c r="A1680">
        <v>347387</v>
      </c>
      <c r="B1680" t="s">
        <v>70</v>
      </c>
      <c r="C1680" t="s">
        <v>3</v>
      </c>
      <c r="D1680" t="s">
        <v>62</v>
      </c>
      <c r="E1680" t="s">
        <v>63</v>
      </c>
      <c r="F1680" t="s">
        <v>65</v>
      </c>
      <c r="G1680" t="s">
        <v>22</v>
      </c>
      <c r="H1680" s="165">
        <v>17.491039999999998</v>
      </c>
      <c r="I1680" s="164"/>
    </row>
    <row r="1681" spans="1:9" x14ac:dyDescent="0.35">
      <c r="A1681">
        <v>347389</v>
      </c>
      <c r="B1681" t="s">
        <v>71</v>
      </c>
      <c r="C1681" t="s">
        <v>3</v>
      </c>
      <c r="D1681" t="s">
        <v>62</v>
      </c>
      <c r="E1681" t="s">
        <v>63</v>
      </c>
      <c r="F1681" t="s">
        <v>65</v>
      </c>
      <c r="G1681" t="s">
        <v>22</v>
      </c>
      <c r="H1681" s="165">
        <v>17.401799999999998</v>
      </c>
      <c r="I1681" s="164"/>
    </row>
    <row r="1682" spans="1:9" x14ac:dyDescent="0.35">
      <c r="A1682">
        <v>347391</v>
      </c>
      <c r="B1682" t="s">
        <v>72</v>
      </c>
      <c r="C1682" t="s">
        <v>3</v>
      </c>
      <c r="D1682" t="s">
        <v>62</v>
      </c>
      <c r="E1682" t="s">
        <v>63</v>
      </c>
      <c r="F1682" t="s">
        <v>65</v>
      </c>
      <c r="G1682" t="s">
        <v>22</v>
      </c>
      <c r="H1682" s="165">
        <v>17.312559999999998</v>
      </c>
      <c r="I1682" s="164"/>
    </row>
    <row r="1683" spans="1:9" x14ac:dyDescent="0.35">
      <c r="A1683">
        <v>347393</v>
      </c>
      <c r="B1683" t="s">
        <v>73</v>
      </c>
      <c r="C1683" t="s">
        <v>3</v>
      </c>
      <c r="D1683" t="s">
        <v>62</v>
      </c>
      <c r="E1683" t="s">
        <v>63</v>
      </c>
      <c r="F1683" t="s">
        <v>65</v>
      </c>
      <c r="G1683" t="s">
        <v>22</v>
      </c>
      <c r="H1683" s="165">
        <v>17.223319999999998</v>
      </c>
      <c r="I1683" s="164"/>
    </row>
    <row r="1684" spans="1:9" x14ac:dyDescent="0.35">
      <c r="A1684">
        <v>347395</v>
      </c>
      <c r="B1684" t="s">
        <v>74</v>
      </c>
      <c r="C1684" t="s">
        <v>3</v>
      </c>
      <c r="D1684" t="s">
        <v>62</v>
      </c>
      <c r="E1684" t="s">
        <v>63</v>
      </c>
      <c r="F1684" t="s">
        <v>65</v>
      </c>
      <c r="G1684" t="s">
        <v>22</v>
      </c>
      <c r="H1684" s="165">
        <v>53.436911999999907</v>
      </c>
      <c r="I1684" s="164"/>
    </row>
    <row r="1685" spans="1:9" x14ac:dyDescent="0.35">
      <c r="A1685">
        <v>347397</v>
      </c>
      <c r="B1685" t="s">
        <v>75</v>
      </c>
      <c r="C1685" t="s">
        <v>3</v>
      </c>
      <c r="D1685" t="s">
        <v>62</v>
      </c>
      <c r="E1685" t="s">
        <v>63</v>
      </c>
      <c r="F1685" t="s">
        <v>65</v>
      </c>
      <c r="G1685" t="s">
        <v>22</v>
      </c>
      <c r="H1685" s="165">
        <v>35.517519999999998</v>
      </c>
      <c r="I1685" s="164"/>
    </row>
    <row r="1686" spans="1:9" x14ac:dyDescent="0.35">
      <c r="A1686">
        <v>347399</v>
      </c>
      <c r="B1686" t="s">
        <v>76</v>
      </c>
      <c r="C1686" t="s">
        <v>3</v>
      </c>
      <c r="D1686" t="s">
        <v>62</v>
      </c>
      <c r="E1686" t="s">
        <v>63</v>
      </c>
      <c r="F1686" t="s">
        <v>65</v>
      </c>
      <c r="G1686" t="s">
        <v>22</v>
      </c>
      <c r="H1686" s="165">
        <v>17.669519999999999</v>
      </c>
      <c r="I1686" s="164"/>
    </row>
    <row r="1687" spans="1:9" x14ac:dyDescent="0.35">
      <c r="A1687">
        <v>347387</v>
      </c>
      <c r="B1687" t="s">
        <v>70</v>
      </c>
      <c r="C1687" t="s">
        <v>3</v>
      </c>
      <c r="D1687" t="s">
        <v>62</v>
      </c>
      <c r="E1687" t="s">
        <v>63</v>
      </c>
      <c r="F1687" t="s">
        <v>67</v>
      </c>
      <c r="G1687" t="s">
        <v>22</v>
      </c>
      <c r="H1687" s="165">
        <v>17.400880000000001</v>
      </c>
      <c r="I1687" s="164"/>
    </row>
    <row r="1688" spans="1:9" x14ac:dyDescent="0.35">
      <c r="A1688">
        <v>347389</v>
      </c>
      <c r="B1688" t="s">
        <v>71</v>
      </c>
      <c r="C1688" t="s">
        <v>3</v>
      </c>
      <c r="D1688" t="s">
        <v>62</v>
      </c>
      <c r="E1688" t="s">
        <v>63</v>
      </c>
      <c r="F1688" t="s">
        <v>67</v>
      </c>
      <c r="G1688" t="s">
        <v>22</v>
      </c>
      <c r="H1688" s="165">
        <v>17.312099999999997</v>
      </c>
      <c r="I1688" s="164"/>
    </row>
    <row r="1689" spans="1:9" x14ac:dyDescent="0.35">
      <c r="A1689">
        <v>347391</v>
      </c>
      <c r="B1689" t="s">
        <v>72</v>
      </c>
      <c r="C1689" t="s">
        <v>3</v>
      </c>
      <c r="D1689" t="s">
        <v>62</v>
      </c>
      <c r="E1689" t="s">
        <v>63</v>
      </c>
      <c r="F1689" t="s">
        <v>67</v>
      </c>
      <c r="G1689" t="s">
        <v>22</v>
      </c>
      <c r="H1689" s="165">
        <v>17.223319999999998</v>
      </c>
      <c r="I1689" s="164"/>
    </row>
    <row r="1690" spans="1:9" x14ac:dyDescent="0.35">
      <c r="A1690">
        <v>347393</v>
      </c>
      <c r="B1690" t="s">
        <v>73</v>
      </c>
      <c r="C1690" t="s">
        <v>3</v>
      </c>
      <c r="D1690" t="s">
        <v>62</v>
      </c>
      <c r="E1690" t="s">
        <v>63</v>
      </c>
      <c r="F1690" t="s">
        <v>67</v>
      </c>
      <c r="G1690" t="s">
        <v>22</v>
      </c>
      <c r="H1690" s="165">
        <v>17.134539999999998</v>
      </c>
      <c r="I1690" s="164"/>
    </row>
    <row r="1691" spans="1:9" x14ac:dyDescent="0.35">
      <c r="A1691">
        <v>347395</v>
      </c>
      <c r="B1691" t="s">
        <v>74</v>
      </c>
      <c r="C1691" t="s">
        <v>3</v>
      </c>
      <c r="D1691" t="s">
        <v>62</v>
      </c>
      <c r="E1691" t="s">
        <v>63</v>
      </c>
      <c r="F1691" t="s">
        <v>67</v>
      </c>
      <c r="G1691" t="s">
        <v>22</v>
      </c>
      <c r="H1691" s="165">
        <v>53.16146399999991</v>
      </c>
      <c r="I1691" s="164"/>
    </row>
    <row r="1692" spans="1:9" x14ac:dyDescent="0.35">
      <c r="A1692">
        <v>347397</v>
      </c>
      <c r="B1692" t="s">
        <v>75</v>
      </c>
      <c r="C1692" t="s">
        <v>3</v>
      </c>
      <c r="D1692" t="s">
        <v>62</v>
      </c>
      <c r="E1692" t="s">
        <v>63</v>
      </c>
      <c r="F1692" t="s">
        <v>67</v>
      </c>
      <c r="G1692" t="s">
        <v>22</v>
      </c>
      <c r="H1692" s="165">
        <v>35.334440000000001</v>
      </c>
      <c r="I1692" s="164"/>
    </row>
    <row r="1693" spans="1:9" x14ac:dyDescent="0.35">
      <c r="A1693">
        <v>347399</v>
      </c>
      <c r="B1693" t="s">
        <v>76</v>
      </c>
      <c r="C1693" t="s">
        <v>3</v>
      </c>
      <c r="D1693" t="s">
        <v>62</v>
      </c>
      <c r="E1693" t="s">
        <v>63</v>
      </c>
      <c r="F1693" t="s">
        <v>67</v>
      </c>
      <c r="G1693" t="s">
        <v>22</v>
      </c>
      <c r="H1693" s="165">
        <v>17.578439999999997</v>
      </c>
      <c r="I1693" s="164"/>
    </row>
    <row r="1694" spans="1:9" x14ac:dyDescent="0.35">
      <c r="A1694">
        <v>347387</v>
      </c>
      <c r="B1694" t="s">
        <v>70</v>
      </c>
      <c r="C1694" t="s">
        <v>3</v>
      </c>
      <c r="D1694" t="s">
        <v>62</v>
      </c>
      <c r="E1694" t="s">
        <v>63</v>
      </c>
      <c r="F1694" t="s">
        <v>68</v>
      </c>
      <c r="G1694" t="s">
        <v>22</v>
      </c>
      <c r="H1694" s="165">
        <v>17.995936</v>
      </c>
      <c r="I1694" s="164"/>
    </row>
    <row r="1695" spans="1:9" x14ac:dyDescent="0.35">
      <c r="A1695">
        <v>347389</v>
      </c>
      <c r="B1695" t="s">
        <v>71</v>
      </c>
      <c r="C1695" t="s">
        <v>3</v>
      </c>
      <c r="D1695" t="s">
        <v>62</v>
      </c>
      <c r="E1695" t="s">
        <v>63</v>
      </c>
      <c r="F1695" t="s">
        <v>68</v>
      </c>
      <c r="G1695" t="s">
        <v>22</v>
      </c>
      <c r="H1695" s="165">
        <v>17.904119999999999</v>
      </c>
      <c r="I1695" s="164"/>
    </row>
    <row r="1696" spans="1:9" x14ac:dyDescent="0.35">
      <c r="A1696">
        <v>347391</v>
      </c>
      <c r="B1696" t="s">
        <v>72</v>
      </c>
      <c r="C1696" t="s">
        <v>3</v>
      </c>
      <c r="D1696" t="s">
        <v>62</v>
      </c>
      <c r="E1696" t="s">
        <v>63</v>
      </c>
      <c r="F1696" t="s">
        <v>68</v>
      </c>
      <c r="G1696" t="s">
        <v>22</v>
      </c>
      <c r="H1696" s="165">
        <v>17.812303999999997</v>
      </c>
      <c r="I1696" s="164"/>
    </row>
    <row r="1697" spans="1:9" x14ac:dyDescent="0.35">
      <c r="A1697">
        <v>347393</v>
      </c>
      <c r="B1697" t="s">
        <v>73</v>
      </c>
      <c r="C1697" t="s">
        <v>3</v>
      </c>
      <c r="D1697" t="s">
        <v>62</v>
      </c>
      <c r="E1697" t="s">
        <v>63</v>
      </c>
      <c r="F1697" t="s">
        <v>68</v>
      </c>
      <c r="G1697" t="s">
        <v>22</v>
      </c>
      <c r="H1697" s="165">
        <v>17.720487999999996</v>
      </c>
      <c r="I1697" s="164"/>
    </row>
    <row r="1698" spans="1:9" x14ac:dyDescent="0.35">
      <c r="A1698">
        <v>347395</v>
      </c>
      <c r="B1698" t="s">
        <v>74</v>
      </c>
      <c r="C1698" t="s">
        <v>3</v>
      </c>
      <c r="D1698" t="s">
        <v>62</v>
      </c>
      <c r="E1698" t="s">
        <v>63</v>
      </c>
      <c r="F1698" t="s">
        <v>68</v>
      </c>
      <c r="G1698" t="s">
        <v>22</v>
      </c>
      <c r="H1698" s="165">
        <v>54.979420799999907</v>
      </c>
      <c r="I1698" s="164"/>
    </row>
    <row r="1699" spans="1:9" x14ac:dyDescent="0.35">
      <c r="A1699">
        <v>347397</v>
      </c>
      <c r="B1699" t="s">
        <v>75</v>
      </c>
      <c r="C1699" t="s">
        <v>3</v>
      </c>
      <c r="D1699" t="s">
        <v>62</v>
      </c>
      <c r="E1699" t="s">
        <v>63</v>
      </c>
      <c r="F1699" t="s">
        <v>68</v>
      </c>
      <c r="G1699" t="s">
        <v>22</v>
      </c>
      <c r="H1699" s="165">
        <v>36.542768000000002</v>
      </c>
      <c r="I1699" s="164"/>
    </row>
    <row r="1700" spans="1:9" x14ac:dyDescent="0.35">
      <c r="A1700">
        <v>347399</v>
      </c>
      <c r="B1700" t="s">
        <v>76</v>
      </c>
      <c r="C1700" t="s">
        <v>3</v>
      </c>
      <c r="D1700" t="s">
        <v>62</v>
      </c>
      <c r="E1700" t="s">
        <v>63</v>
      </c>
      <c r="F1700" t="s">
        <v>68</v>
      </c>
      <c r="G1700" t="s">
        <v>22</v>
      </c>
      <c r="H1700" s="165">
        <v>18.179567999999996</v>
      </c>
      <c r="I1700" s="164"/>
    </row>
    <row r="1701" spans="1:9" x14ac:dyDescent="0.35">
      <c r="A1701">
        <v>347331</v>
      </c>
      <c r="B1701" t="s">
        <v>2</v>
      </c>
      <c r="C1701" t="s">
        <v>3</v>
      </c>
      <c r="D1701" t="s">
        <v>4</v>
      </c>
      <c r="E1701" t="s">
        <v>5</v>
      </c>
      <c r="F1701" t="s">
        <v>13</v>
      </c>
      <c r="G1701" t="s">
        <v>22</v>
      </c>
      <c r="H1701" s="165">
        <v>18.124919999999996</v>
      </c>
      <c r="I1701" s="164"/>
    </row>
    <row r="1702" spans="1:9" x14ac:dyDescent="0.35">
      <c r="A1702">
        <v>347333</v>
      </c>
      <c r="B1702" t="s">
        <v>32</v>
      </c>
      <c r="C1702" t="s">
        <v>3</v>
      </c>
      <c r="D1702" t="s">
        <v>4</v>
      </c>
      <c r="E1702" t="s">
        <v>5</v>
      </c>
      <c r="F1702" t="s">
        <v>13</v>
      </c>
      <c r="G1702" t="s">
        <v>22</v>
      </c>
      <c r="H1702" s="165">
        <v>18.033379999999998</v>
      </c>
      <c r="I1702" s="164"/>
    </row>
    <row r="1703" spans="1:9" x14ac:dyDescent="0.35">
      <c r="A1703">
        <v>347335</v>
      </c>
      <c r="B1703" t="s">
        <v>33</v>
      </c>
      <c r="C1703" t="s">
        <v>3</v>
      </c>
      <c r="D1703" t="s">
        <v>4</v>
      </c>
      <c r="E1703" t="s">
        <v>5</v>
      </c>
      <c r="F1703" t="s">
        <v>13</v>
      </c>
      <c r="G1703" t="s">
        <v>22</v>
      </c>
      <c r="H1703" s="165">
        <v>17.941839999999999</v>
      </c>
      <c r="I1703" s="164"/>
    </row>
    <row r="1704" spans="1:9" x14ac:dyDescent="0.35">
      <c r="A1704">
        <v>347337</v>
      </c>
      <c r="B1704" t="s">
        <v>34</v>
      </c>
      <c r="C1704" t="s">
        <v>3</v>
      </c>
      <c r="D1704" t="s">
        <v>4</v>
      </c>
      <c r="E1704" t="s">
        <v>5</v>
      </c>
      <c r="F1704" t="s">
        <v>13</v>
      </c>
      <c r="G1704" t="s">
        <v>22</v>
      </c>
      <c r="H1704" s="165">
        <v>17.850299999999997</v>
      </c>
      <c r="I1704" s="164"/>
    </row>
    <row r="1705" spans="1:9" x14ac:dyDescent="0.35">
      <c r="A1705">
        <v>347339</v>
      </c>
      <c r="B1705" t="s">
        <v>35</v>
      </c>
      <c r="C1705" t="s">
        <v>3</v>
      </c>
      <c r="D1705" t="s">
        <v>4</v>
      </c>
      <c r="E1705" t="s">
        <v>5</v>
      </c>
      <c r="F1705" t="s">
        <v>13</v>
      </c>
      <c r="G1705" t="s">
        <v>22</v>
      </c>
      <c r="H1705" s="165">
        <v>17.758759999999999</v>
      </c>
      <c r="I1705" s="164"/>
    </row>
    <row r="1706" spans="1:9" x14ac:dyDescent="0.35">
      <c r="A1706">
        <v>347387</v>
      </c>
      <c r="B1706" t="s">
        <v>70</v>
      </c>
      <c r="C1706" t="s">
        <v>3</v>
      </c>
      <c r="D1706" t="s">
        <v>62</v>
      </c>
      <c r="E1706" t="s">
        <v>63</v>
      </c>
      <c r="F1706" t="s">
        <v>13</v>
      </c>
      <c r="G1706" t="s">
        <v>22</v>
      </c>
      <c r="H1706" s="165">
        <v>8.9709199999999996</v>
      </c>
      <c r="I1706" s="164"/>
    </row>
    <row r="1707" spans="1:9" x14ac:dyDescent="0.35">
      <c r="A1707">
        <v>347389</v>
      </c>
      <c r="B1707" t="s">
        <v>71</v>
      </c>
      <c r="C1707" t="s">
        <v>3</v>
      </c>
      <c r="D1707" t="s">
        <v>62</v>
      </c>
      <c r="E1707" t="s">
        <v>63</v>
      </c>
      <c r="F1707" t="s">
        <v>13</v>
      </c>
      <c r="G1707" t="s">
        <v>22</v>
      </c>
      <c r="H1707" s="165">
        <v>8.9251499999999986</v>
      </c>
      <c r="I1707" s="164"/>
    </row>
    <row r="1708" spans="1:9" x14ac:dyDescent="0.35">
      <c r="A1708">
        <v>347391</v>
      </c>
      <c r="B1708" t="s">
        <v>72</v>
      </c>
      <c r="C1708" t="s">
        <v>3</v>
      </c>
      <c r="D1708" t="s">
        <v>62</v>
      </c>
      <c r="E1708" t="s">
        <v>63</v>
      </c>
      <c r="F1708" t="s">
        <v>13</v>
      </c>
      <c r="G1708" t="s">
        <v>22</v>
      </c>
      <c r="H1708" s="165">
        <v>8.8793799999999994</v>
      </c>
      <c r="I1708" s="164"/>
    </row>
    <row r="1709" spans="1:9" x14ac:dyDescent="0.35">
      <c r="A1709">
        <v>347393</v>
      </c>
      <c r="B1709" t="s">
        <v>73</v>
      </c>
      <c r="C1709" t="s">
        <v>3</v>
      </c>
      <c r="D1709" t="s">
        <v>62</v>
      </c>
      <c r="E1709" t="s">
        <v>63</v>
      </c>
      <c r="F1709" t="s">
        <v>13</v>
      </c>
      <c r="G1709" t="s">
        <v>22</v>
      </c>
      <c r="H1709" s="165">
        <v>8.8336099999999984</v>
      </c>
      <c r="I1709" s="164"/>
    </row>
    <row r="1710" spans="1:9" x14ac:dyDescent="0.35">
      <c r="A1710">
        <v>347395</v>
      </c>
      <c r="B1710" t="s">
        <v>74</v>
      </c>
      <c r="C1710" t="s">
        <v>3</v>
      </c>
      <c r="D1710" t="s">
        <v>62</v>
      </c>
      <c r="E1710" t="s">
        <v>63</v>
      </c>
      <c r="F1710" t="s">
        <v>13</v>
      </c>
      <c r="G1710" t="s">
        <v>22</v>
      </c>
      <c r="H1710" s="165">
        <v>27.407075999999901</v>
      </c>
      <c r="I1710" s="164"/>
    </row>
    <row r="1711" spans="1:9" x14ac:dyDescent="0.35">
      <c r="A1711">
        <v>347397</v>
      </c>
      <c r="B1711" t="s">
        <v>75</v>
      </c>
      <c r="C1711" t="s">
        <v>3</v>
      </c>
      <c r="D1711" t="s">
        <v>62</v>
      </c>
      <c r="E1711" t="s">
        <v>63</v>
      </c>
      <c r="F1711" t="s">
        <v>13</v>
      </c>
      <c r="G1711" t="s">
        <v>22</v>
      </c>
      <c r="H1711" s="165">
        <v>18.216460000000001</v>
      </c>
      <c r="I1711" s="164"/>
    </row>
    <row r="1712" spans="1:9" x14ac:dyDescent="0.35">
      <c r="A1712">
        <v>347399</v>
      </c>
      <c r="B1712" t="s">
        <v>76</v>
      </c>
      <c r="C1712" t="s">
        <v>3</v>
      </c>
      <c r="D1712" t="s">
        <v>62</v>
      </c>
      <c r="E1712" t="s">
        <v>63</v>
      </c>
      <c r="F1712" t="s">
        <v>13</v>
      </c>
      <c r="G1712" t="s">
        <v>22</v>
      </c>
      <c r="H1712" s="165">
        <v>9.062459999999998</v>
      </c>
      <c r="I1712" s="164"/>
    </row>
    <row r="1713" spans="1:9" x14ac:dyDescent="0.35">
      <c r="A1713">
        <v>347331</v>
      </c>
      <c r="B1713" t="s">
        <v>2</v>
      </c>
      <c r="C1713" t="s">
        <v>3</v>
      </c>
      <c r="D1713" t="s">
        <v>4</v>
      </c>
      <c r="E1713" t="s">
        <v>5</v>
      </c>
      <c r="F1713" t="s">
        <v>7</v>
      </c>
      <c r="G1713" t="s">
        <v>22</v>
      </c>
      <c r="H1713" s="165">
        <v>18.033839999999998</v>
      </c>
      <c r="I1713" s="164"/>
    </row>
    <row r="1714" spans="1:9" x14ac:dyDescent="0.35">
      <c r="A1714">
        <v>347333</v>
      </c>
      <c r="B1714" t="s">
        <v>32</v>
      </c>
      <c r="C1714" t="s">
        <v>3</v>
      </c>
      <c r="D1714" t="s">
        <v>4</v>
      </c>
      <c r="E1714" t="s">
        <v>5</v>
      </c>
      <c r="F1714" t="s">
        <v>7</v>
      </c>
      <c r="G1714" t="s">
        <v>22</v>
      </c>
      <c r="H1714" s="165">
        <v>17.94276</v>
      </c>
      <c r="I1714" s="164"/>
    </row>
    <row r="1715" spans="1:9" x14ac:dyDescent="0.35">
      <c r="A1715">
        <v>347335</v>
      </c>
      <c r="B1715" t="s">
        <v>33</v>
      </c>
      <c r="C1715" t="s">
        <v>3</v>
      </c>
      <c r="D1715" t="s">
        <v>4</v>
      </c>
      <c r="E1715" t="s">
        <v>5</v>
      </c>
      <c r="F1715" t="s">
        <v>7</v>
      </c>
      <c r="G1715" t="s">
        <v>22</v>
      </c>
      <c r="H1715" s="165">
        <v>17.851679999999998</v>
      </c>
      <c r="I1715" s="164"/>
    </row>
    <row r="1716" spans="1:9" x14ac:dyDescent="0.35">
      <c r="A1716">
        <v>347337</v>
      </c>
      <c r="B1716" t="s">
        <v>34</v>
      </c>
      <c r="C1716" t="s">
        <v>3</v>
      </c>
      <c r="D1716" t="s">
        <v>4</v>
      </c>
      <c r="E1716" t="s">
        <v>5</v>
      </c>
      <c r="F1716" t="s">
        <v>7</v>
      </c>
      <c r="G1716" t="s">
        <v>22</v>
      </c>
      <c r="H1716" s="165">
        <v>17.760599999999997</v>
      </c>
      <c r="I1716" s="164"/>
    </row>
    <row r="1717" spans="1:9" x14ac:dyDescent="0.35">
      <c r="A1717">
        <v>347339</v>
      </c>
      <c r="B1717" t="s">
        <v>35</v>
      </c>
      <c r="C1717" t="s">
        <v>3</v>
      </c>
      <c r="D1717" t="s">
        <v>4</v>
      </c>
      <c r="E1717" t="s">
        <v>5</v>
      </c>
      <c r="F1717" t="s">
        <v>7</v>
      </c>
      <c r="G1717" t="s">
        <v>22</v>
      </c>
      <c r="H1717" s="165">
        <v>17.669519999999999</v>
      </c>
      <c r="I1717" s="164"/>
    </row>
    <row r="1718" spans="1:9" x14ac:dyDescent="0.35">
      <c r="A1718">
        <v>347387</v>
      </c>
      <c r="B1718" t="s">
        <v>70</v>
      </c>
      <c r="C1718" t="s">
        <v>3</v>
      </c>
      <c r="D1718" t="s">
        <v>62</v>
      </c>
      <c r="E1718" t="s">
        <v>63</v>
      </c>
      <c r="F1718" t="s">
        <v>7</v>
      </c>
      <c r="G1718" t="s">
        <v>22</v>
      </c>
      <c r="H1718" s="165">
        <v>8.9258399999999991</v>
      </c>
      <c r="I1718" s="164"/>
    </row>
    <row r="1719" spans="1:9" x14ac:dyDescent="0.35">
      <c r="A1719">
        <v>347389</v>
      </c>
      <c r="B1719" t="s">
        <v>71</v>
      </c>
      <c r="C1719" t="s">
        <v>3</v>
      </c>
      <c r="D1719" t="s">
        <v>62</v>
      </c>
      <c r="E1719" t="s">
        <v>63</v>
      </c>
      <c r="F1719" t="s">
        <v>7</v>
      </c>
      <c r="G1719" t="s">
        <v>22</v>
      </c>
      <c r="H1719" s="165">
        <v>8.8802999999999983</v>
      </c>
      <c r="I1719" s="164"/>
    </row>
    <row r="1720" spans="1:9" x14ac:dyDescent="0.35">
      <c r="A1720">
        <v>347391</v>
      </c>
      <c r="B1720" t="s">
        <v>72</v>
      </c>
      <c r="C1720" t="s">
        <v>3</v>
      </c>
      <c r="D1720" t="s">
        <v>62</v>
      </c>
      <c r="E1720" t="s">
        <v>63</v>
      </c>
      <c r="F1720" t="s">
        <v>7</v>
      </c>
      <c r="G1720" t="s">
        <v>22</v>
      </c>
      <c r="H1720" s="165">
        <v>8.8347599999999993</v>
      </c>
      <c r="I1720" s="164"/>
    </row>
    <row r="1721" spans="1:9" x14ac:dyDescent="0.35">
      <c r="A1721">
        <v>347393</v>
      </c>
      <c r="B1721" t="s">
        <v>73</v>
      </c>
      <c r="C1721" t="s">
        <v>3</v>
      </c>
      <c r="D1721" t="s">
        <v>62</v>
      </c>
      <c r="E1721" t="s">
        <v>63</v>
      </c>
      <c r="F1721" t="s">
        <v>7</v>
      </c>
      <c r="G1721" t="s">
        <v>22</v>
      </c>
      <c r="H1721" s="165">
        <v>8.7892199999999985</v>
      </c>
      <c r="I1721" s="164"/>
    </row>
    <row r="1722" spans="1:9" x14ac:dyDescent="0.35">
      <c r="A1722">
        <v>347395</v>
      </c>
      <c r="B1722" t="s">
        <v>74</v>
      </c>
      <c r="C1722" t="s">
        <v>3</v>
      </c>
      <c r="D1722" t="s">
        <v>62</v>
      </c>
      <c r="E1722" t="s">
        <v>63</v>
      </c>
      <c r="F1722" t="s">
        <v>7</v>
      </c>
      <c r="G1722" t="s">
        <v>22</v>
      </c>
      <c r="H1722" s="165">
        <v>27.269351999999898</v>
      </c>
      <c r="I1722" s="164"/>
    </row>
    <row r="1723" spans="1:9" x14ac:dyDescent="0.35">
      <c r="A1723">
        <v>347397</v>
      </c>
      <c r="B1723" t="s">
        <v>75</v>
      </c>
      <c r="C1723" t="s">
        <v>3</v>
      </c>
      <c r="D1723" t="s">
        <v>62</v>
      </c>
      <c r="E1723" t="s">
        <v>63</v>
      </c>
      <c r="F1723" t="s">
        <v>7</v>
      </c>
      <c r="G1723" t="s">
        <v>22</v>
      </c>
      <c r="H1723" s="165">
        <v>18.124919999999999</v>
      </c>
      <c r="I1723" s="164"/>
    </row>
    <row r="1724" spans="1:9" x14ac:dyDescent="0.35">
      <c r="A1724">
        <v>347399</v>
      </c>
      <c r="B1724" t="s">
        <v>76</v>
      </c>
      <c r="C1724" t="s">
        <v>3</v>
      </c>
      <c r="D1724" t="s">
        <v>62</v>
      </c>
      <c r="E1724" t="s">
        <v>63</v>
      </c>
      <c r="F1724" t="s">
        <v>7</v>
      </c>
      <c r="G1724" t="s">
        <v>22</v>
      </c>
      <c r="H1724" s="165">
        <v>9.0169199999999989</v>
      </c>
      <c r="I1724" s="164"/>
    </row>
    <row r="1725" spans="1:9" x14ac:dyDescent="0.35">
      <c r="A1725">
        <v>347353</v>
      </c>
      <c r="B1725" t="s">
        <v>47</v>
      </c>
      <c r="C1725" t="s">
        <v>37</v>
      </c>
      <c r="D1725" t="s">
        <v>38</v>
      </c>
      <c r="E1725" t="s">
        <v>39</v>
      </c>
      <c r="F1725" t="s">
        <v>43</v>
      </c>
      <c r="G1725" t="s">
        <v>22</v>
      </c>
      <c r="H1725" s="165">
        <v>18.033380000000001</v>
      </c>
      <c r="I1725" s="164"/>
    </row>
    <row r="1726" spans="1:9" x14ac:dyDescent="0.35">
      <c r="A1726">
        <v>347355</v>
      </c>
      <c r="B1726" t="s">
        <v>49</v>
      </c>
      <c r="C1726" t="s">
        <v>37</v>
      </c>
      <c r="D1726" t="s">
        <v>38</v>
      </c>
      <c r="E1726" t="s">
        <v>39</v>
      </c>
      <c r="F1726" t="s">
        <v>43</v>
      </c>
      <c r="G1726" t="s">
        <v>22</v>
      </c>
      <c r="H1726" s="165">
        <v>26.9141399999999</v>
      </c>
      <c r="I1726" s="164"/>
    </row>
    <row r="1727" spans="1:9" x14ac:dyDescent="0.35">
      <c r="A1727">
        <v>347357</v>
      </c>
      <c r="B1727" t="s">
        <v>50</v>
      </c>
      <c r="C1727" t="s">
        <v>37</v>
      </c>
      <c r="D1727" t="s">
        <v>38</v>
      </c>
      <c r="E1727" t="s">
        <v>39</v>
      </c>
      <c r="F1727" t="s">
        <v>43</v>
      </c>
      <c r="G1727" t="s">
        <v>22</v>
      </c>
      <c r="H1727" s="165">
        <v>26.778209999999902</v>
      </c>
      <c r="I1727" s="164"/>
    </row>
    <row r="1728" spans="1:9" x14ac:dyDescent="0.35">
      <c r="A1728">
        <v>347359</v>
      </c>
      <c r="B1728" t="s">
        <v>51</v>
      </c>
      <c r="C1728" t="s">
        <v>37</v>
      </c>
      <c r="D1728" t="s">
        <v>38</v>
      </c>
      <c r="E1728" t="s">
        <v>39</v>
      </c>
      <c r="F1728" t="s">
        <v>43</v>
      </c>
      <c r="G1728" t="s">
        <v>22</v>
      </c>
      <c r="H1728" s="165">
        <v>17.761520000000001</v>
      </c>
      <c r="I1728" s="164"/>
    </row>
    <row r="1729" spans="1:9" x14ac:dyDescent="0.35">
      <c r="A1729">
        <v>347373</v>
      </c>
      <c r="B1729" t="s">
        <v>57</v>
      </c>
      <c r="C1729" t="s">
        <v>37</v>
      </c>
      <c r="D1729" t="s">
        <v>38</v>
      </c>
      <c r="E1729" t="s">
        <v>53</v>
      </c>
      <c r="F1729" t="s">
        <v>43</v>
      </c>
      <c r="G1729" t="s">
        <v>22</v>
      </c>
      <c r="H1729" s="165">
        <v>8.7448299999999985</v>
      </c>
      <c r="I1729" s="164"/>
    </row>
    <row r="1730" spans="1:9" x14ac:dyDescent="0.35">
      <c r="A1730">
        <v>347375</v>
      </c>
      <c r="B1730" t="s">
        <v>58</v>
      </c>
      <c r="C1730" t="s">
        <v>37</v>
      </c>
      <c r="D1730" t="s">
        <v>38</v>
      </c>
      <c r="E1730" t="s">
        <v>53</v>
      </c>
      <c r="F1730" t="s">
        <v>43</v>
      </c>
      <c r="G1730" t="s">
        <v>22</v>
      </c>
      <c r="H1730" s="165">
        <v>27.1316279999999</v>
      </c>
      <c r="I1730" s="164"/>
    </row>
    <row r="1731" spans="1:9" x14ac:dyDescent="0.35">
      <c r="A1731">
        <v>347377</v>
      </c>
      <c r="B1731" t="s">
        <v>59</v>
      </c>
      <c r="C1731" t="s">
        <v>37</v>
      </c>
      <c r="D1731" t="s">
        <v>38</v>
      </c>
      <c r="E1731" t="s">
        <v>53</v>
      </c>
      <c r="F1731" t="s">
        <v>43</v>
      </c>
      <c r="G1731" t="s">
        <v>22</v>
      </c>
      <c r="H1731" s="165">
        <v>27.050069999999902</v>
      </c>
      <c r="I1731" s="164"/>
    </row>
    <row r="1732" spans="1:9" x14ac:dyDescent="0.35">
      <c r="A1732">
        <v>347379</v>
      </c>
      <c r="B1732" t="s">
        <v>60</v>
      </c>
      <c r="C1732" t="s">
        <v>37</v>
      </c>
      <c r="D1732" t="s">
        <v>38</v>
      </c>
      <c r="E1732" t="s">
        <v>53</v>
      </c>
      <c r="F1732" t="s">
        <v>43</v>
      </c>
      <c r="G1732" t="s">
        <v>22</v>
      </c>
      <c r="H1732" s="165">
        <v>26.9141399999999</v>
      </c>
      <c r="I1732" s="164"/>
    </row>
    <row r="1733" spans="1:9" x14ac:dyDescent="0.35">
      <c r="A1733">
        <v>347353</v>
      </c>
      <c r="B1733" t="s">
        <v>47</v>
      </c>
      <c r="C1733" t="s">
        <v>37</v>
      </c>
      <c r="D1733" t="s">
        <v>38</v>
      </c>
      <c r="E1733" t="s">
        <v>39</v>
      </c>
      <c r="F1733" t="s">
        <v>42</v>
      </c>
      <c r="G1733" t="s">
        <v>22</v>
      </c>
      <c r="H1733" s="165">
        <v>17.941839999999999</v>
      </c>
      <c r="I1733" s="164"/>
    </row>
    <row r="1734" spans="1:9" x14ac:dyDescent="0.35">
      <c r="A1734">
        <v>347355</v>
      </c>
      <c r="B1734" t="s">
        <v>49</v>
      </c>
      <c r="C1734" t="s">
        <v>37</v>
      </c>
      <c r="D1734" t="s">
        <v>38</v>
      </c>
      <c r="E1734" t="s">
        <v>39</v>
      </c>
      <c r="F1734" t="s">
        <v>42</v>
      </c>
      <c r="G1734" t="s">
        <v>22</v>
      </c>
      <c r="H1734" s="165">
        <v>26.7775199999999</v>
      </c>
      <c r="I1734" s="164"/>
    </row>
    <row r="1735" spans="1:9" x14ac:dyDescent="0.35">
      <c r="A1735">
        <v>347357</v>
      </c>
      <c r="B1735" t="s">
        <v>50</v>
      </c>
      <c r="C1735" t="s">
        <v>37</v>
      </c>
      <c r="D1735" t="s">
        <v>38</v>
      </c>
      <c r="E1735" t="s">
        <v>39</v>
      </c>
      <c r="F1735" t="s">
        <v>42</v>
      </c>
      <c r="G1735" t="s">
        <v>22</v>
      </c>
      <c r="H1735" s="165">
        <v>26.642279999999904</v>
      </c>
      <c r="I1735" s="164"/>
    </row>
    <row r="1736" spans="1:9" x14ac:dyDescent="0.35">
      <c r="A1736">
        <v>347359</v>
      </c>
      <c r="B1736" t="s">
        <v>51</v>
      </c>
      <c r="C1736" t="s">
        <v>37</v>
      </c>
      <c r="D1736" t="s">
        <v>38</v>
      </c>
      <c r="E1736" t="s">
        <v>39</v>
      </c>
      <c r="F1736" t="s">
        <v>42</v>
      </c>
      <c r="G1736" t="s">
        <v>22</v>
      </c>
      <c r="H1736" s="165">
        <v>17.67136</v>
      </c>
      <c r="I1736" s="164"/>
    </row>
    <row r="1737" spans="1:9" x14ac:dyDescent="0.35">
      <c r="A1737">
        <v>347373</v>
      </c>
      <c r="B1737" t="s">
        <v>57</v>
      </c>
      <c r="C1737" t="s">
        <v>37</v>
      </c>
      <c r="D1737" t="s">
        <v>38</v>
      </c>
      <c r="E1737" t="s">
        <v>53</v>
      </c>
      <c r="F1737" t="s">
        <v>42</v>
      </c>
      <c r="G1737" t="s">
        <v>22</v>
      </c>
      <c r="H1737" s="165">
        <v>8.7004399999999986</v>
      </c>
      <c r="I1737" s="164"/>
    </row>
    <row r="1738" spans="1:9" x14ac:dyDescent="0.35">
      <c r="A1738">
        <v>347375</v>
      </c>
      <c r="B1738" t="s">
        <v>58</v>
      </c>
      <c r="C1738" t="s">
        <v>37</v>
      </c>
      <c r="D1738" t="s">
        <v>38</v>
      </c>
      <c r="E1738" t="s">
        <v>53</v>
      </c>
      <c r="F1738" t="s">
        <v>42</v>
      </c>
      <c r="G1738" t="s">
        <v>22</v>
      </c>
      <c r="H1738" s="165">
        <v>26.993903999999901</v>
      </c>
      <c r="I1738" s="164"/>
    </row>
    <row r="1739" spans="1:9" x14ac:dyDescent="0.35">
      <c r="A1739">
        <v>347377</v>
      </c>
      <c r="B1739" t="s">
        <v>59</v>
      </c>
      <c r="C1739" t="s">
        <v>37</v>
      </c>
      <c r="D1739" t="s">
        <v>38</v>
      </c>
      <c r="E1739" t="s">
        <v>53</v>
      </c>
      <c r="F1739" t="s">
        <v>42</v>
      </c>
      <c r="G1739" t="s">
        <v>22</v>
      </c>
      <c r="H1739" s="165">
        <v>26.912759999999903</v>
      </c>
      <c r="I1739" s="164"/>
    </row>
    <row r="1740" spans="1:9" x14ac:dyDescent="0.35">
      <c r="A1740">
        <v>347379</v>
      </c>
      <c r="B1740" t="s">
        <v>60</v>
      </c>
      <c r="C1740" t="s">
        <v>37</v>
      </c>
      <c r="D1740" t="s">
        <v>38</v>
      </c>
      <c r="E1740" t="s">
        <v>53</v>
      </c>
      <c r="F1740" t="s">
        <v>42</v>
      </c>
      <c r="G1740" t="s">
        <v>22</v>
      </c>
      <c r="H1740" s="165">
        <v>26.7775199999999</v>
      </c>
      <c r="I1740" s="164"/>
    </row>
    <row r="1741" spans="1:9" x14ac:dyDescent="0.35">
      <c r="A1741">
        <v>347387</v>
      </c>
      <c r="B1741" t="s">
        <v>70</v>
      </c>
      <c r="C1741" t="s">
        <v>3</v>
      </c>
      <c r="D1741" t="s">
        <v>62</v>
      </c>
      <c r="E1741" t="s">
        <v>63</v>
      </c>
      <c r="F1741" t="s">
        <v>66</v>
      </c>
      <c r="G1741" t="s">
        <v>22</v>
      </c>
      <c r="H1741" s="165">
        <v>8.7905999999999995</v>
      </c>
      <c r="I1741" s="164"/>
    </row>
    <row r="1742" spans="1:9" x14ac:dyDescent="0.35">
      <c r="A1742">
        <v>347389</v>
      </c>
      <c r="B1742" t="s">
        <v>71</v>
      </c>
      <c r="C1742" t="s">
        <v>3</v>
      </c>
      <c r="D1742" t="s">
        <v>62</v>
      </c>
      <c r="E1742" t="s">
        <v>63</v>
      </c>
      <c r="F1742" t="s">
        <v>66</v>
      </c>
      <c r="G1742" t="s">
        <v>22</v>
      </c>
      <c r="H1742" s="165">
        <v>8.7457499999999992</v>
      </c>
      <c r="I1742" s="164"/>
    </row>
    <row r="1743" spans="1:9" x14ac:dyDescent="0.35">
      <c r="A1743">
        <v>347391</v>
      </c>
      <c r="B1743" t="s">
        <v>72</v>
      </c>
      <c r="C1743" t="s">
        <v>3</v>
      </c>
      <c r="D1743" t="s">
        <v>62</v>
      </c>
      <c r="E1743" t="s">
        <v>63</v>
      </c>
      <c r="F1743" t="s">
        <v>66</v>
      </c>
      <c r="G1743" t="s">
        <v>22</v>
      </c>
      <c r="H1743" s="165">
        <v>8.700899999999999</v>
      </c>
      <c r="I1743" s="164"/>
    </row>
    <row r="1744" spans="1:9" x14ac:dyDescent="0.35">
      <c r="A1744">
        <v>347393</v>
      </c>
      <c r="B1744" t="s">
        <v>73</v>
      </c>
      <c r="C1744" t="s">
        <v>3</v>
      </c>
      <c r="D1744" t="s">
        <v>62</v>
      </c>
      <c r="E1744" t="s">
        <v>63</v>
      </c>
      <c r="F1744" t="s">
        <v>66</v>
      </c>
      <c r="G1744" t="s">
        <v>22</v>
      </c>
      <c r="H1744" s="165">
        <v>8.6560499999999987</v>
      </c>
      <c r="I1744" s="164"/>
    </row>
    <row r="1745" spans="1:9" x14ac:dyDescent="0.35">
      <c r="A1745">
        <v>347395</v>
      </c>
      <c r="B1745" t="s">
        <v>74</v>
      </c>
      <c r="C1745" t="s">
        <v>3</v>
      </c>
      <c r="D1745" t="s">
        <v>62</v>
      </c>
      <c r="E1745" t="s">
        <v>63</v>
      </c>
      <c r="F1745" t="s">
        <v>66</v>
      </c>
      <c r="G1745" t="s">
        <v>22</v>
      </c>
      <c r="H1745" s="165">
        <v>26.856179999999902</v>
      </c>
      <c r="I1745" s="164"/>
    </row>
    <row r="1746" spans="1:9" x14ac:dyDescent="0.35">
      <c r="A1746">
        <v>347397</v>
      </c>
      <c r="B1746" t="s">
        <v>75</v>
      </c>
      <c r="C1746" t="s">
        <v>3</v>
      </c>
      <c r="D1746" t="s">
        <v>62</v>
      </c>
      <c r="E1746" t="s">
        <v>63</v>
      </c>
      <c r="F1746" t="s">
        <v>66</v>
      </c>
      <c r="G1746" t="s">
        <v>22</v>
      </c>
      <c r="H1746" s="165">
        <v>17.850300000000001</v>
      </c>
      <c r="I1746" s="164"/>
    </row>
    <row r="1747" spans="1:9" x14ac:dyDescent="0.35">
      <c r="A1747">
        <v>347399</v>
      </c>
      <c r="B1747" t="s">
        <v>76</v>
      </c>
      <c r="C1747" t="s">
        <v>3</v>
      </c>
      <c r="D1747" t="s">
        <v>62</v>
      </c>
      <c r="E1747" t="s">
        <v>63</v>
      </c>
      <c r="F1747" t="s">
        <v>66</v>
      </c>
      <c r="G1747" t="s">
        <v>22</v>
      </c>
      <c r="H1747" s="165">
        <v>8.8802999999999983</v>
      </c>
      <c r="I1747" s="164"/>
    </row>
    <row r="1748" spans="1:9" x14ac:dyDescent="0.35">
      <c r="A1748">
        <v>347427</v>
      </c>
      <c r="B1748" t="s">
        <v>98</v>
      </c>
      <c r="C1748" t="s">
        <v>3</v>
      </c>
      <c r="D1748" t="s">
        <v>62</v>
      </c>
      <c r="E1748" t="s">
        <v>91</v>
      </c>
      <c r="F1748" t="s">
        <v>66</v>
      </c>
      <c r="G1748" t="s">
        <v>22</v>
      </c>
      <c r="H1748" s="165">
        <v>8.6560499999999987</v>
      </c>
      <c r="I1748" s="164"/>
    </row>
    <row r="1749" spans="1:9" x14ac:dyDescent="0.35">
      <c r="A1749">
        <v>347429</v>
      </c>
      <c r="B1749" t="s">
        <v>99</v>
      </c>
      <c r="C1749" t="s">
        <v>3</v>
      </c>
      <c r="D1749" t="s">
        <v>62</v>
      </c>
      <c r="E1749" t="s">
        <v>91</v>
      </c>
      <c r="F1749" t="s">
        <v>66</v>
      </c>
      <c r="G1749" t="s">
        <v>22</v>
      </c>
      <c r="H1749" s="165">
        <v>8.9520599999999995</v>
      </c>
      <c r="I1749" s="164"/>
    </row>
    <row r="1750" spans="1:9" x14ac:dyDescent="0.35">
      <c r="A1750">
        <v>347431</v>
      </c>
      <c r="B1750" t="s">
        <v>100</v>
      </c>
      <c r="C1750" t="s">
        <v>3</v>
      </c>
      <c r="D1750" t="s">
        <v>62</v>
      </c>
      <c r="E1750" t="s">
        <v>91</v>
      </c>
      <c r="F1750" t="s">
        <v>66</v>
      </c>
      <c r="G1750" t="s">
        <v>22</v>
      </c>
      <c r="H1750" s="165">
        <v>8.9251500000000004</v>
      </c>
      <c r="I1750" s="164"/>
    </row>
    <row r="1751" spans="1:9" x14ac:dyDescent="0.35">
      <c r="A1751">
        <v>347433</v>
      </c>
      <c r="B1751" t="s">
        <v>101</v>
      </c>
      <c r="C1751" t="s">
        <v>3</v>
      </c>
      <c r="D1751" t="s">
        <v>62</v>
      </c>
      <c r="E1751" t="s">
        <v>91</v>
      </c>
      <c r="F1751" t="s">
        <v>66</v>
      </c>
      <c r="G1751" t="s">
        <v>22</v>
      </c>
      <c r="H1751" s="165">
        <v>8.8802999999999983</v>
      </c>
      <c r="I1751" s="164"/>
    </row>
    <row r="1752" spans="1:9" x14ac:dyDescent="0.35">
      <c r="A1752">
        <v>347435</v>
      </c>
      <c r="B1752" t="s">
        <v>102</v>
      </c>
      <c r="C1752" t="s">
        <v>3</v>
      </c>
      <c r="D1752" t="s">
        <v>62</v>
      </c>
      <c r="E1752" t="s">
        <v>91</v>
      </c>
      <c r="F1752" t="s">
        <v>66</v>
      </c>
      <c r="G1752" t="s">
        <v>22</v>
      </c>
      <c r="H1752" s="165">
        <v>26.506349999999902</v>
      </c>
      <c r="I1752" s="164"/>
    </row>
    <row r="1753" spans="1:9" x14ac:dyDescent="0.35">
      <c r="A1753">
        <v>347437</v>
      </c>
      <c r="B1753" t="s">
        <v>103</v>
      </c>
      <c r="C1753" t="s">
        <v>3</v>
      </c>
      <c r="D1753" t="s">
        <v>62</v>
      </c>
      <c r="E1753" t="s">
        <v>91</v>
      </c>
      <c r="F1753" t="s">
        <v>66</v>
      </c>
      <c r="G1753" t="s">
        <v>22</v>
      </c>
      <c r="H1753" s="165">
        <v>17.581199999999999</v>
      </c>
      <c r="I1753" s="164"/>
    </row>
    <row r="1754" spans="1:9" x14ac:dyDescent="0.35">
      <c r="A1754">
        <v>347439</v>
      </c>
      <c r="B1754" t="s">
        <v>104</v>
      </c>
      <c r="C1754" t="s">
        <v>3</v>
      </c>
      <c r="D1754" t="s">
        <v>62</v>
      </c>
      <c r="E1754" t="s">
        <v>91</v>
      </c>
      <c r="F1754" t="s">
        <v>66</v>
      </c>
      <c r="G1754" t="s">
        <v>22</v>
      </c>
      <c r="H1754" s="165">
        <v>8.7457499999999992</v>
      </c>
      <c r="I1754" s="164"/>
    </row>
    <row r="1755" spans="1:9" x14ac:dyDescent="0.35">
      <c r="A1755">
        <v>347387</v>
      </c>
      <c r="B1755" t="s">
        <v>70</v>
      </c>
      <c r="C1755" t="s">
        <v>3</v>
      </c>
      <c r="D1755" t="s">
        <v>62</v>
      </c>
      <c r="E1755" t="s">
        <v>63</v>
      </c>
      <c r="F1755" t="s">
        <v>64</v>
      </c>
      <c r="G1755" t="s">
        <v>22</v>
      </c>
      <c r="H1755" s="165">
        <v>8.7455199999999991</v>
      </c>
      <c r="I1755" s="164"/>
    </row>
    <row r="1756" spans="1:9" x14ac:dyDescent="0.35">
      <c r="A1756">
        <v>347389</v>
      </c>
      <c r="B1756" t="s">
        <v>71</v>
      </c>
      <c r="C1756" t="s">
        <v>3</v>
      </c>
      <c r="D1756" t="s">
        <v>62</v>
      </c>
      <c r="E1756" t="s">
        <v>63</v>
      </c>
      <c r="F1756" t="s">
        <v>64</v>
      </c>
      <c r="G1756" t="s">
        <v>22</v>
      </c>
      <c r="H1756" s="165">
        <v>8.700899999999999</v>
      </c>
      <c r="I1756" s="164"/>
    </row>
    <row r="1757" spans="1:9" x14ac:dyDescent="0.35">
      <c r="A1757">
        <v>347391</v>
      </c>
      <c r="B1757" t="s">
        <v>72</v>
      </c>
      <c r="C1757" t="s">
        <v>3</v>
      </c>
      <c r="D1757" t="s">
        <v>62</v>
      </c>
      <c r="E1757" t="s">
        <v>63</v>
      </c>
      <c r="F1757" t="s">
        <v>64</v>
      </c>
      <c r="G1757" t="s">
        <v>22</v>
      </c>
      <c r="H1757" s="165">
        <v>8.6562799999999989</v>
      </c>
      <c r="I1757" s="164"/>
    </row>
    <row r="1758" spans="1:9" x14ac:dyDescent="0.35">
      <c r="A1758">
        <v>347393</v>
      </c>
      <c r="B1758" t="s">
        <v>73</v>
      </c>
      <c r="C1758" t="s">
        <v>3</v>
      </c>
      <c r="D1758" t="s">
        <v>62</v>
      </c>
      <c r="E1758" t="s">
        <v>63</v>
      </c>
      <c r="F1758" t="s">
        <v>64</v>
      </c>
      <c r="G1758" t="s">
        <v>22</v>
      </c>
      <c r="H1758" s="165">
        <v>8.6116599999999988</v>
      </c>
      <c r="I1758" s="164"/>
    </row>
    <row r="1759" spans="1:9" x14ac:dyDescent="0.35">
      <c r="A1759">
        <v>347395</v>
      </c>
      <c r="B1759" t="s">
        <v>74</v>
      </c>
      <c r="C1759" t="s">
        <v>3</v>
      </c>
      <c r="D1759" t="s">
        <v>62</v>
      </c>
      <c r="E1759" t="s">
        <v>63</v>
      </c>
      <c r="F1759" t="s">
        <v>64</v>
      </c>
      <c r="G1759" t="s">
        <v>22</v>
      </c>
      <c r="H1759" s="165">
        <v>26.7184559999999</v>
      </c>
      <c r="I1759" s="164"/>
    </row>
    <row r="1760" spans="1:9" x14ac:dyDescent="0.35">
      <c r="A1760">
        <v>347397</v>
      </c>
      <c r="B1760" t="s">
        <v>75</v>
      </c>
      <c r="C1760" t="s">
        <v>3</v>
      </c>
      <c r="D1760" t="s">
        <v>62</v>
      </c>
      <c r="E1760" t="s">
        <v>63</v>
      </c>
      <c r="F1760" t="s">
        <v>64</v>
      </c>
      <c r="G1760" t="s">
        <v>22</v>
      </c>
      <c r="H1760" s="165">
        <v>17.758759999999999</v>
      </c>
      <c r="I1760" s="164"/>
    </row>
    <row r="1761" spans="1:9" x14ac:dyDescent="0.35">
      <c r="A1761">
        <v>347399</v>
      </c>
      <c r="B1761" t="s">
        <v>76</v>
      </c>
      <c r="C1761" t="s">
        <v>3</v>
      </c>
      <c r="D1761" t="s">
        <v>62</v>
      </c>
      <c r="E1761" t="s">
        <v>63</v>
      </c>
      <c r="F1761" t="s">
        <v>64</v>
      </c>
      <c r="G1761" t="s">
        <v>22</v>
      </c>
      <c r="H1761" s="165">
        <v>8.8347599999999993</v>
      </c>
      <c r="I1761" s="164"/>
    </row>
    <row r="1762" spans="1:9" x14ac:dyDescent="0.35">
      <c r="A1762">
        <v>347427</v>
      </c>
      <c r="B1762" t="s">
        <v>98</v>
      </c>
      <c r="C1762" t="s">
        <v>3</v>
      </c>
      <c r="D1762" t="s">
        <v>62</v>
      </c>
      <c r="E1762" t="s">
        <v>91</v>
      </c>
      <c r="F1762" t="s">
        <v>64</v>
      </c>
      <c r="G1762" t="s">
        <v>22</v>
      </c>
      <c r="H1762" s="165">
        <v>8.6116599999999988</v>
      </c>
      <c r="I1762" s="164"/>
    </row>
    <row r="1763" spans="1:9" x14ac:dyDescent="0.35">
      <c r="A1763">
        <v>347429</v>
      </c>
      <c r="B1763" t="s">
        <v>99</v>
      </c>
      <c r="C1763" t="s">
        <v>3</v>
      </c>
      <c r="D1763" t="s">
        <v>62</v>
      </c>
      <c r="E1763" t="s">
        <v>91</v>
      </c>
      <c r="F1763" t="s">
        <v>64</v>
      </c>
      <c r="G1763" t="s">
        <v>22</v>
      </c>
      <c r="H1763" s="165">
        <v>8.9061519999999987</v>
      </c>
      <c r="I1763" s="164"/>
    </row>
    <row r="1764" spans="1:9" x14ac:dyDescent="0.35">
      <c r="A1764">
        <v>347431</v>
      </c>
      <c r="B1764" t="s">
        <v>100</v>
      </c>
      <c r="C1764" t="s">
        <v>3</v>
      </c>
      <c r="D1764" t="s">
        <v>62</v>
      </c>
      <c r="E1764" t="s">
        <v>91</v>
      </c>
      <c r="F1764" t="s">
        <v>64</v>
      </c>
      <c r="G1764" t="s">
        <v>22</v>
      </c>
      <c r="H1764" s="165">
        <v>8.8793799999999994</v>
      </c>
      <c r="I1764" s="164"/>
    </row>
    <row r="1765" spans="1:9" x14ac:dyDescent="0.35">
      <c r="A1765">
        <v>347433</v>
      </c>
      <c r="B1765" t="s">
        <v>101</v>
      </c>
      <c r="C1765" t="s">
        <v>3</v>
      </c>
      <c r="D1765" t="s">
        <v>62</v>
      </c>
      <c r="E1765" t="s">
        <v>91</v>
      </c>
      <c r="F1765" t="s">
        <v>64</v>
      </c>
      <c r="G1765" t="s">
        <v>22</v>
      </c>
      <c r="H1765" s="165">
        <v>8.8347599999999993</v>
      </c>
      <c r="I1765" s="164"/>
    </row>
    <row r="1766" spans="1:9" x14ac:dyDescent="0.35">
      <c r="A1766">
        <v>347435</v>
      </c>
      <c r="B1766" t="s">
        <v>102</v>
      </c>
      <c r="C1766" t="s">
        <v>3</v>
      </c>
      <c r="D1766" t="s">
        <v>62</v>
      </c>
      <c r="E1766" t="s">
        <v>91</v>
      </c>
      <c r="F1766" t="s">
        <v>64</v>
      </c>
      <c r="G1766" t="s">
        <v>22</v>
      </c>
      <c r="H1766" s="165">
        <v>26.370419999999903</v>
      </c>
      <c r="I1766" s="164"/>
    </row>
    <row r="1767" spans="1:9" x14ac:dyDescent="0.35">
      <c r="A1767">
        <v>347437</v>
      </c>
      <c r="B1767" t="s">
        <v>103</v>
      </c>
      <c r="C1767" t="s">
        <v>3</v>
      </c>
      <c r="D1767" t="s">
        <v>62</v>
      </c>
      <c r="E1767" t="s">
        <v>91</v>
      </c>
      <c r="F1767" t="s">
        <v>64</v>
      </c>
      <c r="G1767" t="s">
        <v>22</v>
      </c>
      <c r="H1767" s="165">
        <v>17.491039999999998</v>
      </c>
      <c r="I1767" s="164"/>
    </row>
    <row r="1768" spans="1:9" x14ac:dyDescent="0.35">
      <c r="A1768">
        <v>347439</v>
      </c>
      <c r="B1768" t="s">
        <v>104</v>
      </c>
      <c r="C1768" t="s">
        <v>3</v>
      </c>
      <c r="D1768" t="s">
        <v>62</v>
      </c>
      <c r="E1768" t="s">
        <v>91</v>
      </c>
      <c r="F1768" t="s">
        <v>64</v>
      </c>
      <c r="G1768" t="s">
        <v>22</v>
      </c>
      <c r="H1768" s="165">
        <v>8.700899999999999</v>
      </c>
      <c r="I1768" s="164"/>
    </row>
    <row r="1769" spans="1:9" x14ac:dyDescent="0.35">
      <c r="A1769">
        <v>347353</v>
      </c>
      <c r="B1769" t="s">
        <v>47</v>
      </c>
      <c r="C1769" t="s">
        <v>37</v>
      </c>
      <c r="D1769" t="s">
        <v>38</v>
      </c>
      <c r="E1769" t="s">
        <v>39</v>
      </c>
      <c r="F1769" t="s">
        <v>44</v>
      </c>
      <c r="G1769" t="s">
        <v>22</v>
      </c>
      <c r="H1769" s="165">
        <v>11.77814666666545</v>
      </c>
      <c r="I1769" s="164"/>
    </row>
    <row r="1770" spans="1:9" x14ac:dyDescent="0.35">
      <c r="A1770">
        <v>347355</v>
      </c>
      <c r="B1770" t="s">
        <v>49</v>
      </c>
      <c r="C1770" t="s">
        <v>37</v>
      </c>
      <c r="D1770" t="s">
        <v>38</v>
      </c>
      <c r="E1770" t="s">
        <v>39</v>
      </c>
      <c r="F1770" t="s">
        <v>44</v>
      </c>
      <c r="G1770" t="s">
        <v>22</v>
      </c>
      <c r="H1770" s="165">
        <v>17.578439999998189</v>
      </c>
      <c r="I1770" s="164"/>
    </row>
    <row r="1771" spans="1:9" x14ac:dyDescent="0.35">
      <c r="A1771">
        <v>347357</v>
      </c>
      <c r="B1771" t="s">
        <v>50</v>
      </c>
      <c r="C1771" t="s">
        <v>37</v>
      </c>
      <c r="D1771" t="s">
        <v>38</v>
      </c>
      <c r="E1771" t="s">
        <v>39</v>
      </c>
      <c r="F1771" t="s">
        <v>44</v>
      </c>
      <c r="G1771" t="s">
        <v>22</v>
      </c>
      <c r="H1771" s="165">
        <v>17.489659999998196</v>
      </c>
      <c r="I1771" s="164"/>
    </row>
    <row r="1772" spans="1:9" x14ac:dyDescent="0.35">
      <c r="A1772">
        <v>347359</v>
      </c>
      <c r="B1772" t="s">
        <v>51</v>
      </c>
      <c r="C1772" t="s">
        <v>37</v>
      </c>
      <c r="D1772" t="s">
        <v>38</v>
      </c>
      <c r="E1772" t="s">
        <v>39</v>
      </c>
      <c r="F1772" t="s">
        <v>44</v>
      </c>
      <c r="G1772" t="s">
        <v>22</v>
      </c>
      <c r="H1772" s="165">
        <v>11.600586666665468</v>
      </c>
      <c r="I1772" s="164"/>
    </row>
    <row r="1773" spans="1:9" x14ac:dyDescent="0.35">
      <c r="A1773">
        <v>347373</v>
      </c>
      <c r="B1773" t="s">
        <v>57</v>
      </c>
      <c r="C1773" t="s">
        <v>37</v>
      </c>
      <c r="D1773" t="s">
        <v>38</v>
      </c>
      <c r="E1773" t="s">
        <v>53</v>
      </c>
      <c r="F1773" t="s">
        <v>44</v>
      </c>
      <c r="G1773" t="s">
        <v>22</v>
      </c>
      <c r="H1773" s="165">
        <v>5.7115133333327615</v>
      </c>
      <c r="I1773" s="164"/>
    </row>
    <row r="1774" spans="1:9" x14ac:dyDescent="0.35">
      <c r="A1774">
        <v>347375</v>
      </c>
      <c r="B1774" t="s">
        <v>58</v>
      </c>
      <c r="C1774" t="s">
        <v>37</v>
      </c>
      <c r="D1774" t="s">
        <v>38</v>
      </c>
      <c r="E1774" t="s">
        <v>53</v>
      </c>
      <c r="F1774" t="s">
        <v>44</v>
      </c>
      <c r="G1774" t="s">
        <v>22</v>
      </c>
      <c r="H1774" s="165">
        <v>17.72048799999817</v>
      </c>
      <c r="I1774" s="164"/>
    </row>
    <row r="1775" spans="1:9" x14ac:dyDescent="0.35">
      <c r="A1775">
        <v>347377</v>
      </c>
      <c r="B1775" t="s">
        <v>59</v>
      </c>
      <c r="C1775" t="s">
        <v>37</v>
      </c>
      <c r="D1775" t="s">
        <v>38</v>
      </c>
      <c r="E1775" t="s">
        <v>53</v>
      </c>
      <c r="F1775" t="s">
        <v>44</v>
      </c>
      <c r="G1775" t="s">
        <v>22</v>
      </c>
      <c r="H1775" s="165">
        <v>17.667219999998174</v>
      </c>
      <c r="I1775" s="164"/>
    </row>
    <row r="1776" spans="1:9" x14ac:dyDescent="0.35">
      <c r="A1776">
        <v>347379</v>
      </c>
      <c r="B1776" t="s">
        <v>60</v>
      </c>
      <c r="C1776" t="s">
        <v>37</v>
      </c>
      <c r="D1776" t="s">
        <v>38</v>
      </c>
      <c r="E1776" t="s">
        <v>53</v>
      </c>
      <c r="F1776" t="s">
        <v>44</v>
      </c>
      <c r="G1776" t="s">
        <v>22</v>
      </c>
      <c r="H1776" s="165">
        <v>17.578439999998189</v>
      </c>
      <c r="I1776" s="164"/>
    </row>
    <row r="1777" spans="1:9" x14ac:dyDescent="0.35">
      <c r="A1777">
        <v>347411</v>
      </c>
      <c r="B1777" t="s">
        <v>85</v>
      </c>
      <c r="C1777" t="s">
        <v>37</v>
      </c>
      <c r="D1777" t="s">
        <v>4</v>
      </c>
      <c r="E1777" t="s">
        <v>78</v>
      </c>
      <c r="F1777" t="s">
        <v>44</v>
      </c>
      <c r="G1777" t="s">
        <v>22</v>
      </c>
      <c r="H1777" s="165">
        <v>11.423026666665486</v>
      </c>
      <c r="I1777" s="164"/>
    </row>
    <row r="1778" spans="1:9" x14ac:dyDescent="0.35">
      <c r="A1778">
        <v>347413</v>
      </c>
      <c r="B1778" t="s">
        <v>86</v>
      </c>
      <c r="C1778" t="s">
        <v>37</v>
      </c>
      <c r="D1778" t="s">
        <v>4</v>
      </c>
      <c r="E1778" t="s">
        <v>78</v>
      </c>
      <c r="F1778" t="s">
        <v>44</v>
      </c>
      <c r="G1778" t="s">
        <v>22</v>
      </c>
      <c r="H1778" s="165">
        <v>11.813658666665447</v>
      </c>
      <c r="I1778" s="164"/>
    </row>
    <row r="1779" spans="1:9" x14ac:dyDescent="0.35">
      <c r="A1779">
        <v>347415</v>
      </c>
      <c r="B1779" t="s">
        <v>87</v>
      </c>
      <c r="C1779" t="s">
        <v>37</v>
      </c>
      <c r="D1779" t="s">
        <v>4</v>
      </c>
      <c r="E1779" t="s">
        <v>78</v>
      </c>
      <c r="F1779" t="s">
        <v>44</v>
      </c>
      <c r="G1779" t="s">
        <v>22</v>
      </c>
      <c r="H1779" s="165">
        <v>11.77814666666545</v>
      </c>
      <c r="I1779" s="164"/>
    </row>
    <row r="1780" spans="1:9" x14ac:dyDescent="0.35">
      <c r="A1780">
        <v>347417</v>
      </c>
      <c r="B1780" t="s">
        <v>88</v>
      </c>
      <c r="C1780" t="s">
        <v>37</v>
      </c>
      <c r="D1780" t="s">
        <v>4</v>
      </c>
      <c r="E1780" t="s">
        <v>78</v>
      </c>
      <c r="F1780" t="s">
        <v>44</v>
      </c>
      <c r="G1780" t="s">
        <v>22</v>
      </c>
      <c r="H1780" s="165">
        <v>11.718959999998788</v>
      </c>
      <c r="I1780" s="164"/>
    </row>
    <row r="1781" spans="1:9" x14ac:dyDescent="0.35">
      <c r="A1781">
        <v>347419</v>
      </c>
      <c r="B1781" t="s">
        <v>89</v>
      </c>
      <c r="C1781" t="s">
        <v>37</v>
      </c>
      <c r="D1781" t="s">
        <v>4</v>
      </c>
      <c r="E1781" t="s">
        <v>78</v>
      </c>
      <c r="F1781" t="s">
        <v>44</v>
      </c>
      <c r="G1781" t="s">
        <v>22</v>
      </c>
      <c r="H1781" s="165">
        <v>11.659773333332128</v>
      </c>
      <c r="I1781" s="164"/>
    </row>
    <row r="1782" spans="1:9" x14ac:dyDescent="0.35">
      <c r="A1782">
        <v>347353</v>
      </c>
      <c r="B1782" t="s">
        <v>47</v>
      </c>
      <c r="C1782" t="s">
        <v>37</v>
      </c>
      <c r="D1782" t="s">
        <v>38</v>
      </c>
      <c r="E1782" t="s">
        <v>39</v>
      </c>
      <c r="F1782" t="s">
        <v>41</v>
      </c>
      <c r="G1782" t="s">
        <v>22</v>
      </c>
      <c r="H1782" s="165">
        <v>12.180922666665408</v>
      </c>
      <c r="I1782" s="164"/>
    </row>
    <row r="1783" spans="1:9" x14ac:dyDescent="0.35">
      <c r="A1783">
        <v>347355</v>
      </c>
      <c r="B1783" t="s">
        <v>49</v>
      </c>
      <c r="C1783" t="s">
        <v>37</v>
      </c>
      <c r="D1783" t="s">
        <v>38</v>
      </c>
      <c r="E1783" t="s">
        <v>39</v>
      </c>
      <c r="F1783" t="s">
        <v>41</v>
      </c>
      <c r="G1783" t="s">
        <v>22</v>
      </c>
      <c r="H1783" s="165">
        <v>18.179567999998124</v>
      </c>
      <c r="I1783" s="164"/>
    </row>
    <row r="1784" spans="1:9" x14ac:dyDescent="0.35">
      <c r="A1784">
        <v>347357</v>
      </c>
      <c r="B1784" t="s">
        <v>50</v>
      </c>
      <c r="C1784" t="s">
        <v>37</v>
      </c>
      <c r="D1784" t="s">
        <v>38</v>
      </c>
      <c r="E1784" t="s">
        <v>39</v>
      </c>
      <c r="F1784" t="s">
        <v>41</v>
      </c>
      <c r="G1784" t="s">
        <v>22</v>
      </c>
      <c r="H1784" s="165">
        <v>18.087751999998133</v>
      </c>
      <c r="I1784" s="164"/>
    </row>
    <row r="1785" spans="1:9" x14ac:dyDescent="0.35">
      <c r="A1785">
        <v>347359</v>
      </c>
      <c r="B1785" t="s">
        <v>51</v>
      </c>
      <c r="C1785" t="s">
        <v>37</v>
      </c>
      <c r="D1785" t="s">
        <v>38</v>
      </c>
      <c r="E1785" t="s">
        <v>39</v>
      </c>
      <c r="F1785" t="s">
        <v>41</v>
      </c>
      <c r="G1785" t="s">
        <v>22</v>
      </c>
      <c r="H1785" s="165">
        <v>11.997290666665426</v>
      </c>
      <c r="I1785" s="164"/>
    </row>
    <row r="1786" spans="1:9" x14ac:dyDescent="0.35">
      <c r="A1786">
        <v>347373</v>
      </c>
      <c r="B1786" t="s">
        <v>57</v>
      </c>
      <c r="C1786" t="s">
        <v>37</v>
      </c>
      <c r="D1786" t="s">
        <v>38</v>
      </c>
      <c r="E1786" t="s">
        <v>53</v>
      </c>
      <c r="F1786" t="s">
        <v>41</v>
      </c>
      <c r="G1786" t="s">
        <v>22</v>
      </c>
      <c r="H1786" s="165">
        <v>5.906829333332742</v>
      </c>
      <c r="I1786" s="164"/>
    </row>
    <row r="1787" spans="1:9" x14ac:dyDescent="0.35">
      <c r="A1787">
        <v>347375</v>
      </c>
      <c r="B1787" t="s">
        <v>58</v>
      </c>
      <c r="C1787" t="s">
        <v>37</v>
      </c>
      <c r="D1787" t="s">
        <v>38</v>
      </c>
      <c r="E1787" t="s">
        <v>53</v>
      </c>
      <c r="F1787" t="s">
        <v>41</v>
      </c>
      <c r="G1787" t="s">
        <v>22</v>
      </c>
      <c r="H1787" s="165">
        <v>18.32647359999811</v>
      </c>
      <c r="I1787" s="164"/>
    </row>
    <row r="1788" spans="1:9" x14ac:dyDescent="0.35">
      <c r="A1788">
        <v>347377</v>
      </c>
      <c r="B1788" t="s">
        <v>59</v>
      </c>
      <c r="C1788" t="s">
        <v>37</v>
      </c>
      <c r="D1788" t="s">
        <v>38</v>
      </c>
      <c r="E1788" t="s">
        <v>53</v>
      </c>
      <c r="F1788" t="s">
        <v>41</v>
      </c>
      <c r="G1788" t="s">
        <v>22</v>
      </c>
      <c r="H1788" s="165">
        <v>18.271383999998115</v>
      </c>
      <c r="I1788" s="164"/>
    </row>
    <row r="1789" spans="1:9" x14ac:dyDescent="0.35">
      <c r="A1789">
        <v>347379</v>
      </c>
      <c r="B1789" t="s">
        <v>60</v>
      </c>
      <c r="C1789" t="s">
        <v>37</v>
      </c>
      <c r="D1789" t="s">
        <v>38</v>
      </c>
      <c r="E1789" t="s">
        <v>53</v>
      </c>
      <c r="F1789" t="s">
        <v>41</v>
      </c>
      <c r="G1789" t="s">
        <v>22</v>
      </c>
      <c r="H1789" s="165">
        <v>18.179567999998124</v>
      </c>
      <c r="I1789" s="164"/>
    </row>
    <row r="1790" spans="1:9" x14ac:dyDescent="0.35">
      <c r="A1790">
        <v>347411</v>
      </c>
      <c r="B1790" t="s">
        <v>85</v>
      </c>
      <c r="C1790" t="s">
        <v>37</v>
      </c>
      <c r="D1790" t="s">
        <v>4</v>
      </c>
      <c r="E1790" t="s">
        <v>78</v>
      </c>
      <c r="F1790" t="s">
        <v>41</v>
      </c>
      <c r="G1790" t="s">
        <v>22</v>
      </c>
      <c r="H1790" s="165">
        <v>11.813658666665445</v>
      </c>
      <c r="I1790" s="164"/>
    </row>
    <row r="1791" spans="1:9" x14ac:dyDescent="0.35">
      <c r="A1791">
        <v>347413</v>
      </c>
      <c r="B1791" t="s">
        <v>86</v>
      </c>
      <c r="C1791" t="s">
        <v>37</v>
      </c>
      <c r="D1791" t="s">
        <v>4</v>
      </c>
      <c r="E1791" t="s">
        <v>78</v>
      </c>
      <c r="F1791" t="s">
        <v>41</v>
      </c>
      <c r="G1791" t="s">
        <v>22</v>
      </c>
      <c r="H1791" s="165">
        <v>12.217649066665404</v>
      </c>
      <c r="I1791" s="164"/>
    </row>
    <row r="1792" spans="1:9" x14ac:dyDescent="0.35">
      <c r="A1792">
        <v>347415</v>
      </c>
      <c r="B1792" t="s">
        <v>87</v>
      </c>
      <c r="C1792" t="s">
        <v>37</v>
      </c>
      <c r="D1792" t="s">
        <v>4</v>
      </c>
      <c r="E1792" t="s">
        <v>78</v>
      </c>
      <c r="F1792" t="s">
        <v>41</v>
      </c>
      <c r="G1792" t="s">
        <v>22</v>
      </c>
      <c r="H1792" s="165">
        <v>12.180922666665408</v>
      </c>
      <c r="I1792" s="164"/>
    </row>
    <row r="1793" spans="1:9" x14ac:dyDescent="0.35">
      <c r="A1793">
        <v>347417</v>
      </c>
      <c r="B1793" t="s">
        <v>88</v>
      </c>
      <c r="C1793" t="s">
        <v>37</v>
      </c>
      <c r="D1793" t="s">
        <v>4</v>
      </c>
      <c r="E1793" t="s">
        <v>78</v>
      </c>
      <c r="F1793" t="s">
        <v>41</v>
      </c>
      <c r="G1793" t="s">
        <v>22</v>
      </c>
      <c r="H1793" s="165">
        <v>12.119711999998747</v>
      </c>
      <c r="I1793" s="164"/>
    </row>
    <row r="1794" spans="1:9" x14ac:dyDescent="0.35">
      <c r="A1794">
        <v>347419</v>
      </c>
      <c r="B1794" t="s">
        <v>89</v>
      </c>
      <c r="C1794" t="s">
        <v>37</v>
      </c>
      <c r="D1794" t="s">
        <v>4</v>
      </c>
      <c r="E1794" t="s">
        <v>78</v>
      </c>
      <c r="F1794" t="s">
        <v>41</v>
      </c>
      <c r="G1794" t="s">
        <v>22</v>
      </c>
      <c r="H1794" s="165">
        <v>12.058501333332087</v>
      </c>
      <c r="I1794" s="164"/>
    </row>
    <row r="1795" spans="1:9" x14ac:dyDescent="0.35">
      <c r="A1795">
        <v>347427</v>
      </c>
      <c r="B1795" t="s">
        <v>98</v>
      </c>
      <c r="C1795" t="s">
        <v>3</v>
      </c>
      <c r="D1795" t="s">
        <v>62</v>
      </c>
      <c r="E1795" t="s">
        <v>91</v>
      </c>
      <c r="F1795" t="s">
        <v>95</v>
      </c>
      <c r="G1795" t="s">
        <v>22</v>
      </c>
      <c r="H1795" s="165">
        <v>17.667219999999997</v>
      </c>
      <c r="I1795" s="164"/>
    </row>
    <row r="1796" spans="1:9" x14ac:dyDescent="0.35">
      <c r="A1796">
        <v>347429</v>
      </c>
      <c r="B1796" t="s">
        <v>99</v>
      </c>
      <c r="C1796" t="s">
        <v>3</v>
      </c>
      <c r="D1796" t="s">
        <v>62</v>
      </c>
      <c r="E1796" t="s">
        <v>91</v>
      </c>
      <c r="F1796" t="s">
        <v>95</v>
      </c>
      <c r="G1796" t="s">
        <v>22</v>
      </c>
      <c r="H1796" s="165">
        <v>18.271383999999998</v>
      </c>
      <c r="I1796" s="164"/>
    </row>
    <row r="1797" spans="1:9" x14ac:dyDescent="0.35">
      <c r="A1797">
        <v>347431</v>
      </c>
      <c r="B1797" t="s">
        <v>100</v>
      </c>
      <c r="C1797" t="s">
        <v>3</v>
      </c>
      <c r="D1797" t="s">
        <v>62</v>
      </c>
      <c r="E1797" t="s">
        <v>91</v>
      </c>
      <c r="F1797" t="s">
        <v>95</v>
      </c>
      <c r="G1797" t="s">
        <v>22</v>
      </c>
      <c r="H1797" s="165">
        <v>18.216460000000001</v>
      </c>
      <c r="I1797" s="164"/>
    </row>
    <row r="1798" spans="1:9" x14ac:dyDescent="0.35">
      <c r="A1798">
        <v>347433</v>
      </c>
      <c r="B1798" t="s">
        <v>101</v>
      </c>
      <c r="C1798" t="s">
        <v>3</v>
      </c>
      <c r="D1798" t="s">
        <v>62</v>
      </c>
      <c r="E1798" t="s">
        <v>91</v>
      </c>
      <c r="F1798" t="s">
        <v>95</v>
      </c>
      <c r="G1798" t="s">
        <v>22</v>
      </c>
      <c r="H1798" s="165">
        <v>18.124919999999996</v>
      </c>
      <c r="I1798" s="164"/>
    </row>
    <row r="1799" spans="1:9" x14ac:dyDescent="0.35">
      <c r="A1799">
        <v>347435</v>
      </c>
      <c r="B1799" t="s">
        <v>102</v>
      </c>
      <c r="C1799" t="s">
        <v>3</v>
      </c>
      <c r="D1799" t="s">
        <v>62</v>
      </c>
      <c r="E1799" t="s">
        <v>91</v>
      </c>
      <c r="F1799" t="s">
        <v>95</v>
      </c>
      <c r="G1799" t="s">
        <v>22</v>
      </c>
      <c r="H1799" s="165">
        <v>54.100139999999911</v>
      </c>
      <c r="I1799" s="164"/>
    </row>
    <row r="1800" spans="1:9" x14ac:dyDescent="0.35">
      <c r="A1800">
        <v>347437</v>
      </c>
      <c r="B1800" t="s">
        <v>103</v>
      </c>
      <c r="C1800" t="s">
        <v>3</v>
      </c>
      <c r="D1800" t="s">
        <v>62</v>
      </c>
      <c r="E1800" t="s">
        <v>91</v>
      </c>
      <c r="F1800" t="s">
        <v>95</v>
      </c>
      <c r="G1800" t="s">
        <v>22</v>
      </c>
      <c r="H1800" s="165">
        <v>35.883679999999998</v>
      </c>
      <c r="I1800" s="164"/>
    </row>
    <row r="1801" spans="1:9" x14ac:dyDescent="0.35">
      <c r="A1801">
        <v>347439</v>
      </c>
      <c r="B1801" t="s">
        <v>104</v>
      </c>
      <c r="C1801" t="s">
        <v>3</v>
      </c>
      <c r="D1801" t="s">
        <v>62</v>
      </c>
      <c r="E1801" t="s">
        <v>91</v>
      </c>
      <c r="F1801" t="s">
        <v>95</v>
      </c>
      <c r="G1801" t="s">
        <v>22</v>
      </c>
      <c r="H1801" s="165">
        <v>17.850299999999997</v>
      </c>
      <c r="I1801" s="164"/>
    </row>
    <row r="1802" spans="1:9" x14ac:dyDescent="0.35">
      <c r="A1802">
        <v>347331</v>
      </c>
      <c r="B1802" t="s">
        <v>2</v>
      </c>
      <c r="C1802" t="s">
        <v>3</v>
      </c>
      <c r="D1802" t="s">
        <v>4</v>
      </c>
      <c r="E1802" t="s">
        <v>5</v>
      </c>
      <c r="F1802" t="s">
        <v>5</v>
      </c>
      <c r="G1802" t="s">
        <v>22</v>
      </c>
      <c r="H1802" s="165">
        <v>36.067679999999996</v>
      </c>
      <c r="I1802" s="164"/>
    </row>
    <row r="1803" spans="1:9" x14ac:dyDescent="0.35">
      <c r="A1803">
        <v>347333</v>
      </c>
      <c r="B1803" t="s">
        <v>32</v>
      </c>
      <c r="C1803" t="s">
        <v>3</v>
      </c>
      <c r="D1803" t="s">
        <v>4</v>
      </c>
      <c r="E1803" t="s">
        <v>5</v>
      </c>
      <c r="F1803" t="s">
        <v>5</v>
      </c>
      <c r="G1803" t="s">
        <v>22</v>
      </c>
      <c r="H1803" s="165">
        <v>35.88552</v>
      </c>
      <c r="I1803" s="164"/>
    </row>
    <row r="1804" spans="1:9" x14ac:dyDescent="0.35">
      <c r="A1804">
        <v>347335</v>
      </c>
      <c r="B1804" t="s">
        <v>33</v>
      </c>
      <c r="C1804" t="s">
        <v>3</v>
      </c>
      <c r="D1804" t="s">
        <v>4</v>
      </c>
      <c r="E1804" t="s">
        <v>5</v>
      </c>
      <c r="F1804" t="s">
        <v>5</v>
      </c>
      <c r="G1804" t="s">
        <v>22</v>
      </c>
      <c r="H1804" s="165">
        <v>35.703359999999996</v>
      </c>
      <c r="I1804" s="164"/>
    </row>
    <row r="1805" spans="1:9" x14ac:dyDescent="0.35">
      <c r="A1805">
        <v>347337</v>
      </c>
      <c r="B1805" t="s">
        <v>34</v>
      </c>
      <c r="C1805" t="s">
        <v>3</v>
      </c>
      <c r="D1805" t="s">
        <v>4</v>
      </c>
      <c r="E1805" t="s">
        <v>5</v>
      </c>
      <c r="F1805" t="s">
        <v>5</v>
      </c>
      <c r="G1805" t="s">
        <v>22</v>
      </c>
      <c r="H1805" s="165">
        <v>35.521199999999993</v>
      </c>
      <c r="I1805" s="164"/>
    </row>
    <row r="1806" spans="1:9" x14ac:dyDescent="0.35">
      <c r="A1806">
        <v>347339</v>
      </c>
      <c r="B1806" t="s">
        <v>35</v>
      </c>
      <c r="C1806" t="s">
        <v>3</v>
      </c>
      <c r="D1806" t="s">
        <v>4</v>
      </c>
      <c r="E1806" t="s">
        <v>5</v>
      </c>
      <c r="F1806" t="s">
        <v>5</v>
      </c>
      <c r="G1806" t="s">
        <v>22</v>
      </c>
      <c r="H1806" s="165">
        <v>35.339039999999997</v>
      </c>
      <c r="I1806" s="164"/>
    </row>
    <row r="1807" spans="1:9" x14ac:dyDescent="0.35">
      <c r="A1807">
        <v>347411</v>
      </c>
      <c r="B1807" t="s">
        <v>85</v>
      </c>
      <c r="C1807" t="s">
        <v>37</v>
      </c>
      <c r="D1807" t="s">
        <v>38</v>
      </c>
      <c r="E1807" t="s">
        <v>39</v>
      </c>
      <c r="F1807" t="s">
        <v>39</v>
      </c>
      <c r="G1807" t="s">
        <v>22</v>
      </c>
      <c r="H1807" s="165">
        <v>34.979319999999994</v>
      </c>
      <c r="I1807" s="164"/>
    </row>
    <row r="1808" spans="1:9" x14ac:dyDescent="0.35">
      <c r="A1808">
        <v>347413</v>
      </c>
      <c r="B1808" t="s">
        <v>86</v>
      </c>
      <c r="C1808" t="s">
        <v>37</v>
      </c>
      <c r="D1808" t="s">
        <v>38</v>
      </c>
      <c r="E1808" t="s">
        <v>39</v>
      </c>
      <c r="F1808" t="s">
        <v>39</v>
      </c>
      <c r="G1808" t="s">
        <v>22</v>
      </c>
      <c r="H1808" s="165">
        <v>36.175503999999997</v>
      </c>
      <c r="I1808" s="164"/>
    </row>
    <row r="1809" spans="1:9" x14ac:dyDescent="0.35">
      <c r="A1809">
        <v>347415</v>
      </c>
      <c r="B1809" t="s">
        <v>87</v>
      </c>
      <c r="C1809" t="s">
        <v>37</v>
      </c>
      <c r="D1809" t="s">
        <v>38</v>
      </c>
      <c r="E1809" t="s">
        <v>39</v>
      </c>
      <c r="F1809" t="s">
        <v>39</v>
      </c>
      <c r="G1809" t="s">
        <v>22</v>
      </c>
      <c r="H1809" s="165">
        <v>36.066760000000002</v>
      </c>
      <c r="I1809" s="164"/>
    </row>
    <row r="1810" spans="1:9" x14ac:dyDescent="0.35">
      <c r="A1810">
        <v>347417</v>
      </c>
      <c r="B1810" t="s">
        <v>88</v>
      </c>
      <c r="C1810" t="s">
        <v>37</v>
      </c>
      <c r="D1810" t="s">
        <v>38</v>
      </c>
      <c r="E1810" t="s">
        <v>39</v>
      </c>
      <c r="F1810" t="s">
        <v>39</v>
      </c>
      <c r="G1810" t="s">
        <v>22</v>
      </c>
      <c r="H1810" s="165">
        <v>35.885519999999993</v>
      </c>
      <c r="I1810" s="164"/>
    </row>
    <row r="1811" spans="1:9" x14ac:dyDescent="0.35">
      <c r="A1811">
        <v>347419</v>
      </c>
      <c r="B1811" t="s">
        <v>89</v>
      </c>
      <c r="C1811" t="s">
        <v>37</v>
      </c>
      <c r="D1811" t="s">
        <v>38</v>
      </c>
      <c r="E1811" t="s">
        <v>39</v>
      </c>
      <c r="F1811" t="s">
        <v>39</v>
      </c>
      <c r="G1811" t="s">
        <v>22</v>
      </c>
      <c r="H1811" s="165">
        <v>35.704279999999997</v>
      </c>
      <c r="I1811" s="164"/>
    </row>
    <row r="1812" spans="1:9" x14ac:dyDescent="0.35">
      <c r="A1812">
        <v>347373</v>
      </c>
      <c r="B1812" t="s">
        <v>57</v>
      </c>
      <c r="C1812" t="s">
        <v>37</v>
      </c>
      <c r="D1812" t="s">
        <v>38</v>
      </c>
      <c r="E1812" t="s">
        <v>53</v>
      </c>
      <c r="F1812" t="s">
        <v>53</v>
      </c>
      <c r="G1812" t="s">
        <v>22</v>
      </c>
      <c r="H1812" s="165">
        <v>17.400879999999997</v>
      </c>
      <c r="I1812" s="164"/>
    </row>
    <row r="1813" spans="1:9" x14ac:dyDescent="0.35">
      <c r="A1813">
        <v>347375</v>
      </c>
      <c r="B1813" t="s">
        <v>58</v>
      </c>
      <c r="C1813" t="s">
        <v>37</v>
      </c>
      <c r="D1813" t="s">
        <v>38</v>
      </c>
      <c r="E1813" t="s">
        <v>53</v>
      </c>
      <c r="F1813" t="s">
        <v>53</v>
      </c>
      <c r="G1813" t="s">
        <v>22</v>
      </c>
      <c r="H1813" s="165">
        <v>53.987807999999909</v>
      </c>
      <c r="I1813" s="164"/>
    </row>
    <row r="1814" spans="1:9" x14ac:dyDescent="0.35">
      <c r="A1814">
        <v>347377</v>
      </c>
      <c r="B1814" t="s">
        <v>59</v>
      </c>
      <c r="C1814" t="s">
        <v>37</v>
      </c>
      <c r="D1814" t="s">
        <v>38</v>
      </c>
      <c r="E1814" t="s">
        <v>53</v>
      </c>
      <c r="F1814" t="s">
        <v>53</v>
      </c>
      <c r="G1814" t="s">
        <v>22</v>
      </c>
      <c r="H1814" s="165">
        <v>53.825519999999905</v>
      </c>
      <c r="I1814" s="164"/>
    </row>
    <row r="1815" spans="1:9" x14ac:dyDescent="0.35">
      <c r="A1815">
        <v>347379</v>
      </c>
      <c r="B1815" t="s">
        <v>60</v>
      </c>
      <c r="C1815" t="s">
        <v>37</v>
      </c>
      <c r="D1815" t="s">
        <v>38</v>
      </c>
      <c r="E1815" t="s">
        <v>53</v>
      </c>
      <c r="F1815" t="s">
        <v>53</v>
      </c>
      <c r="G1815" t="s">
        <v>22</v>
      </c>
      <c r="H1815" s="165">
        <v>53.555039999999906</v>
      </c>
      <c r="I1815" s="164"/>
    </row>
    <row r="1816" spans="1:9" x14ac:dyDescent="0.35">
      <c r="A1816">
        <v>347387</v>
      </c>
      <c r="B1816" t="s">
        <v>70</v>
      </c>
      <c r="C1816" t="s">
        <v>3</v>
      </c>
      <c r="D1816" t="s">
        <v>62</v>
      </c>
      <c r="E1816" t="s">
        <v>63</v>
      </c>
      <c r="F1816" t="s">
        <v>63</v>
      </c>
      <c r="G1816" t="s">
        <v>22</v>
      </c>
      <c r="H1816" s="165">
        <v>17.581199999999999</v>
      </c>
      <c r="I1816" s="164"/>
    </row>
    <row r="1817" spans="1:9" x14ac:dyDescent="0.35">
      <c r="A1817">
        <v>347389</v>
      </c>
      <c r="B1817" t="s">
        <v>71</v>
      </c>
      <c r="C1817" t="s">
        <v>3</v>
      </c>
      <c r="D1817" t="s">
        <v>62</v>
      </c>
      <c r="E1817" t="s">
        <v>63</v>
      </c>
      <c r="F1817" t="s">
        <v>63</v>
      </c>
      <c r="G1817" t="s">
        <v>22</v>
      </c>
      <c r="H1817" s="165">
        <v>17.491499999999998</v>
      </c>
      <c r="I1817" s="164"/>
    </row>
    <row r="1818" spans="1:9" x14ac:dyDescent="0.35">
      <c r="A1818">
        <v>347391</v>
      </c>
      <c r="B1818" t="s">
        <v>72</v>
      </c>
      <c r="C1818" t="s">
        <v>3</v>
      </c>
      <c r="D1818" t="s">
        <v>62</v>
      </c>
      <c r="E1818" t="s">
        <v>63</v>
      </c>
      <c r="F1818" t="s">
        <v>63</v>
      </c>
      <c r="G1818" t="s">
        <v>22</v>
      </c>
      <c r="H1818" s="165">
        <v>17.401799999999998</v>
      </c>
      <c r="I1818" s="164"/>
    </row>
    <row r="1819" spans="1:9" x14ac:dyDescent="0.35">
      <c r="A1819">
        <v>347393</v>
      </c>
      <c r="B1819" t="s">
        <v>73</v>
      </c>
      <c r="C1819" t="s">
        <v>3</v>
      </c>
      <c r="D1819" t="s">
        <v>62</v>
      </c>
      <c r="E1819" t="s">
        <v>63</v>
      </c>
      <c r="F1819" t="s">
        <v>63</v>
      </c>
      <c r="G1819" t="s">
        <v>22</v>
      </c>
      <c r="H1819" s="165">
        <v>17.312099999999997</v>
      </c>
      <c r="I1819" s="164"/>
    </row>
    <row r="1820" spans="1:9" x14ac:dyDescent="0.35">
      <c r="A1820">
        <v>347395</v>
      </c>
      <c r="B1820" t="s">
        <v>74</v>
      </c>
      <c r="C1820" t="s">
        <v>3</v>
      </c>
      <c r="D1820" t="s">
        <v>62</v>
      </c>
      <c r="E1820" t="s">
        <v>63</v>
      </c>
      <c r="F1820" t="s">
        <v>63</v>
      </c>
      <c r="G1820" t="s">
        <v>22</v>
      </c>
      <c r="H1820" s="165">
        <v>53.712359999999904</v>
      </c>
      <c r="I1820" s="164"/>
    </row>
    <row r="1821" spans="1:9" x14ac:dyDescent="0.35">
      <c r="A1821">
        <v>347397</v>
      </c>
      <c r="B1821" t="s">
        <v>75</v>
      </c>
      <c r="C1821" t="s">
        <v>3</v>
      </c>
      <c r="D1821" t="s">
        <v>62</v>
      </c>
      <c r="E1821" t="s">
        <v>63</v>
      </c>
      <c r="F1821" t="s">
        <v>63</v>
      </c>
      <c r="G1821" t="s">
        <v>22</v>
      </c>
      <c r="H1821" s="165">
        <v>35.700600000000001</v>
      </c>
      <c r="I1821" s="164"/>
    </row>
    <row r="1822" spans="1:9" x14ac:dyDescent="0.35">
      <c r="A1822">
        <v>347399</v>
      </c>
      <c r="B1822" t="s">
        <v>76</v>
      </c>
      <c r="C1822" t="s">
        <v>3</v>
      </c>
      <c r="D1822" t="s">
        <v>62</v>
      </c>
      <c r="E1822" t="s">
        <v>63</v>
      </c>
      <c r="F1822" t="s">
        <v>63</v>
      </c>
      <c r="G1822" t="s">
        <v>22</v>
      </c>
      <c r="H1822" s="165">
        <v>17.760599999999997</v>
      </c>
      <c r="I1822" s="164"/>
    </row>
    <row r="1823" spans="1:9" x14ac:dyDescent="0.35">
      <c r="A1823">
        <v>347411</v>
      </c>
      <c r="B1823" t="s">
        <v>85</v>
      </c>
      <c r="C1823" t="s">
        <v>37</v>
      </c>
      <c r="D1823" t="s">
        <v>4</v>
      </c>
      <c r="E1823" t="s">
        <v>78</v>
      </c>
      <c r="F1823" t="s">
        <v>78</v>
      </c>
      <c r="G1823" t="s">
        <v>22</v>
      </c>
      <c r="H1823" s="165">
        <v>34.446639999999995</v>
      </c>
      <c r="I1823" s="164"/>
    </row>
    <row r="1824" spans="1:9" x14ac:dyDescent="0.35">
      <c r="A1824">
        <v>347413</v>
      </c>
      <c r="B1824" t="s">
        <v>86</v>
      </c>
      <c r="C1824" t="s">
        <v>37</v>
      </c>
      <c r="D1824" t="s">
        <v>4</v>
      </c>
      <c r="E1824" t="s">
        <v>78</v>
      </c>
      <c r="F1824" t="s">
        <v>78</v>
      </c>
      <c r="G1824" t="s">
        <v>22</v>
      </c>
      <c r="H1824" s="165">
        <v>35.624607999999995</v>
      </c>
      <c r="I1824" s="164"/>
    </row>
    <row r="1825" spans="1:9" x14ac:dyDescent="0.35">
      <c r="A1825">
        <v>347415</v>
      </c>
      <c r="B1825" t="s">
        <v>87</v>
      </c>
      <c r="C1825" t="s">
        <v>37</v>
      </c>
      <c r="D1825" t="s">
        <v>4</v>
      </c>
      <c r="E1825" t="s">
        <v>78</v>
      </c>
      <c r="F1825" t="s">
        <v>78</v>
      </c>
      <c r="G1825" t="s">
        <v>22</v>
      </c>
      <c r="H1825" s="165">
        <v>35.517519999999998</v>
      </c>
      <c r="I1825" s="164"/>
    </row>
    <row r="1826" spans="1:9" x14ac:dyDescent="0.35">
      <c r="A1826">
        <v>347417</v>
      </c>
      <c r="B1826" t="s">
        <v>88</v>
      </c>
      <c r="C1826" t="s">
        <v>37</v>
      </c>
      <c r="D1826" t="s">
        <v>4</v>
      </c>
      <c r="E1826" t="s">
        <v>78</v>
      </c>
      <c r="F1826" t="s">
        <v>78</v>
      </c>
      <c r="G1826" t="s">
        <v>22</v>
      </c>
      <c r="H1826" s="165">
        <v>35.339039999999997</v>
      </c>
      <c r="I1826" s="164"/>
    </row>
    <row r="1827" spans="1:9" x14ac:dyDescent="0.35">
      <c r="A1827">
        <v>347419</v>
      </c>
      <c r="B1827" t="s">
        <v>89</v>
      </c>
      <c r="C1827" t="s">
        <v>37</v>
      </c>
      <c r="D1827" t="s">
        <v>4</v>
      </c>
      <c r="E1827" t="s">
        <v>78</v>
      </c>
      <c r="F1827" t="s">
        <v>78</v>
      </c>
      <c r="G1827" t="s">
        <v>22</v>
      </c>
      <c r="H1827" s="165">
        <v>35.160559999999997</v>
      </c>
      <c r="I1827" s="164"/>
    </row>
    <row r="1828" spans="1:9" x14ac:dyDescent="0.35">
      <c r="A1828">
        <v>347427</v>
      </c>
      <c r="B1828" t="s">
        <v>98</v>
      </c>
      <c r="C1828" t="s">
        <v>3</v>
      </c>
      <c r="D1828" t="s">
        <v>62</v>
      </c>
      <c r="E1828" t="s">
        <v>91</v>
      </c>
      <c r="F1828" t="s">
        <v>91</v>
      </c>
      <c r="G1828" t="s">
        <v>22</v>
      </c>
      <c r="H1828" s="165">
        <v>17.134539999999998</v>
      </c>
      <c r="I1828" s="164"/>
    </row>
    <row r="1829" spans="1:9" x14ac:dyDescent="0.35">
      <c r="A1829">
        <v>347429</v>
      </c>
      <c r="B1829" t="s">
        <v>99</v>
      </c>
      <c r="C1829" t="s">
        <v>3</v>
      </c>
      <c r="D1829" t="s">
        <v>62</v>
      </c>
      <c r="E1829" t="s">
        <v>91</v>
      </c>
      <c r="F1829" t="s">
        <v>91</v>
      </c>
      <c r="G1829" t="s">
        <v>22</v>
      </c>
      <c r="H1829" s="165">
        <v>17.720488</v>
      </c>
      <c r="I1829" s="164"/>
    </row>
    <row r="1830" spans="1:9" x14ac:dyDescent="0.35">
      <c r="A1830">
        <v>347431</v>
      </c>
      <c r="B1830" t="s">
        <v>100</v>
      </c>
      <c r="C1830" t="s">
        <v>3</v>
      </c>
      <c r="D1830" t="s">
        <v>62</v>
      </c>
      <c r="E1830" t="s">
        <v>91</v>
      </c>
      <c r="F1830" t="s">
        <v>91</v>
      </c>
      <c r="G1830" t="s">
        <v>22</v>
      </c>
      <c r="H1830" s="165">
        <v>17.66722</v>
      </c>
      <c r="I1830" s="164"/>
    </row>
    <row r="1831" spans="1:9" x14ac:dyDescent="0.35">
      <c r="A1831">
        <v>347433</v>
      </c>
      <c r="B1831" t="s">
        <v>101</v>
      </c>
      <c r="C1831" t="s">
        <v>3</v>
      </c>
      <c r="D1831" t="s">
        <v>62</v>
      </c>
      <c r="E1831" t="s">
        <v>91</v>
      </c>
      <c r="F1831" t="s">
        <v>91</v>
      </c>
      <c r="G1831" t="s">
        <v>22</v>
      </c>
      <c r="H1831" s="165">
        <v>17.578439999999997</v>
      </c>
      <c r="I1831" s="164"/>
    </row>
    <row r="1832" spans="1:9" x14ac:dyDescent="0.35">
      <c r="A1832">
        <v>347435</v>
      </c>
      <c r="B1832" t="s">
        <v>102</v>
      </c>
      <c r="C1832" t="s">
        <v>3</v>
      </c>
      <c r="D1832" t="s">
        <v>62</v>
      </c>
      <c r="E1832" t="s">
        <v>91</v>
      </c>
      <c r="F1832" t="s">
        <v>91</v>
      </c>
      <c r="G1832" t="s">
        <v>22</v>
      </c>
      <c r="H1832" s="165">
        <v>52.46897999999991</v>
      </c>
      <c r="I1832" s="164"/>
    </row>
    <row r="1833" spans="1:9" x14ac:dyDescent="0.35">
      <c r="A1833">
        <v>347437</v>
      </c>
      <c r="B1833" t="s">
        <v>103</v>
      </c>
      <c r="C1833" t="s">
        <v>3</v>
      </c>
      <c r="D1833" t="s">
        <v>62</v>
      </c>
      <c r="E1833" t="s">
        <v>91</v>
      </c>
      <c r="F1833" t="s">
        <v>91</v>
      </c>
      <c r="G1833" t="s">
        <v>22</v>
      </c>
      <c r="H1833" s="165">
        <v>34.801760000000002</v>
      </c>
      <c r="I1833" s="164"/>
    </row>
    <row r="1834" spans="1:9" x14ac:dyDescent="0.35">
      <c r="A1834">
        <v>347439</v>
      </c>
      <c r="B1834" t="s">
        <v>104</v>
      </c>
      <c r="C1834" t="s">
        <v>3</v>
      </c>
      <c r="D1834" t="s">
        <v>62</v>
      </c>
      <c r="E1834" t="s">
        <v>91</v>
      </c>
      <c r="F1834" t="s">
        <v>91</v>
      </c>
      <c r="G1834" t="s">
        <v>22</v>
      </c>
      <c r="H1834" s="165">
        <v>17.312099999999997</v>
      </c>
      <c r="I1834" s="164"/>
    </row>
    <row r="1835" spans="1:9" x14ac:dyDescent="0.35">
      <c r="A1835">
        <v>347353</v>
      </c>
      <c r="B1835" t="s">
        <v>47</v>
      </c>
      <c r="C1835" t="s">
        <v>37</v>
      </c>
      <c r="D1835" t="s">
        <v>38</v>
      </c>
      <c r="E1835" t="s">
        <v>39</v>
      </c>
      <c r="F1835" t="s">
        <v>46</v>
      </c>
      <c r="G1835" t="s">
        <v>48</v>
      </c>
      <c r="H1835" s="165">
        <v>2384.7905624398536</v>
      </c>
      <c r="I1835" s="164"/>
    </row>
    <row r="1836" spans="1:9" x14ac:dyDescent="0.35">
      <c r="A1836">
        <v>347355</v>
      </c>
      <c r="B1836" t="s">
        <v>49</v>
      </c>
      <c r="C1836" t="s">
        <v>37</v>
      </c>
      <c r="D1836" t="s">
        <v>38</v>
      </c>
      <c r="E1836" t="s">
        <v>39</v>
      </c>
      <c r="F1836" t="s">
        <v>46</v>
      </c>
      <c r="G1836" t="s">
        <v>48</v>
      </c>
      <c r="H1836" s="165">
        <v>3579.7835038129028</v>
      </c>
      <c r="I1836" s="164"/>
    </row>
    <row r="1837" spans="1:9" x14ac:dyDescent="0.35">
      <c r="A1837">
        <v>347357</v>
      </c>
      <c r="B1837" t="s">
        <v>50</v>
      </c>
      <c r="C1837" t="s">
        <v>37</v>
      </c>
      <c r="D1837" t="s">
        <v>38</v>
      </c>
      <c r="E1837" t="s">
        <v>39</v>
      </c>
      <c r="F1837" t="s">
        <v>46</v>
      </c>
      <c r="G1837" t="s">
        <v>48</v>
      </c>
      <c r="H1837" s="165">
        <v>3561.7037891471819</v>
      </c>
      <c r="I1837" s="164"/>
    </row>
    <row r="1838" spans="1:9" x14ac:dyDescent="0.35">
      <c r="A1838">
        <v>347359</v>
      </c>
      <c r="B1838" t="s">
        <v>51</v>
      </c>
      <c r="C1838" t="s">
        <v>37</v>
      </c>
      <c r="D1838" t="s">
        <v>38</v>
      </c>
      <c r="E1838" t="s">
        <v>39</v>
      </c>
      <c r="F1838" t="s">
        <v>46</v>
      </c>
      <c r="G1838" t="s">
        <v>48</v>
      </c>
      <c r="H1838" s="165">
        <v>2375.993153387953</v>
      </c>
      <c r="I1838" s="164"/>
    </row>
    <row r="1839" spans="1:9" x14ac:dyDescent="0.35">
      <c r="A1839">
        <v>347353</v>
      </c>
      <c r="B1839" t="s">
        <v>47</v>
      </c>
      <c r="C1839" t="s">
        <v>37</v>
      </c>
      <c r="D1839" t="s">
        <v>38</v>
      </c>
      <c r="E1839" t="s">
        <v>39</v>
      </c>
      <c r="F1839" t="s">
        <v>40</v>
      </c>
      <c r="G1839" t="s">
        <v>48</v>
      </c>
      <c r="H1839" s="165">
        <v>2108.8869578505933</v>
      </c>
      <c r="I1839" s="164"/>
    </row>
    <row r="1840" spans="1:9" x14ac:dyDescent="0.35">
      <c r="A1840">
        <v>347355</v>
      </c>
      <c r="B1840" t="s">
        <v>49</v>
      </c>
      <c r="C1840" t="s">
        <v>37</v>
      </c>
      <c r="D1840" t="s">
        <v>38</v>
      </c>
      <c r="E1840" t="s">
        <v>39</v>
      </c>
      <c r="F1840" t="s">
        <v>40</v>
      </c>
      <c r="G1840" t="s">
        <v>48</v>
      </c>
      <c r="H1840" s="165">
        <v>3165.6275658001882</v>
      </c>
      <c r="I1840" s="164"/>
    </row>
    <row r="1841" spans="1:9" x14ac:dyDescent="0.35">
      <c r="A1841">
        <v>347357</v>
      </c>
      <c r="B1841" t="s">
        <v>50</v>
      </c>
      <c r="C1841" t="s">
        <v>37</v>
      </c>
      <c r="D1841" t="s">
        <v>38</v>
      </c>
      <c r="E1841" t="s">
        <v>39</v>
      </c>
      <c r="F1841" t="s">
        <v>40</v>
      </c>
      <c r="G1841" t="s">
        <v>48</v>
      </c>
      <c r="H1841" s="165">
        <v>3149.639547791096</v>
      </c>
      <c r="I1841" s="164"/>
    </row>
    <row r="1842" spans="1:9" x14ac:dyDescent="0.35">
      <c r="A1842">
        <v>347359</v>
      </c>
      <c r="B1842" t="s">
        <v>51</v>
      </c>
      <c r="C1842" t="s">
        <v>37</v>
      </c>
      <c r="D1842" t="s">
        <v>38</v>
      </c>
      <c r="E1842" t="s">
        <v>39</v>
      </c>
      <c r="F1842" t="s">
        <v>40</v>
      </c>
      <c r="G1842" t="s">
        <v>48</v>
      </c>
      <c r="H1842" s="165">
        <v>2101.1073475549792</v>
      </c>
      <c r="I1842" s="164"/>
    </row>
    <row r="1843" spans="1:9" x14ac:dyDescent="0.35">
      <c r="A1843">
        <v>347353</v>
      </c>
      <c r="B1843" t="s">
        <v>47</v>
      </c>
      <c r="C1843" t="s">
        <v>37</v>
      </c>
      <c r="D1843" t="s">
        <v>38</v>
      </c>
      <c r="E1843" t="s">
        <v>39</v>
      </c>
      <c r="F1843" t="s">
        <v>45</v>
      </c>
      <c r="G1843" t="s">
        <v>48</v>
      </c>
      <c r="H1843" s="165">
        <v>2288.1635082463272</v>
      </c>
      <c r="I1843" s="164"/>
    </row>
    <row r="1844" spans="1:9" x14ac:dyDescent="0.35">
      <c r="A1844">
        <v>347355</v>
      </c>
      <c r="B1844" t="s">
        <v>49</v>
      </c>
      <c r="C1844" t="s">
        <v>37</v>
      </c>
      <c r="D1844" t="s">
        <v>38</v>
      </c>
      <c r="E1844" t="s">
        <v>39</v>
      </c>
      <c r="F1844" t="s">
        <v>45</v>
      </c>
      <c r="G1844" t="s">
        <v>48</v>
      </c>
      <c r="H1844" s="165">
        <v>3273.8821872213343</v>
      </c>
      <c r="I1844" s="164"/>
    </row>
    <row r="1845" spans="1:9" x14ac:dyDescent="0.35">
      <c r="A1845">
        <v>347357</v>
      </c>
      <c r="B1845" t="s">
        <v>50</v>
      </c>
      <c r="C1845" t="s">
        <v>37</v>
      </c>
      <c r="D1845" t="s">
        <v>38</v>
      </c>
      <c r="E1845" t="s">
        <v>39</v>
      </c>
      <c r="F1845" t="s">
        <v>45</v>
      </c>
      <c r="G1845" t="s">
        <v>48</v>
      </c>
      <c r="H1845" s="165">
        <v>3257.347428700014</v>
      </c>
      <c r="I1845" s="164"/>
    </row>
    <row r="1846" spans="1:9" x14ac:dyDescent="0.35">
      <c r="A1846">
        <v>347359</v>
      </c>
      <c r="B1846" t="s">
        <v>51</v>
      </c>
      <c r="C1846" t="s">
        <v>37</v>
      </c>
      <c r="D1846" t="s">
        <v>38</v>
      </c>
      <c r="E1846" t="s">
        <v>39</v>
      </c>
      <c r="F1846" t="s">
        <v>45</v>
      </c>
      <c r="G1846" t="s">
        <v>48</v>
      </c>
      <c r="H1846" s="165">
        <v>2279.7440852291506</v>
      </c>
      <c r="I1846" s="164"/>
    </row>
    <row r="1847" spans="1:9" x14ac:dyDescent="0.35">
      <c r="A1847">
        <v>347373</v>
      </c>
      <c r="B1847" t="s">
        <v>57</v>
      </c>
      <c r="C1847" t="s">
        <v>37</v>
      </c>
      <c r="D1847" t="s">
        <v>38</v>
      </c>
      <c r="E1847" t="s">
        <v>53</v>
      </c>
      <c r="F1847" t="s">
        <v>55</v>
      </c>
      <c r="G1847" t="s">
        <v>48</v>
      </c>
      <c r="H1847" s="165">
        <v>2372.4978275819162</v>
      </c>
      <c r="I1847" s="164"/>
    </row>
    <row r="1848" spans="1:9" x14ac:dyDescent="0.35">
      <c r="A1848">
        <v>347375</v>
      </c>
      <c r="B1848" t="s">
        <v>58</v>
      </c>
      <c r="C1848" t="s">
        <v>37</v>
      </c>
      <c r="D1848" t="s">
        <v>38</v>
      </c>
      <c r="E1848" t="s">
        <v>53</v>
      </c>
      <c r="F1848" t="s">
        <v>55</v>
      </c>
      <c r="G1848" t="s">
        <v>48</v>
      </c>
      <c r="H1848" s="165">
        <v>3701.7190639604823</v>
      </c>
      <c r="I1848" s="164"/>
    </row>
    <row r="1849" spans="1:9" x14ac:dyDescent="0.35">
      <c r="A1849">
        <v>347377</v>
      </c>
      <c r="B1849" t="s">
        <v>59</v>
      </c>
      <c r="C1849" t="s">
        <v>37</v>
      </c>
      <c r="D1849" t="s">
        <v>38</v>
      </c>
      <c r="E1849" t="s">
        <v>53</v>
      </c>
      <c r="F1849" t="s">
        <v>55</v>
      </c>
      <c r="G1849" t="s">
        <v>48</v>
      </c>
      <c r="H1849" s="165">
        <v>3690.5916519445691</v>
      </c>
      <c r="I1849" s="164"/>
    </row>
    <row r="1850" spans="1:9" x14ac:dyDescent="0.35">
      <c r="A1850">
        <v>347379</v>
      </c>
      <c r="B1850" t="s">
        <v>60</v>
      </c>
      <c r="C1850" t="s">
        <v>37</v>
      </c>
      <c r="D1850" t="s">
        <v>38</v>
      </c>
      <c r="E1850" t="s">
        <v>53</v>
      </c>
      <c r="F1850" t="s">
        <v>55</v>
      </c>
      <c r="G1850" t="s">
        <v>48</v>
      </c>
      <c r="H1850" s="165">
        <v>2462.0997851302373</v>
      </c>
      <c r="I1850" s="164"/>
    </row>
    <row r="1851" spans="1:9" x14ac:dyDescent="0.35">
      <c r="A1851">
        <v>347373</v>
      </c>
      <c r="B1851" t="s">
        <v>57</v>
      </c>
      <c r="C1851" t="s">
        <v>37</v>
      </c>
      <c r="D1851" t="s">
        <v>38</v>
      </c>
      <c r="E1851" t="s">
        <v>53</v>
      </c>
      <c r="F1851" t="s">
        <v>54</v>
      </c>
      <c r="G1851" t="s">
        <v>48</v>
      </c>
      <c r="H1851" s="165">
        <v>2098.2895359518466</v>
      </c>
      <c r="I1851" s="164"/>
    </row>
    <row r="1852" spans="1:9" x14ac:dyDescent="0.35">
      <c r="A1852">
        <v>347375</v>
      </c>
      <c r="B1852" t="s">
        <v>58</v>
      </c>
      <c r="C1852" t="s">
        <v>37</v>
      </c>
      <c r="D1852" t="s">
        <v>38</v>
      </c>
      <c r="E1852" t="s">
        <v>53</v>
      </c>
      <c r="F1852" t="s">
        <v>54</v>
      </c>
      <c r="G1852" t="s">
        <v>48</v>
      </c>
      <c r="H1852" s="165">
        <v>3273.8821872213343</v>
      </c>
      <c r="I1852" s="164"/>
    </row>
    <row r="1853" spans="1:9" x14ac:dyDescent="0.35">
      <c r="A1853">
        <v>347377</v>
      </c>
      <c r="B1853" t="s">
        <v>59</v>
      </c>
      <c r="C1853" t="s">
        <v>37</v>
      </c>
      <c r="D1853" t="s">
        <v>38</v>
      </c>
      <c r="E1853" t="s">
        <v>53</v>
      </c>
      <c r="F1853" t="s">
        <v>54</v>
      </c>
      <c r="G1853" t="s">
        <v>48</v>
      </c>
      <c r="H1853" s="165">
        <v>3264.0408580012299</v>
      </c>
      <c r="I1853" s="164"/>
    </row>
    <row r="1854" spans="1:9" x14ac:dyDescent="0.35">
      <c r="A1854">
        <v>347379</v>
      </c>
      <c r="B1854" t="s">
        <v>60</v>
      </c>
      <c r="C1854" t="s">
        <v>37</v>
      </c>
      <c r="D1854" t="s">
        <v>38</v>
      </c>
      <c r="E1854" t="s">
        <v>53</v>
      </c>
      <c r="F1854" t="s">
        <v>54</v>
      </c>
      <c r="G1854" t="s">
        <v>48</v>
      </c>
      <c r="H1854" s="165">
        <v>2177.5354883563873</v>
      </c>
      <c r="I1854" s="164"/>
    </row>
    <row r="1855" spans="1:9" x14ac:dyDescent="0.35">
      <c r="A1855">
        <v>347373</v>
      </c>
      <c r="B1855" t="s">
        <v>57</v>
      </c>
      <c r="C1855" t="s">
        <v>37</v>
      </c>
      <c r="D1855" t="s">
        <v>38</v>
      </c>
      <c r="E1855" t="s">
        <v>53</v>
      </c>
      <c r="F1855" t="s">
        <v>56</v>
      </c>
      <c r="G1855" t="s">
        <v>48</v>
      </c>
      <c r="H1855" s="165">
        <v>2190.2665820846114</v>
      </c>
      <c r="I1855" s="164"/>
    </row>
    <row r="1856" spans="1:9" x14ac:dyDescent="0.35">
      <c r="A1856">
        <v>347375</v>
      </c>
      <c r="B1856" t="s">
        <v>58</v>
      </c>
      <c r="C1856" t="s">
        <v>37</v>
      </c>
      <c r="D1856" t="s">
        <v>38</v>
      </c>
      <c r="E1856" t="s">
        <v>53</v>
      </c>
      <c r="F1856" t="s">
        <v>56</v>
      </c>
      <c r="G1856" t="s">
        <v>48</v>
      </c>
      <c r="H1856" s="165">
        <v>3257.3474287000145</v>
      </c>
      <c r="I1856" s="164"/>
    </row>
    <row r="1857" spans="1:9" x14ac:dyDescent="0.35">
      <c r="A1857">
        <v>347377</v>
      </c>
      <c r="B1857" t="s">
        <v>59</v>
      </c>
      <c r="C1857" t="s">
        <v>37</v>
      </c>
      <c r="D1857" t="s">
        <v>38</v>
      </c>
      <c r="E1857" t="s">
        <v>53</v>
      </c>
      <c r="F1857" t="s">
        <v>56</v>
      </c>
      <c r="G1857" t="s">
        <v>48</v>
      </c>
      <c r="H1857" s="165">
        <v>3247.5558031628402</v>
      </c>
      <c r="I1857" s="164"/>
    </row>
    <row r="1858" spans="1:9" x14ac:dyDescent="0.35">
      <c r="A1858">
        <v>347379</v>
      </c>
      <c r="B1858" t="s">
        <v>60</v>
      </c>
      <c r="C1858" t="s">
        <v>37</v>
      </c>
      <c r="D1858" t="s">
        <v>38</v>
      </c>
      <c r="E1858" t="s">
        <v>53</v>
      </c>
      <c r="F1858" t="s">
        <v>56</v>
      </c>
      <c r="G1858" t="s">
        <v>48</v>
      </c>
      <c r="H1858" s="165">
        <v>2273.0076936640689</v>
      </c>
      <c r="I1858" s="164"/>
    </row>
    <row r="1859" spans="1:9" x14ac:dyDescent="0.35">
      <c r="A1859">
        <v>347353</v>
      </c>
      <c r="B1859" t="s">
        <v>47</v>
      </c>
      <c r="C1859" t="s">
        <v>37</v>
      </c>
      <c r="D1859" t="s">
        <v>38</v>
      </c>
      <c r="E1859" t="s">
        <v>39</v>
      </c>
      <c r="F1859" t="s">
        <v>43</v>
      </c>
      <c r="G1859" t="s">
        <v>48</v>
      </c>
      <c r="H1859" s="165">
        <v>1078.3710202073225</v>
      </c>
      <c r="I1859" s="164"/>
    </row>
    <row r="1860" spans="1:9" x14ac:dyDescent="0.35">
      <c r="A1860">
        <v>347355</v>
      </c>
      <c r="B1860" t="s">
        <v>49</v>
      </c>
      <c r="C1860" t="s">
        <v>37</v>
      </c>
      <c r="D1860" t="s">
        <v>38</v>
      </c>
      <c r="E1860" t="s">
        <v>39</v>
      </c>
      <c r="F1860" t="s">
        <v>43</v>
      </c>
      <c r="G1860" t="s">
        <v>48</v>
      </c>
      <c r="H1860" s="165">
        <v>1795.1313484819707</v>
      </c>
      <c r="I1860" s="164"/>
    </row>
    <row r="1861" spans="1:9" x14ac:dyDescent="0.35">
      <c r="A1861">
        <v>347357</v>
      </c>
      <c r="B1861" t="s">
        <v>50</v>
      </c>
      <c r="C1861" t="s">
        <v>37</v>
      </c>
      <c r="D1861" t="s">
        <v>38</v>
      </c>
      <c r="E1861" t="s">
        <v>39</v>
      </c>
      <c r="F1861" t="s">
        <v>43</v>
      </c>
      <c r="G1861" t="s">
        <v>48</v>
      </c>
      <c r="H1861" s="165">
        <v>1786.0650285401425</v>
      </c>
      <c r="I1861" s="164"/>
    </row>
    <row r="1862" spans="1:9" x14ac:dyDescent="0.35">
      <c r="A1862">
        <v>347359</v>
      </c>
      <c r="B1862" t="s">
        <v>51</v>
      </c>
      <c r="C1862" t="s">
        <v>37</v>
      </c>
      <c r="D1862" t="s">
        <v>38</v>
      </c>
      <c r="E1862" t="s">
        <v>39</v>
      </c>
      <c r="F1862" t="s">
        <v>43</v>
      </c>
      <c r="G1862" t="s">
        <v>48</v>
      </c>
      <c r="H1862" s="165">
        <v>1074.3693341640319</v>
      </c>
      <c r="I1862" s="164"/>
    </row>
    <row r="1863" spans="1:9" x14ac:dyDescent="0.35">
      <c r="A1863">
        <v>347373</v>
      </c>
      <c r="B1863" t="s">
        <v>57</v>
      </c>
      <c r="C1863" t="s">
        <v>37</v>
      </c>
      <c r="D1863" t="s">
        <v>38</v>
      </c>
      <c r="E1863" t="s">
        <v>53</v>
      </c>
      <c r="F1863" t="s">
        <v>43</v>
      </c>
      <c r="G1863" t="s">
        <v>48</v>
      </c>
      <c r="H1863" s="165">
        <v>1045.8573211055941</v>
      </c>
      <c r="I1863" s="164"/>
    </row>
    <row r="1864" spans="1:9" x14ac:dyDescent="0.35">
      <c r="A1864">
        <v>347375</v>
      </c>
      <c r="B1864" t="s">
        <v>58</v>
      </c>
      <c r="C1864" t="s">
        <v>37</v>
      </c>
      <c r="D1864" t="s">
        <v>38</v>
      </c>
      <c r="E1864" t="s">
        <v>53</v>
      </c>
      <c r="F1864" t="s">
        <v>43</v>
      </c>
      <c r="G1864" t="s">
        <v>48</v>
      </c>
      <c r="H1864" s="165">
        <v>1809.6374603888958</v>
      </c>
      <c r="I1864" s="164"/>
    </row>
    <row r="1865" spans="1:9" x14ac:dyDescent="0.35">
      <c r="A1865">
        <v>347377</v>
      </c>
      <c r="B1865" t="s">
        <v>59</v>
      </c>
      <c r="C1865" t="s">
        <v>37</v>
      </c>
      <c r="D1865" t="s">
        <v>38</v>
      </c>
      <c r="E1865" t="s">
        <v>53</v>
      </c>
      <c r="F1865" t="s">
        <v>43</v>
      </c>
      <c r="G1865" t="s">
        <v>48</v>
      </c>
      <c r="H1865" s="165">
        <v>1804.1976684237989</v>
      </c>
      <c r="I1865" s="164"/>
    </row>
    <row r="1866" spans="1:9" x14ac:dyDescent="0.35">
      <c r="A1866">
        <v>347379</v>
      </c>
      <c r="B1866" t="s">
        <v>60</v>
      </c>
      <c r="C1866" t="s">
        <v>37</v>
      </c>
      <c r="D1866" t="s">
        <v>38</v>
      </c>
      <c r="E1866" t="s">
        <v>53</v>
      </c>
      <c r="F1866" t="s">
        <v>43</v>
      </c>
      <c r="G1866" t="s">
        <v>48</v>
      </c>
      <c r="H1866" s="165">
        <v>1085.3322865534608</v>
      </c>
      <c r="I1866" s="164"/>
    </row>
    <row r="1867" spans="1:9" x14ac:dyDescent="0.35">
      <c r="A1867">
        <v>347353</v>
      </c>
      <c r="B1867" t="s">
        <v>47</v>
      </c>
      <c r="C1867" t="s">
        <v>37</v>
      </c>
      <c r="D1867" t="s">
        <v>38</v>
      </c>
      <c r="E1867" t="s">
        <v>39</v>
      </c>
      <c r="F1867" t="s">
        <v>42</v>
      </c>
      <c r="G1867" t="s">
        <v>48</v>
      </c>
      <c r="H1867" s="165">
        <v>1207.0091875924588</v>
      </c>
      <c r="I1867" s="164"/>
    </row>
    <row r="1868" spans="1:9" x14ac:dyDescent="0.35">
      <c r="A1868">
        <v>347355</v>
      </c>
      <c r="B1868" t="s">
        <v>49</v>
      </c>
      <c r="C1868" t="s">
        <v>37</v>
      </c>
      <c r="D1868" t="s">
        <v>38</v>
      </c>
      <c r="E1868" t="s">
        <v>39</v>
      </c>
      <c r="F1868" t="s">
        <v>42</v>
      </c>
      <c r="G1868" t="s">
        <v>48</v>
      </c>
      <c r="H1868" s="165">
        <v>2009.2713824379439</v>
      </c>
      <c r="I1868" s="164"/>
    </row>
    <row r="1869" spans="1:9" x14ac:dyDescent="0.35">
      <c r="A1869">
        <v>347357</v>
      </c>
      <c r="B1869" t="s">
        <v>50</v>
      </c>
      <c r="C1869" t="s">
        <v>37</v>
      </c>
      <c r="D1869" t="s">
        <v>38</v>
      </c>
      <c r="E1869" t="s">
        <v>39</v>
      </c>
      <c r="F1869" t="s">
        <v>42</v>
      </c>
      <c r="G1869" t="s">
        <v>48</v>
      </c>
      <c r="H1869" s="165">
        <v>1999.1235471731059</v>
      </c>
      <c r="I1869" s="164"/>
    </row>
    <row r="1870" spans="1:9" x14ac:dyDescent="0.35">
      <c r="A1870">
        <v>347359</v>
      </c>
      <c r="B1870" t="s">
        <v>51</v>
      </c>
      <c r="C1870" t="s">
        <v>37</v>
      </c>
      <c r="D1870" t="s">
        <v>38</v>
      </c>
      <c r="E1870" t="s">
        <v>39</v>
      </c>
      <c r="F1870" t="s">
        <v>42</v>
      </c>
      <c r="G1870" t="s">
        <v>48</v>
      </c>
      <c r="H1870" s="165">
        <v>1202.5301430617731</v>
      </c>
      <c r="I1870" s="164"/>
    </row>
    <row r="1871" spans="1:9" x14ac:dyDescent="0.35">
      <c r="A1871">
        <v>347373</v>
      </c>
      <c r="B1871" t="s">
        <v>57</v>
      </c>
      <c r="C1871" t="s">
        <v>37</v>
      </c>
      <c r="D1871" t="s">
        <v>38</v>
      </c>
      <c r="E1871" t="s">
        <v>53</v>
      </c>
      <c r="F1871" t="s">
        <v>42</v>
      </c>
      <c r="G1871" t="s">
        <v>48</v>
      </c>
      <c r="H1871" s="165">
        <v>1170.6169507806258</v>
      </c>
      <c r="I1871" s="164"/>
    </row>
    <row r="1872" spans="1:9" x14ac:dyDescent="0.35">
      <c r="A1872">
        <v>347375</v>
      </c>
      <c r="B1872" t="s">
        <v>58</v>
      </c>
      <c r="C1872" t="s">
        <v>37</v>
      </c>
      <c r="D1872" t="s">
        <v>38</v>
      </c>
      <c r="E1872" t="s">
        <v>53</v>
      </c>
      <c r="F1872" t="s">
        <v>42</v>
      </c>
      <c r="G1872" t="s">
        <v>48</v>
      </c>
      <c r="H1872" s="165">
        <v>2025.5079188616853</v>
      </c>
      <c r="I1872" s="164"/>
    </row>
    <row r="1873" spans="1:9" x14ac:dyDescent="0.35">
      <c r="A1873">
        <v>347377</v>
      </c>
      <c r="B1873" t="s">
        <v>59</v>
      </c>
      <c r="C1873" t="s">
        <v>37</v>
      </c>
      <c r="D1873" t="s">
        <v>38</v>
      </c>
      <c r="E1873" t="s">
        <v>53</v>
      </c>
      <c r="F1873" t="s">
        <v>42</v>
      </c>
      <c r="G1873" t="s">
        <v>48</v>
      </c>
      <c r="H1873" s="165">
        <v>2019.4192177027824</v>
      </c>
      <c r="I1873" s="164"/>
    </row>
    <row r="1874" spans="1:9" x14ac:dyDescent="0.35">
      <c r="A1874">
        <v>347379</v>
      </c>
      <c r="B1874" t="s">
        <v>60</v>
      </c>
      <c r="C1874" t="s">
        <v>37</v>
      </c>
      <c r="D1874" t="s">
        <v>38</v>
      </c>
      <c r="E1874" t="s">
        <v>53</v>
      </c>
      <c r="F1874" t="s">
        <v>42</v>
      </c>
      <c r="G1874" t="s">
        <v>48</v>
      </c>
      <c r="H1874" s="165">
        <v>1214.8008588073012</v>
      </c>
      <c r="I1874" s="164"/>
    </row>
    <row r="1875" spans="1:9" x14ac:dyDescent="0.35">
      <c r="A1875">
        <v>347353</v>
      </c>
      <c r="B1875" t="s">
        <v>47</v>
      </c>
      <c r="C1875" t="s">
        <v>37</v>
      </c>
      <c r="D1875" t="s">
        <v>38</v>
      </c>
      <c r="E1875" t="s">
        <v>39</v>
      </c>
      <c r="F1875" t="s">
        <v>44</v>
      </c>
      <c r="G1875" t="s">
        <v>48</v>
      </c>
      <c r="H1875" s="165">
        <v>632.66608735517889</v>
      </c>
      <c r="I1875" s="164"/>
    </row>
    <row r="1876" spans="1:9" x14ac:dyDescent="0.35">
      <c r="A1876">
        <v>347355</v>
      </c>
      <c r="B1876" t="s">
        <v>49</v>
      </c>
      <c r="C1876" t="s">
        <v>37</v>
      </c>
      <c r="D1876" t="s">
        <v>38</v>
      </c>
      <c r="E1876" t="s">
        <v>39</v>
      </c>
      <c r="F1876" t="s">
        <v>44</v>
      </c>
      <c r="G1876" t="s">
        <v>48</v>
      </c>
      <c r="H1876" s="165">
        <v>949.6882697400564</v>
      </c>
      <c r="I1876" s="164"/>
    </row>
    <row r="1877" spans="1:9" x14ac:dyDescent="0.35">
      <c r="A1877">
        <v>347357</v>
      </c>
      <c r="B1877" t="s">
        <v>50</v>
      </c>
      <c r="C1877" t="s">
        <v>37</v>
      </c>
      <c r="D1877" t="s">
        <v>38</v>
      </c>
      <c r="E1877" t="s">
        <v>39</v>
      </c>
      <c r="F1877" t="s">
        <v>44</v>
      </c>
      <c r="G1877" t="s">
        <v>48</v>
      </c>
      <c r="H1877" s="165">
        <v>944.8918643373288</v>
      </c>
      <c r="I1877" s="164"/>
    </row>
    <row r="1878" spans="1:9" x14ac:dyDescent="0.35">
      <c r="A1878">
        <v>347359</v>
      </c>
      <c r="B1878" t="s">
        <v>51</v>
      </c>
      <c r="C1878" t="s">
        <v>37</v>
      </c>
      <c r="D1878" t="s">
        <v>38</v>
      </c>
      <c r="E1878" t="s">
        <v>39</v>
      </c>
      <c r="F1878" t="s">
        <v>44</v>
      </c>
      <c r="G1878" t="s">
        <v>48</v>
      </c>
      <c r="H1878" s="165">
        <v>630.33220426649473</v>
      </c>
      <c r="I1878" s="164"/>
    </row>
    <row r="1879" spans="1:9" x14ac:dyDescent="0.35">
      <c r="A1879">
        <v>347373</v>
      </c>
      <c r="B1879" t="s">
        <v>57</v>
      </c>
      <c r="C1879" t="s">
        <v>37</v>
      </c>
      <c r="D1879" t="s">
        <v>38</v>
      </c>
      <c r="E1879" t="s">
        <v>53</v>
      </c>
      <c r="F1879" t="s">
        <v>44</v>
      </c>
      <c r="G1879" t="s">
        <v>48</v>
      </c>
      <c r="H1879" s="165">
        <v>613.59072793743474</v>
      </c>
      <c r="I1879" s="164"/>
    </row>
    <row r="1880" spans="1:9" x14ac:dyDescent="0.35">
      <c r="A1880">
        <v>347375</v>
      </c>
      <c r="B1880" t="s">
        <v>58</v>
      </c>
      <c r="C1880" t="s">
        <v>37</v>
      </c>
      <c r="D1880" t="s">
        <v>38</v>
      </c>
      <c r="E1880" t="s">
        <v>53</v>
      </c>
      <c r="F1880" t="s">
        <v>44</v>
      </c>
      <c r="G1880" t="s">
        <v>48</v>
      </c>
      <c r="H1880" s="165">
        <v>957.36251838442047</v>
      </c>
      <c r="I1880" s="164"/>
    </row>
    <row r="1881" spans="1:9" x14ac:dyDescent="0.35">
      <c r="A1881">
        <v>347377</v>
      </c>
      <c r="B1881" t="s">
        <v>59</v>
      </c>
      <c r="C1881" t="s">
        <v>37</v>
      </c>
      <c r="D1881" t="s">
        <v>38</v>
      </c>
      <c r="E1881" t="s">
        <v>53</v>
      </c>
      <c r="F1881" t="s">
        <v>44</v>
      </c>
      <c r="G1881" t="s">
        <v>48</v>
      </c>
      <c r="H1881" s="165">
        <v>954.484675142784</v>
      </c>
      <c r="I1881" s="164"/>
    </row>
    <row r="1882" spans="1:9" x14ac:dyDescent="0.35">
      <c r="A1882">
        <v>347379</v>
      </c>
      <c r="B1882" t="s">
        <v>60</v>
      </c>
      <c r="C1882" t="s">
        <v>37</v>
      </c>
      <c r="D1882" t="s">
        <v>38</v>
      </c>
      <c r="E1882" t="s">
        <v>53</v>
      </c>
      <c r="F1882" t="s">
        <v>44</v>
      </c>
      <c r="G1882" t="s">
        <v>48</v>
      </c>
      <c r="H1882" s="165">
        <v>636.76416553452009</v>
      </c>
      <c r="I1882" s="164"/>
    </row>
    <row r="1883" spans="1:9" x14ac:dyDescent="0.35">
      <c r="A1883">
        <v>347353</v>
      </c>
      <c r="B1883" t="s">
        <v>47</v>
      </c>
      <c r="C1883" t="s">
        <v>37</v>
      </c>
      <c r="D1883" t="s">
        <v>38</v>
      </c>
      <c r="E1883" t="s">
        <v>39</v>
      </c>
      <c r="F1883" t="s">
        <v>41</v>
      </c>
      <c r="G1883" t="s">
        <v>48</v>
      </c>
      <c r="H1883" s="165">
        <v>817.8766258814361</v>
      </c>
      <c r="I1883" s="164"/>
    </row>
    <row r="1884" spans="1:9" x14ac:dyDescent="0.35">
      <c r="A1884">
        <v>347355</v>
      </c>
      <c r="B1884" t="s">
        <v>49</v>
      </c>
      <c r="C1884" t="s">
        <v>37</v>
      </c>
      <c r="D1884" t="s">
        <v>38</v>
      </c>
      <c r="E1884" t="s">
        <v>39</v>
      </c>
      <c r="F1884" t="s">
        <v>41</v>
      </c>
      <c r="G1884" t="s">
        <v>48</v>
      </c>
      <c r="H1884" s="165">
        <v>1227.7058202079991</v>
      </c>
      <c r="I1884" s="164"/>
    </row>
    <row r="1885" spans="1:9" x14ac:dyDescent="0.35">
      <c r="A1885">
        <v>347357</v>
      </c>
      <c r="B1885" t="s">
        <v>50</v>
      </c>
      <c r="C1885" t="s">
        <v>37</v>
      </c>
      <c r="D1885" t="s">
        <v>38</v>
      </c>
      <c r="E1885" t="s">
        <v>39</v>
      </c>
      <c r="F1885" t="s">
        <v>41</v>
      </c>
      <c r="G1885" t="s">
        <v>48</v>
      </c>
      <c r="H1885" s="165">
        <v>1221.5052857625039</v>
      </c>
      <c r="I1885" s="164"/>
    </row>
    <row r="1886" spans="1:9" x14ac:dyDescent="0.35">
      <c r="A1886">
        <v>347359</v>
      </c>
      <c r="B1886" t="s">
        <v>51</v>
      </c>
      <c r="C1886" t="s">
        <v>37</v>
      </c>
      <c r="D1886" t="s">
        <v>38</v>
      </c>
      <c r="E1886" t="s">
        <v>39</v>
      </c>
      <c r="F1886" t="s">
        <v>41</v>
      </c>
      <c r="G1886" t="s">
        <v>48</v>
      </c>
      <c r="H1886" s="165">
        <v>814.85950758803438</v>
      </c>
      <c r="I1886" s="164"/>
    </row>
    <row r="1887" spans="1:9" x14ac:dyDescent="0.35">
      <c r="A1887">
        <v>347373</v>
      </c>
      <c r="B1887" t="s">
        <v>57</v>
      </c>
      <c r="C1887" t="s">
        <v>37</v>
      </c>
      <c r="D1887" t="s">
        <v>38</v>
      </c>
      <c r="E1887" t="s">
        <v>53</v>
      </c>
      <c r="F1887" t="s">
        <v>41</v>
      </c>
      <c r="G1887" t="s">
        <v>48</v>
      </c>
      <c r="H1887" s="165">
        <v>793.21702912119179</v>
      </c>
      <c r="I1887" s="164"/>
    </row>
    <row r="1888" spans="1:9" x14ac:dyDescent="0.35">
      <c r="A1888">
        <v>347375</v>
      </c>
      <c r="B1888" t="s">
        <v>58</v>
      </c>
      <c r="C1888" t="s">
        <v>37</v>
      </c>
      <c r="D1888" t="s">
        <v>38</v>
      </c>
      <c r="E1888" t="s">
        <v>53</v>
      </c>
      <c r="F1888" t="s">
        <v>41</v>
      </c>
      <c r="G1888" t="s">
        <v>48</v>
      </c>
      <c r="H1888" s="165">
        <v>1237.6266753207908</v>
      </c>
      <c r="I1888" s="164"/>
    </row>
    <row r="1889" spans="1:9" x14ac:dyDescent="0.35">
      <c r="A1889">
        <v>347377</v>
      </c>
      <c r="B1889" t="s">
        <v>59</v>
      </c>
      <c r="C1889" t="s">
        <v>37</v>
      </c>
      <c r="D1889" t="s">
        <v>38</v>
      </c>
      <c r="E1889" t="s">
        <v>53</v>
      </c>
      <c r="F1889" t="s">
        <v>41</v>
      </c>
      <c r="G1889" t="s">
        <v>48</v>
      </c>
      <c r="H1889" s="165">
        <v>1233.906354653494</v>
      </c>
      <c r="I1889" s="164"/>
    </row>
    <row r="1890" spans="1:9" x14ac:dyDescent="0.35">
      <c r="A1890">
        <v>347379</v>
      </c>
      <c r="B1890" t="s">
        <v>60</v>
      </c>
      <c r="C1890" t="s">
        <v>37</v>
      </c>
      <c r="D1890" t="s">
        <v>38</v>
      </c>
      <c r="E1890" t="s">
        <v>53</v>
      </c>
      <c r="F1890" t="s">
        <v>41</v>
      </c>
      <c r="G1890" t="s">
        <v>48</v>
      </c>
      <c r="H1890" s="165">
        <v>823.17440052260611</v>
      </c>
      <c r="I1890" s="164"/>
    </row>
    <row r="1891" spans="1:9" x14ac:dyDescent="0.35">
      <c r="A1891">
        <v>347373</v>
      </c>
      <c r="B1891" t="s">
        <v>57</v>
      </c>
      <c r="C1891" t="s">
        <v>37</v>
      </c>
      <c r="D1891" t="s">
        <v>38</v>
      </c>
      <c r="E1891" t="s">
        <v>53</v>
      </c>
      <c r="F1891" t="s">
        <v>53</v>
      </c>
      <c r="G1891" t="s">
        <v>48</v>
      </c>
      <c r="H1891" s="165">
        <v>3115.6420382315346</v>
      </c>
      <c r="I1891" s="164"/>
    </row>
    <row r="1892" spans="1:9" x14ac:dyDescent="0.35">
      <c r="A1892">
        <v>347375</v>
      </c>
      <c r="B1892" t="s">
        <v>58</v>
      </c>
      <c r="C1892" t="s">
        <v>37</v>
      </c>
      <c r="D1892" t="s">
        <v>38</v>
      </c>
      <c r="E1892" t="s">
        <v>53</v>
      </c>
      <c r="F1892" t="s">
        <v>53</v>
      </c>
      <c r="G1892" t="s">
        <v>48</v>
      </c>
      <c r="H1892" s="165">
        <v>4861.2190052680362</v>
      </c>
      <c r="I1892" s="164"/>
    </row>
    <row r="1893" spans="1:9" x14ac:dyDescent="0.35">
      <c r="A1893">
        <v>347377</v>
      </c>
      <c r="B1893" t="s">
        <v>59</v>
      </c>
      <c r="C1893" t="s">
        <v>37</v>
      </c>
      <c r="D1893" t="s">
        <v>38</v>
      </c>
      <c r="E1893" t="s">
        <v>53</v>
      </c>
      <c r="F1893" t="s">
        <v>53</v>
      </c>
      <c r="G1893" t="s">
        <v>48</v>
      </c>
      <c r="H1893" s="165">
        <v>4846.6061224866698</v>
      </c>
      <c r="I1893" s="164"/>
    </row>
    <row r="1894" spans="1:9" x14ac:dyDescent="0.35">
      <c r="A1894">
        <v>347379</v>
      </c>
      <c r="B1894" t="s">
        <v>60</v>
      </c>
      <c r="C1894" t="s">
        <v>37</v>
      </c>
      <c r="D1894" t="s">
        <v>38</v>
      </c>
      <c r="E1894" t="s">
        <v>53</v>
      </c>
      <c r="F1894" t="s">
        <v>53</v>
      </c>
      <c r="G1894" t="s">
        <v>48</v>
      </c>
      <c r="H1894" s="165">
        <v>3233.3102705897918</v>
      </c>
      <c r="I1894" s="164"/>
    </row>
    <row r="1895" spans="1:9" x14ac:dyDescent="0.35">
      <c r="A1895">
        <v>347331</v>
      </c>
      <c r="B1895" t="s">
        <v>2</v>
      </c>
      <c r="C1895" t="s">
        <v>3</v>
      </c>
      <c r="D1895" t="s">
        <v>4</v>
      </c>
      <c r="E1895" t="s">
        <v>5</v>
      </c>
      <c r="F1895" t="s">
        <v>15</v>
      </c>
      <c r="G1895" t="s">
        <v>8</v>
      </c>
      <c r="H1895" s="165">
        <v>3565.1866480655626</v>
      </c>
      <c r="I1895" s="164"/>
    </row>
    <row r="1896" spans="1:9" x14ac:dyDescent="0.35">
      <c r="A1896">
        <v>347333</v>
      </c>
      <c r="B1896" t="s">
        <v>32</v>
      </c>
      <c r="C1896" t="s">
        <v>3</v>
      </c>
      <c r="D1896" t="s">
        <v>4</v>
      </c>
      <c r="E1896" t="s">
        <v>5</v>
      </c>
      <c r="F1896" t="s">
        <v>15</v>
      </c>
      <c r="G1896" t="s">
        <v>8</v>
      </c>
      <c r="H1896" s="165">
        <v>4346.8072245418507</v>
      </c>
      <c r="I1896" s="164"/>
    </row>
    <row r="1897" spans="1:9" x14ac:dyDescent="0.35">
      <c r="A1897">
        <v>347335</v>
      </c>
      <c r="B1897" t="s">
        <v>33</v>
      </c>
      <c r="C1897" t="s">
        <v>3</v>
      </c>
      <c r="D1897" t="s">
        <v>4</v>
      </c>
      <c r="E1897" t="s">
        <v>5</v>
      </c>
      <c r="F1897" t="s">
        <v>15</v>
      </c>
      <c r="G1897" t="s">
        <v>8</v>
      </c>
      <c r="H1897" s="165">
        <v>4324.7422132497595</v>
      </c>
      <c r="I1897" s="164"/>
    </row>
    <row r="1898" spans="1:9" x14ac:dyDescent="0.35">
      <c r="A1898">
        <v>347337</v>
      </c>
      <c r="B1898" t="s">
        <v>34</v>
      </c>
      <c r="C1898" t="s">
        <v>3</v>
      </c>
      <c r="D1898" t="s">
        <v>4</v>
      </c>
      <c r="E1898" t="s">
        <v>5</v>
      </c>
      <c r="F1898" t="s">
        <v>15</v>
      </c>
      <c r="G1898" t="s">
        <v>8</v>
      </c>
      <c r="H1898" s="165">
        <v>4302.6772019576692</v>
      </c>
      <c r="I1898" s="164"/>
    </row>
    <row r="1899" spans="1:9" x14ac:dyDescent="0.35">
      <c r="A1899">
        <v>347339</v>
      </c>
      <c r="B1899" t="s">
        <v>35</v>
      </c>
      <c r="C1899" t="s">
        <v>3</v>
      </c>
      <c r="D1899" t="s">
        <v>4</v>
      </c>
      <c r="E1899" t="s">
        <v>5</v>
      </c>
      <c r="F1899" t="s">
        <v>15</v>
      </c>
      <c r="G1899" t="s">
        <v>8</v>
      </c>
      <c r="H1899" s="165">
        <v>4280.6121906655781</v>
      </c>
      <c r="I1899" s="164"/>
    </row>
    <row r="1900" spans="1:9" x14ac:dyDescent="0.35">
      <c r="A1900">
        <v>347331</v>
      </c>
      <c r="B1900" t="s">
        <v>2</v>
      </c>
      <c r="C1900" t="s">
        <v>3</v>
      </c>
      <c r="D1900" t="s">
        <v>4</v>
      </c>
      <c r="E1900" t="s">
        <v>5</v>
      </c>
      <c r="F1900" t="s">
        <v>10</v>
      </c>
      <c r="G1900" t="s">
        <v>8</v>
      </c>
      <c r="H1900" s="165">
        <v>3046.6882749715714</v>
      </c>
      <c r="I1900" s="164"/>
    </row>
    <row r="1901" spans="1:9" x14ac:dyDescent="0.35">
      <c r="A1901">
        <v>347333</v>
      </c>
      <c r="B1901" t="s">
        <v>32</v>
      </c>
      <c r="C1901" t="s">
        <v>3</v>
      </c>
      <c r="D1901" t="s">
        <v>4</v>
      </c>
      <c r="E1901" t="s">
        <v>5</v>
      </c>
      <c r="F1901" t="s">
        <v>10</v>
      </c>
      <c r="G1901" t="s">
        <v>8</v>
      </c>
      <c r="H1901" s="165">
        <v>3800.0515972108369</v>
      </c>
      <c r="I1901" s="164"/>
    </row>
    <row r="1902" spans="1:9" x14ac:dyDescent="0.35">
      <c r="A1902">
        <v>347335</v>
      </c>
      <c r="B1902" t="s">
        <v>33</v>
      </c>
      <c r="C1902" t="s">
        <v>3</v>
      </c>
      <c r="D1902" t="s">
        <v>4</v>
      </c>
      <c r="E1902" t="s">
        <v>5</v>
      </c>
      <c r="F1902" t="s">
        <v>10</v>
      </c>
      <c r="G1902" t="s">
        <v>8</v>
      </c>
      <c r="H1902" s="165">
        <v>3780.7619951945376</v>
      </c>
      <c r="I1902" s="164"/>
    </row>
    <row r="1903" spans="1:9" x14ac:dyDescent="0.35">
      <c r="A1903">
        <v>347337</v>
      </c>
      <c r="B1903" t="s">
        <v>34</v>
      </c>
      <c r="C1903" t="s">
        <v>3</v>
      </c>
      <c r="D1903" t="s">
        <v>4</v>
      </c>
      <c r="E1903" t="s">
        <v>5</v>
      </c>
      <c r="F1903" t="s">
        <v>10</v>
      </c>
      <c r="G1903" t="s">
        <v>8</v>
      </c>
      <c r="H1903" s="165">
        <v>3761.4723931782391</v>
      </c>
      <c r="I1903" s="164"/>
    </row>
    <row r="1904" spans="1:9" x14ac:dyDescent="0.35">
      <c r="A1904">
        <v>347339</v>
      </c>
      <c r="B1904" t="s">
        <v>35</v>
      </c>
      <c r="C1904" t="s">
        <v>3</v>
      </c>
      <c r="D1904" t="s">
        <v>4</v>
      </c>
      <c r="E1904" t="s">
        <v>5</v>
      </c>
      <c r="F1904" t="s">
        <v>10</v>
      </c>
      <c r="G1904" t="s">
        <v>8</v>
      </c>
      <c r="H1904" s="165">
        <v>3742.1827911619403</v>
      </c>
      <c r="I1904" s="164"/>
    </row>
    <row r="1905" spans="1:9" x14ac:dyDescent="0.35">
      <c r="A1905">
        <v>347331</v>
      </c>
      <c r="B1905" t="s">
        <v>2</v>
      </c>
      <c r="C1905" t="s">
        <v>3</v>
      </c>
      <c r="D1905" t="s">
        <v>4</v>
      </c>
      <c r="E1905" t="s">
        <v>5</v>
      </c>
      <c r="F1905" t="s">
        <v>14</v>
      </c>
      <c r="G1905" t="s">
        <v>8</v>
      </c>
      <c r="H1905" s="165">
        <v>3031.378283640056</v>
      </c>
      <c r="I1905" s="164"/>
    </row>
    <row r="1906" spans="1:9" x14ac:dyDescent="0.35">
      <c r="A1906">
        <v>347333</v>
      </c>
      <c r="B1906" t="s">
        <v>32</v>
      </c>
      <c r="C1906" t="s">
        <v>3</v>
      </c>
      <c r="D1906" t="s">
        <v>4</v>
      </c>
      <c r="E1906" t="s">
        <v>5</v>
      </c>
      <c r="F1906" t="s">
        <v>14</v>
      </c>
      <c r="G1906" t="s">
        <v>8</v>
      </c>
      <c r="H1906" s="165">
        <v>3780.9558605414354</v>
      </c>
      <c r="I1906" s="164"/>
    </row>
    <row r="1907" spans="1:9" x14ac:dyDescent="0.35">
      <c r="A1907">
        <v>347335</v>
      </c>
      <c r="B1907" t="s">
        <v>33</v>
      </c>
      <c r="C1907" t="s">
        <v>3</v>
      </c>
      <c r="D1907" t="s">
        <v>4</v>
      </c>
      <c r="E1907" t="s">
        <v>5</v>
      </c>
      <c r="F1907" t="s">
        <v>14</v>
      </c>
      <c r="G1907" t="s">
        <v>8</v>
      </c>
      <c r="H1907" s="165">
        <v>3761.7631911985854</v>
      </c>
      <c r="I1907" s="164"/>
    </row>
    <row r="1908" spans="1:9" x14ac:dyDescent="0.35">
      <c r="A1908">
        <v>347337</v>
      </c>
      <c r="B1908" t="s">
        <v>34</v>
      </c>
      <c r="C1908" t="s">
        <v>3</v>
      </c>
      <c r="D1908" t="s">
        <v>4</v>
      </c>
      <c r="E1908" t="s">
        <v>5</v>
      </c>
      <c r="F1908" t="s">
        <v>14</v>
      </c>
      <c r="G1908" t="s">
        <v>8</v>
      </c>
      <c r="H1908" s="165">
        <v>3742.5705218557355</v>
      </c>
      <c r="I1908" s="164"/>
    </row>
    <row r="1909" spans="1:9" x14ac:dyDescent="0.35">
      <c r="A1909">
        <v>347339</v>
      </c>
      <c r="B1909" t="s">
        <v>35</v>
      </c>
      <c r="C1909" t="s">
        <v>3</v>
      </c>
      <c r="D1909" t="s">
        <v>4</v>
      </c>
      <c r="E1909" t="s">
        <v>5</v>
      </c>
      <c r="F1909" t="s">
        <v>14</v>
      </c>
      <c r="G1909" t="s">
        <v>8</v>
      </c>
      <c r="H1909" s="165">
        <v>3723.3778525128855</v>
      </c>
      <c r="I1909" s="164"/>
    </row>
    <row r="1910" spans="1:9" x14ac:dyDescent="0.35">
      <c r="A1910">
        <v>347411</v>
      </c>
      <c r="B1910" t="s">
        <v>85</v>
      </c>
      <c r="C1910" t="s">
        <v>37</v>
      </c>
      <c r="D1910" t="s">
        <v>4</v>
      </c>
      <c r="E1910" t="s">
        <v>78</v>
      </c>
      <c r="F1910" t="s">
        <v>79</v>
      </c>
      <c r="G1910" t="s">
        <v>8</v>
      </c>
      <c r="H1910" s="165">
        <v>3359.8913732499113</v>
      </c>
      <c r="I1910" s="164"/>
    </row>
    <row r="1911" spans="1:9" x14ac:dyDescent="0.35">
      <c r="A1911">
        <v>347413</v>
      </c>
      <c r="B1911" t="s">
        <v>86</v>
      </c>
      <c r="C1911" t="s">
        <v>37</v>
      </c>
      <c r="D1911" t="s">
        <v>4</v>
      </c>
      <c r="E1911" t="s">
        <v>78</v>
      </c>
      <c r="F1911" t="s">
        <v>79</v>
      </c>
      <c r="G1911" t="s">
        <v>8</v>
      </c>
      <c r="H1911" s="165">
        <v>4388.6481496978713</v>
      </c>
      <c r="I1911" s="164"/>
    </row>
    <row r="1912" spans="1:9" x14ac:dyDescent="0.35">
      <c r="A1912">
        <v>347415</v>
      </c>
      <c r="B1912" t="s">
        <v>87</v>
      </c>
      <c r="C1912" t="s">
        <v>37</v>
      </c>
      <c r="D1912" t="s">
        <v>4</v>
      </c>
      <c r="E1912" t="s">
        <v>78</v>
      </c>
      <c r="F1912" t="s">
        <v>79</v>
      </c>
      <c r="G1912" t="s">
        <v>8</v>
      </c>
      <c r="H1912" s="165">
        <v>4375.4558205905632</v>
      </c>
      <c r="I1912" s="164"/>
    </row>
    <row r="1913" spans="1:9" x14ac:dyDescent="0.35">
      <c r="A1913">
        <v>347417</v>
      </c>
      <c r="B1913" t="s">
        <v>88</v>
      </c>
      <c r="C1913" t="s">
        <v>37</v>
      </c>
      <c r="D1913" t="s">
        <v>4</v>
      </c>
      <c r="E1913" t="s">
        <v>78</v>
      </c>
      <c r="F1913" t="s">
        <v>79</v>
      </c>
      <c r="G1913" t="s">
        <v>8</v>
      </c>
      <c r="H1913" s="165">
        <v>4353.4686054117165</v>
      </c>
      <c r="I1913" s="164"/>
    </row>
    <row r="1914" spans="1:9" x14ac:dyDescent="0.35">
      <c r="A1914">
        <v>347419</v>
      </c>
      <c r="B1914" t="s">
        <v>89</v>
      </c>
      <c r="C1914" t="s">
        <v>37</v>
      </c>
      <c r="D1914" t="s">
        <v>4</v>
      </c>
      <c r="E1914" t="s">
        <v>78</v>
      </c>
      <c r="F1914" t="s">
        <v>79</v>
      </c>
      <c r="G1914" t="s">
        <v>8</v>
      </c>
      <c r="H1914" s="165">
        <v>4331.4813902328688</v>
      </c>
      <c r="I1914" s="164"/>
    </row>
    <row r="1915" spans="1:9" x14ac:dyDescent="0.35">
      <c r="A1915">
        <v>347411</v>
      </c>
      <c r="B1915" t="s">
        <v>85</v>
      </c>
      <c r="C1915" t="s">
        <v>37</v>
      </c>
      <c r="D1915" t="s">
        <v>4</v>
      </c>
      <c r="E1915" t="s">
        <v>78</v>
      </c>
      <c r="F1915" t="s">
        <v>80</v>
      </c>
      <c r="G1915" t="s">
        <v>8</v>
      </c>
      <c r="H1915" s="165">
        <v>3412.4785055723592</v>
      </c>
      <c r="I1915" s="164"/>
    </row>
    <row r="1916" spans="1:9" x14ac:dyDescent="0.35">
      <c r="A1916">
        <v>347413</v>
      </c>
      <c r="B1916" t="s">
        <v>86</v>
      </c>
      <c r="C1916" t="s">
        <v>37</v>
      </c>
      <c r="D1916" t="s">
        <v>4</v>
      </c>
      <c r="E1916" t="s">
        <v>78</v>
      </c>
      <c r="F1916" t="s">
        <v>80</v>
      </c>
      <c r="G1916" t="s">
        <v>8</v>
      </c>
      <c r="H1916" s="165">
        <v>4324.7422132497595</v>
      </c>
      <c r="I1916" s="164"/>
    </row>
    <row r="1917" spans="1:9" x14ac:dyDescent="0.35">
      <c r="A1917">
        <v>347415</v>
      </c>
      <c r="B1917" t="s">
        <v>87</v>
      </c>
      <c r="C1917" t="s">
        <v>37</v>
      </c>
      <c r="D1917" t="s">
        <v>4</v>
      </c>
      <c r="E1917" t="s">
        <v>78</v>
      </c>
      <c r="F1917" t="s">
        <v>80</v>
      </c>
      <c r="G1917" t="s">
        <v>8</v>
      </c>
      <c r="H1917" s="165">
        <v>4311.7419861558228</v>
      </c>
      <c r="I1917" s="164"/>
    </row>
    <row r="1918" spans="1:9" x14ac:dyDescent="0.35">
      <c r="A1918">
        <v>347417</v>
      </c>
      <c r="B1918" t="s">
        <v>88</v>
      </c>
      <c r="C1918" t="s">
        <v>37</v>
      </c>
      <c r="D1918" t="s">
        <v>4</v>
      </c>
      <c r="E1918" t="s">
        <v>78</v>
      </c>
      <c r="F1918" t="s">
        <v>80</v>
      </c>
      <c r="G1918" t="s">
        <v>8</v>
      </c>
      <c r="H1918" s="165">
        <v>4290.0749409992604</v>
      </c>
      <c r="I1918" s="164"/>
    </row>
    <row r="1919" spans="1:9" x14ac:dyDescent="0.35">
      <c r="A1919">
        <v>347419</v>
      </c>
      <c r="B1919" t="s">
        <v>89</v>
      </c>
      <c r="C1919" t="s">
        <v>37</v>
      </c>
      <c r="D1919" t="s">
        <v>4</v>
      </c>
      <c r="E1919" t="s">
        <v>78</v>
      </c>
      <c r="F1919" t="s">
        <v>80</v>
      </c>
      <c r="G1919" t="s">
        <v>8</v>
      </c>
      <c r="H1919" s="165">
        <v>4268.407895842699</v>
      </c>
      <c r="I1919" s="164"/>
    </row>
    <row r="1920" spans="1:9" x14ac:dyDescent="0.35">
      <c r="A1920">
        <v>347411</v>
      </c>
      <c r="B1920" t="s">
        <v>85</v>
      </c>
      <c r="C1920" t="s">
        <v>37</v>
      </c>
      <c r="D1920" t="s">
        <v>4</v>
      </c>
      <c r="E1920" t="s">
        <v>78</v>
      </c>
      <c r="F1920" t="s">
        <v>81</v>
      </c>
      <c r="G1920" t="s">
        <v>8</v>
      </c>
      <c r="H1920" s="165">
        <v>3298.0659609248892</v>
      </c>
      <c r="I1920" s="164"/>
    </row>
    <row r="1921" spans="1:9" x14ac:dyDescent="0.35">
      <c r="A1921">
        <v>347413</v>
      </c>
      <c r="B1921" t="s">
        <v>86</v>
      </c>
      <c r="C1921" t="s">
        <v>37</v>
      </c>
      <c r="D1921" t="s">
        <v>4</v>
      </c>
      <c r="E1921" t="s">
        <v>78</v>
      </c>
      <c r="F1921" t="s">
        <v>81</v>
      </c>
      <c r="G1921" t="s">
        <v>8</v>
      </c>
      <c r="H1921" s="165">
        <v>4275.8553181013131</v>
      </c>
      <c r="I1921" s="164"/>
    </row>
    <row r="1922" spans="1:9" x14ac:dyDescent="0.35">
      <c r="A1922">
        <v>347415</v>
      </c>
      <c r="B1922" t="s">
        <v>87</v>
      </c>
      <c r="C1922" t="s">
        <v>37</v>
      </c>
      <c r="D1922" t="s">
        <v>4</v>
      </c>
      <c r="E1922" t="s">
        <v>78</v>
      </c>
      <c r="F1922" t="s">
        <v>81</v>
      </c>
      <c r="G1922" t="s">
        <v>8</v>
      </c>
      <c r="H1922" s="165">
        <v>4263.0020456020111</v>
      </c>
      <c r="I1922" s="164"/>
    </row>
    <row r="1923" spans="1:9" x14ac:dyDescent="0.35">
      <c r="A1923">
        <v>347417</v>
      </c>
      <c r="B1923" t="s">
        <v>88</v>
      </c>
      <c r="C1923" t="s">
        <v>37</v>
      </c>
      <c r="D1923" t="s">
        <v>4</v>
      </c>
      <c r="E1923" t="s">
        <v>78</v>
      </c>
      <c r="F1923" t="s">
        <v>81</v>
      </c>
      <c r="G1923" t="s">
        <v>8</v>
      </c>
      <c r="H1923" s="165">
        <v>4241.5799247698396</v>
      </c>
      <c r="I1923" s="164"/>
    </row>
    <row r="1924" spans="1:9" x14ac:dyDescent="0.35">
      <c r="A1924">
        <v>347419</v>
      </c>
      <c r="B1924" t="s">
        <v>89</v>
      </c>
      <c r="C1924" t="s">
        <v>37</v>
      </c>
      <c r="D1924" t="s">
        <v>4</v>
      </c>
      <c r="E1924" t="s">
        <v>78</v>
      </c>
      <c r="F1924" t="s">
        <v>81</v>
      </c>
      <c r="G1924" t="s">
        <v>8</v>
      </c>
      <c r="H1924" s="165">
        <v>4220.1578039376691</v>
      </c>
      <c r="I1924" s="164"/>
    </row>
    <row r="1925" spans="1:9" x14ac:dyDescent="0.35">
      <c r="A1925">
        <v>347353</v>
      </c>
      <c r="B1925" t="s">
        <v>47</v>
      </c>
      <c r="C1925" t="s">
        <v>37</v>
      </c>
      <c r="D1925" t="s">
        <v>38</v>
      </c>
      <c r="E1925" t="s">
        <v>39</v>
      </c>
      <c r="F1925" t="s">
        <v>46</v>
      </c>
      <c r="G1925" t="s">
        <v>8</v>
      </c>
      <c r="H1925" s="165">
        <v>4568.6711493772682</v>
      </c>
      <c r="I1925" s="164"/>
    </row>
    <row r="1926" spans="1:9" x14ac:dyDescent="0.35">
      <c r="A1926">
        <v>347355</v>
      </c>
      <c r="B1926" t="s">
        <v>49</v>
      </c>
      <c r="C1926" t="s">
        <v>37</v>
      </c>
      <c r="D1926" t="s">
        <v>38</v>
      </c>
      <c r="E1926" t="s">
        <v>39</v>
      </c>
      <c r="F1926" t="s">
        <v>46</v>
      </c>
      <c r="G1926" t="s">
        <v>8</v>
      </c>
      <c r="H1926" s="165">
        <v>6857.9832009039055</v>
      </c>
      <c r="I1926" s="164"/>
    </row>
    <row r="1927" spans="1:9" x14ac:dyDescent="0.35">
      <c r="A1927">
        <v>347357</v>
      </c>
      <c r="B1927" t="s">
        <v>50</v>
      </c>
      <c r="C1927" t="s">
        <v>37</v>
      </c>
      <c r="D1927" t="s">
        <v>38</v>
      </c>
      <c r="E1927" t="s">
        <v>39</v>
      </c>
      <c r="F1927" t="s">
        <v>46</v>
      </c>
      <c r="G1927" t="s">
        <v>8</v>
      </c>
      <c r="H1927" s="165">
        <v>6823.3469221114619</v>
      </c>
      <c r="I1927" s="164"/>
    </row>
    <row r="1928" spans="1:9" x14ac:dyDescent="0.35">
      <c r="A1928">
        <v>347359</v>
      </c>
      <c r="B1928" t="s">
        <v>51</v>
      </c>
      <c r="C1928" t="s">
        <v>37</v>
      </c>
      <c r="D1928" t="s">
        <v>38</v>
      </c>
      <c r="E1928" t="s">
        <v>39</v>
      </c>
      <c r="F1928" t="s">
        <v>46</v>
      </c>
      <c r="G1928" t="s">
        <v>8</v>
      </c>
      <c r="H1928" s="165">
        <v>4551.8174811525942</v>
      </c>
      <c r="I1928" s="164"/>
    </row>
    <row r="1929" spans="1:9" x14ac:dyDescent="0.35">
      <c r="A1929">
        <v>347353</v>
      </c>
      <c r="B1929" t="s">
        <v>47</v>
      </c>
      <c r="C1929" t="s">
        <v>37</v>
      </c>
      <c r="D1929" t="s">
        <v>38</v>
      </c>
      <c r="E1929" t="s">
        <v>39</v>
      </c>
      <c r="F1929" t="s">
        <v>40</v>
      </c>
      <c r="G1929" t="s">
        <v>8</v>
      </c>
      <c r="H1929" s="165">
        <v>4040.1078205260619</v>
      </c>
      <c r="I1929" s="164"/>
    </row>
    <row r="1930" spans="1:9" x14ac:dyDescent="0.35">
      <c r="A1930">
        <v>347355</v>
      </c>
      <c r="B1930" t="s">
        <v>49</v>
      </c>
      <c r="C1930" t="s">
        <v>37</v>
      </c>
      <c r="D1930" t="s">
        <v>38</v>
      </c>
      <c r="E1930" t="s">
        <v>39</v>
      </c>
      <c r="F1930" t="s">
        <v>40</v>
      </c>
      <c r="G1930" t="s">
        <v>8</v>
      </c>
      <c r="H1930" s="165">
        <v>6064.5624640295646</v>
      </c>
      <c r="I1930" s="164"/>
    </row>
    <row r="1931" spans="1:9" x14ac:dyDescent="0.35">
      <c r="A1931">
        <v>347357</v>
      </c>
      <c r="B1931" t="s">
        <v>50</v>
      </c>
      <c r="C1931" t="s">
        <v>37</v>
      </c>
      <c r="D1931" t="s">
        <v>38</v>
      </c>
      <c r="E1931" t="s">
        <v>39</v>
      </c>
      <c r="F1931" t="s">
        <v>40</v>
      </c>
      <c r="G1931" t="s">
        <v>8</v>
      </c>
      <c r="H1931" s="165">
        <v>6033.9333606758792</v>
      </c>
      <c r="I1931" s="164"/>
    </row>
    <row r="1932" spans="1:9" x14ac:dyDescent="0.35">
      <c r="A1932">
        <v>347359</v>
      </c>
      <c r="B1932" t="s">
        <v>51</v>
      </c>
      <c r="C1932" t="s">
        <v>37</v>
      </c>
      <c r="D1932" t="s">
        <v>38</v>
      </c>
      <c r="E1932" t="s">
        <v>39</v>
      </c>
      <c r="F1932" t="s">
        <v>40</v>
      </c>
      <c r="G1932" t="s">
        <v>8</v>
      </c>
      <c r="H1932" s="165">
        <v>4025.2040039516628</v>
      </c>
      <c r="I1932" s="164"/>
    </row>
    <row r="1933" spans="1:9" x14ac:dyDescent="0.35">
      <c r="A1933">
        <v>347353</v>
      </c>
      <c r="B1933" t="s">
        <v>47</v>
      </c>
      <c r="C1933" t="s">
        <v>37</v>
      </c>
      <c r="D1933" t="s">
        <v>38</v>
      </c>
      <c r="E1933" t="s">
        <v>39</v>
      </c>
      <c r="F1933" t="s">
        <v>45</v>
      </c>
      <c r="G1933" t="s">
        <v>8</v>
      </c>
      <c r="H1933" s="165">
        <v>4383.5575206602753</v>
      </c>
      <c r="I1933" s="164"/>
    </row>
    <row r="1934" spans="1:9" x14ac:dyDescent="0.35">
      <c r="A1934">
        <v>347355</v>
      </c>
      <c r="B1934" t="s">
        <v>49</v>
      </c>
      <c r="C1934" t="s">
        <v>37</v>
      </c>
      <c r="D1934" t="s">
        <v>38</v>
      </c>
      <c r="E1934" t="s">
        <v>39</v>
      </c>
      <c r="F1934" t="s">
        <v>45</v>
      </c>
      <c r="G1934" t="s">
        <v>8</v>
      </c>
      <c r="H1934" s="165">
        <v>6271.9516467373114</v>
      </c>
      <c r="I1934" s="164"/>
    </row>
    <row r="1935" spans="1:9" x14ac:dyDescent="0.35">
      <c r="A1935">
        <v>347357</v>
      </c>
      <c r="B1935" t="s">
        <v>50</v>
      </c>
      <c r="C1935" t="s">
        <v>37</v>
      </c>
      <c r="D1935" t="s">
        <v>38</v>
      </c>
      <c r="E1935" t="s">
        <v>39</v>
      </c>
      <c r="F1935" t="s">
        <v>45</v>
      </c>
      <c r="G1935" t="s">
        <v>8</v>
      </c>
      <c r="H1935" s="165">
        <v>6240.2751232689407</v>
      </c>
      <c r="I1935" s="164"/>
    </row>
    <row r="1936" spans="1:9" x14ac:dyDescent="0.35">
      <c r="A1936">
        <v>347359</v>
      </c>
      <c r="B1936" t="s">
        <v>51</v>
      </c>
      <c r="C1936" t="s">
        <v>37</v>
      </c>
      <c r="D1936" t="s">
        <v>38</v>
      </c>
      <c r="E1936" t="s">
        <v>39</v>
      </c>
      <c r="F1936" t="s">
        <v>45</v>
      </c>
      <c r="G1936" t="s">
        <v>8</v>
      </c>
      <c r="H1936" s="165">
        <v>4367.4279805493643</v>
      </c>
      <c r="I1936" s="164"/>
    </row>
    <row r="1937" spans="1:9" x14ac:dyDescent="0.35">
      <c r="A1937">
        <v>347373</v>
      </c>
      <c r="B1937" t="s">
        <v>57</v>
      </c>
      <c r="C1937" t="s">
        <v>37</v>
      </c>
      <c r="D1937" t="s">
        <v>38</v>
      </c>
      <c r="E1937" t="s">
        <v>53</v>
      </c>
      <c r="F1937" t="s">
        <v>55</v>
      </c>
      <c r="G1937" t="s">
        <v>8</v>
      </c>
      <c r="H1937" s="165">
        <v>4545.1212980918181</v>
      </c>
      <c r="I1937" s="164"/>
    </row>
    <row r="1938" spans="1:9" x14ac:dyDescent="0.35">
      <c r="A1938">
        <v>347375</v>
      </c>
      <c r="B1938" t="s">
        <v>58</v>
      </c>
      <c r="C1938" t="s">
        <v>37</v>
      </c>
      <c r="D1938" t="s">
        <v>38</v>
      </c>
      <c r="E1938" t="s">
        <v>53</v>
      </c>
      <c r="F1938" t="s">
        <v>55</v>
      </c>
      <c r="G1938" t="s">
        <v>8</v>
      </c>
      <c r="H1938" s="165">
        <v>7091.5816914813986</v>
      </c>
      <c r="I1938" s="164"/>
    </row>
    <row r="1939" spans="1:9" x14ac:dyDescent="0.35">
      <c r="A1939">
        <v>347377</v>
      </c>
      <c r="B1939" t="s">
        <v>59</v>
      </c>
      <c r="C1939" t="s">
        <v>37</v>
      </c>
      <c r="D1939" t="s">
        <v>38</v>
      </c>
      <c r="E1939" t="s">
        <v>53</v>
      </c>
      <c r="F1939" t="s">
        <v>55</v>
      </c>
      <c r="G1939" t="s">
        <v>8</v>
      </c>
      <c r="H1939" s="165">
        <v>7070.2643116472864</v>
      </c>
      <c r="I1939" s="164"/>
    </row>
    <row r="1940" spans="1:9" x14ac:dyDescent="0.35">
      <c r="A1940">
        <v>347379</v>
      </c>
      <c r="B1940" t="s">
        <v>60</v>
      </c>
      <c r="C1940" t="s">
        <v>37</v>
      </c>
      <c r="D1940" t="s">
        <v>38</v>
      </c>
      <c r="E1940" t="s">
        <v>53</v>
      </c>
      <c r="F1940" t="s">
        <v>55</v>
      </c>
      <c r="G1940" t="s">
        <v>8</v>
      </c>
      <c r="H1940" s="165">
        <v>4716.7765724903884</v>
      </c>
      <c r="I1940" s="164"/>
    </row>
    <row r="1941" spans="1:9" x14ac:dyDescent="0.35">
      <c r="A1941">
        <v>347373</v>
      </c>
      <c r="B1941" t="s">
        <v>57</v>
      </c>
      <c r="C1941" t="s">
        <v>37</v>
      </c>
      <c r="D1941" t="s">
        <v>38</v>
      </c>
      <c r="E1941" t="s">
        <v>53</v>
      </c>
      <c r="F1941" t="s">
        <v>54</v>
      </c>
      <c r="G1941" t="s">
        <v>8</v>
      </c>
      <c r="H1941" s="165">
        <v>4019.8057711766851</v>
      </c>
      <c r="I1941" s="164"/>
    </row>
    <row r="1942" spans="1:9" x14ac:dyDescent="0.35">
      <c r="A1942">
        <v>347375</v>
      </c>
      <c r="B1942" t="s">
        <v>58</v>
      </c>
      <c r="C1942" t="s">
        <v>37</v>
      </c>
      <c r="D1942" t="s">
        <v>38</v>
      </c>
      <c r="E1942" t="s">
        <v>53</v>
      </c>
      <c r="F1942" t="s">
        <v>54</v>
      </c>
      <c r="G1942" t="s">
        <v>8</v>
      </c>
      <c r="H1942" s="165">
        <v>6271.9516467373114</v>
      </c>
      <c r="I1942" s="164"/>
    </row>
    <row r="1943" spans="1:9" x14ac:dyDescent="0.35">
      <c r="A1943">
        <v>347377</v>
      </c>
      <c r="B1943" t="s">
        <v>59</v>
      </c>
      <c r="C1943" t="s">
        <v>37</v>
      </c>
      <c r="D1943" t="s">
        <v>38</v>
      </c>
      <c r="E1943" t="s">
        <v>53</v>
      </c>
      <c r="F1943" t="s">
        <v>54</v>
      </c>
      <c r="G1943" t="s">
        <v>8</v>
      </c>
      <c r="H1943" s="165">
        <v>6253.0980846729708</v>
      </c>
      <c r="I1943" s="164"/>
    </row>
    <row r="1944" spans="1:9" x14ac:dyDescent="0.35">
      <c r="A1944">
        <v>347379</v>
      </c>
      <c r="B1944" t="s">
        <v>60</v>
      </c>
      <c r="C1944" t="s">
        <v>37</v>
      </c>
      <c r="D1944" t="s">
        <v>38</v>
      </c>
      <c r="E1944" t="s">
        <v>53</v>
      </c>
      <c r="F1944" t="s">
        <v>54</v>
      </c>
      <c r="G1944" t="s">
        <v>8</v>
      </c>
      <c r="H1944" s="165">
        <v>4171.621491247779</v>
      </c>
      <c r="I1944" s="164"/>
    </row>
    <row r="1945" spans="1:9" x14ac:dyDescent="0.35">
      <c r="A1945">
        <v>347373</v>
      </c>
      <c r="B1945" t="s">
        <v>57</v>
      </c>
      <c r="C1945" t="s">
        <v>37</v>
      </c>
      <c r="D1945" t="s">
        <v>38</v>
      </c>
      <c r="E1945" t="s">
        <v>53</v>
      </c>
      <c r="F1945" t="s">
        <v>56</v>
      </c>
      <c r="G1945" t="s">
        <v>8</v>
      </c>
      <c r="H1945" s="165">
        <v>4196.0111301251827</v>
      </c>
      <c r="I1945" s="164"/>
    </row>
    <row r="1946" spans="1:9" x14ac:dyDescent="0.35">
      <c r="A1946">
        <v>347375</v>
      </c>
      <c r="B1946" t="s">
        <v>58</v>
      </c>
      <c r="C1946" t="s">
        <v>37</v>
      </c>
      <c r="D1946" t="s">
        <v>38</v>
      </c>
      <c r="E1946" t="s">
        <v>53</v>
      </c>
      <c r="F1946" t="s">
        <v>56</v>
      </c>
      <c r="G1946" t="s">
        <v>8</v>
      </c>
      <c r="H1946" s="165">
        <v>6240.2751232689416</v>
      </c>
      <c r="I1946" s="164"/>
    </row>
    <row r="1947" spans="1:9" x14ac:dyDescent="0.35">
      <c r="A1947">
        <v>347377</v>
      </c>
      <c r="B1947" t="s">
        <v>59</v>
      </c>
      <c r="C1947" t="s">
        <v>37</v>
      </c>
      <c r="D1947" t="s">
        <v>38</v>
      </c>
      <c r="E1947" t="s">
        <v>53</v>
      </c>
      <c r="F1947" t="s">
        <v>56</v>
      </c>
      <c r="G1947" t="s">
        <v>8</v>
      </c>
      <c r="H1947" s="165">
        <v>6221.5167812150257</v>
      </c>
      <c r="I1947" s="164"/>
    </row>
    <row r="1948" spans="1:9" x14ac:dyDescent="0.35">
      <c r="A1948">
        <v>347379</v>
      </c>
      <c r="B1948" t="s">
        <v>60</v>
      </c>
      <c r="C1948" t="s">
        <v>37</v>
      </c>
      <c r="D1948" t="s">
        <v>38</v>
      </c>
      <c r="E1948" t="s">
        <v>53</v>
      </c>
      <c r="F1948" t="s">
        <v>56</v>
      </c>
      <c r="G1948" t="s">
        <v>8</v>
      </c>
      <c r="H1948" s="165">
        <v>4354.5227140328743</v>
      </c>
      <c r="I1948" s="164"/>
    </row>
    <row r="1949" spans="1:9" x14ac:dyDescent="0.35">
      <c r="A1949">
        <v>347425</v>
      </c>
      <c r="B1949" t="s">
        <v>93</v>
      </c>
      <c r="C1949" t="s">
        <v>3</v>
      </c>
      <c r="D1949" t="s">
        <v>62</v>
      </c>
      <c r="E1949" t="s">
        <v>91</v>
      </c>
      <c r="F1949" t="s">
        <v>96</v>
      </c>
      <c r="G1949" t="s">
        <v>8</v>
      </c>
      <c r="H1949" s="165">
        <v>1757.1460498671599</v>
      </c>
      <c r="I1949" s="164"/>
    </row>
    <row r="1950" spans="1:9" x14ac:dyDescent="0.35">
      <c r="A1950">
        <v>347427</v>
      </c>
      <c r="B1950" t="s">
        <v>98</v>
      </c>
      <c r="C1950" t="s">
        <v>3</v>
      </c>
      <c r="D1950" t="s">
        <v>62</v>
      </c>
      <c r="E1950" t="s">
        <v>91</v>
      </c>
      <c r="F1950" t="s">
        <v>96</v>
      </c>
      <c r="G1950" t="s">
        <v>8</v>
      </c>
      <c r="H1950" s="165">
        <v>1978.1002533705323</v>
      </c>
      <c r="I1950" s="164"/>
    </row>
    <row r="1951" spans="1:9" x14ac:dyDescent="0.35">
      <c r="A1951">
        <v>347429</v>
      </c>
      <c r="B1951" t="s">
        <v>99</v>
      </c>
      <c r="C1951" t="s">
        <v>3</v>
      </c>
      <c r="D1951" t="s">
        <v>62</v>
      </c>
      <c r="E1951" t="s">
        <v>91</v>
      </c>
      <c r="F1951" t="s">
        <v>96</v>
      </c>
      <c r="G1951" t="s">
        <v>8</v>
      </c>
      <c r="H1951" s="165">
        <v>2045.7451325013383</v>
      </c>
      <c r="I1951" s="164"/>
    </row>
    <row r="1952" spans="1:9" x14ac:dyDescent="0.35">
      <c r="A1952">
        <v>347431</v>
      </c>
      <c r="B1952" t="s">
        <v>100</v>
      </c>
      <c r="C1952" t="s">
        <v>3</v>
      </c>
      <c r="D1952" t="s">
        <v>62</v>
      </c>
      <c r="E1952" t="s">
        <v>91</v>
      </c>
      <c r="F1952" t="s">
        <v>96</v>
      </c>
      <c r="G1952" t="s">
        <v>8</v>
      </c>
      <c r="H1952" s="165">
        <v>2063.3118259190273</v>
      </c>
      <c r="I1952" s="164"/>
    </row>
    <row r="1953" spans="1:9" x14ac:dyDescent="0.35">
      <c r="A1953">
        <v>347433</v>
      </c>
      <c r="B1953" t="s">
        <v>101</v>
      </c>
      <c r="C1953" t="s">
        <v>3</v>
      </c>
      <c r="D1953" t="s">
        <v>62</v>
      </c>
      <c r="E1953" t="s">
        <v>91</v>
      </c>
      <c r="F1953" t="s">
        <v>96</v>
      </c>
      <c r="G1953" t="s">
        <v>8</v>
      </c>
      <c r="H1953" s="165">
        <v>2052.9434247837557</v>
      </c>
      <c r="I1953" s="164"/>
    </row>
    <row r="1954" spans="1:9" x14ac:dyDescent="0.35">
      <c r="A1954">
        <v>347435</v>
      </c>
      <c r="B1954" t="s">
        <v>102</v>
      </c>
      <c r="C1954" t="s">
        <v>3</v>
      </c>
      <c r="D1954" t="s">
        <v>62</v>
      </c>
      <c r="E1954" t="s">
        <v>91</v>
      </c>
      <c r="F1954" t="s">
        <v>96</v>
      </c>
      <c r="G1954" t="s">
        <v>8</v>
      </c>
      <c r="H1954" s="165">
        <v>4343.4066594824089</v>
      </c>
      <c r="I1954" s="164"/>
    </row>
    <row r="1955" spans="1:9" x14ac:dyDescent="0.35">
      <c r="A1955">
        <v>347437</v>
      </c>
      <c r="B1955" t="s">
        <v>103</v>
      </c>
      <c r="C1955" t="s">
        <v>3</v>
      </c>
      <c r="D1955" t="s">
        <v>62</v>
      </c>
      <c r="E1955" t="s">
        <v>91</v>
      </c>
      <c r="F1955" t="s">
        <v>96</v>
      </c>
      <c r="G1955" t="s">
        <v>8</v>
      </c>
      <c r="H1955" s="165">
        <v>4064.413245026426</v>
      </c>
      <c r="I1955" s="164"/>
    </row>
    <row r="1956" spans="1:9" x14ac:dyDescent="0.35">
      <c r="A1956">
        <v>347439</v>
      </c>
      <c r="B1956" t="s">
        <v>104</v>
      </c>
      <c r="C1956" t="s">
        <v>3</v>
      </c>
      <c r="D1956" t="s">
        <v>62</v>
      </c>
      <c r="E1956" t="s">
        <v>91</v>
      </c>
      <c r="F1956" t="s">
        <v>96</v>
      </c>
      <c r="G1956" t="s">
        <v>8</v>
      </c>
      <c r="H1956" s="165">
        <v>2068.3172609498461</v>
      </c>
      <c r="I1956" s="164"/>
    </row>
    <row r="1957" spans="1:9" x14ac:dyDescent="0.35">
      <c r="A1957">
        <v>347425</v>
      </c>
      <c r="B1957" t="s">
        <v>93</v>
      </c>
      <c r="C1957" t="s">
        <v>3</v>
      </c>
      <c r="D1957" t="s">
        <v>62</v>
      </c>
      <c r="E1957" t="s">
        <v>91</v>
      </c>
      <c r="F1957" t="s">
        <v>94</v>
      </c>
      <c r="G1957" t="s">
        <v>8</v>
      </c>
      <c r="H1957" s="165">
        <v>1573.3629171004425</v>
      </c>
      <c r="I1957" s="164"/>
    </row>
    <row r="1958" spans="1:9" x14ac:dyDescent="0.35">
      <c r="A1958">
        <v>347427</v>
      </c>
      <c r="B1958" t="s">
        <v>98</v>
      </c>
      <c r="C1958" t="s">
        <v>3</v>
      </c>
      <c r="D1958" t="s">
        <v>62</v>
      </c>
      <c r="E1958" t="s">
        <v>91</v>
      </c>
      <c r="F1958" t="s">
        <v>94</v>
      </c>
      <c r="G1958" t="s">
        <v>8</v>
      </c>
      <c r="H1958" s="165">
        <v>1771.2071146251374</v>
      </c>
      <c r="I1958" s="164"/>
    </row>
    <row r="1959" spans="1:9" x14ac:dyDescent="0.35">
      <c r="A1959">
        <v>347429</v>
      </c>
      <c r="B1959" t="s">
        <v>99</v>
      </c>
      <c r="C1959" t="s">
        <v>3</v>
      </c>
      <c r="D1959" t="s">
        <v>62</v>
      </c>
      <c r="E1959" t="s">
        <v>91</v>
      </c>
      <c r="F1959" t="s">
        <v>94</v>
      </c>
      <c r="G1959" t="s">
        <v>8</v>
      </c>
      <c r="H1959" s="165">
        <v>1831.7768916019556</v>
      </c>
      <c r="I1959" s="164"/>
    </row>
    <row r="1960" spans="1:9" x14ac:dyDescent="0.35">
      <c r="A1960">
        <v>347431</v>
      </c>
      <c r="B1960" t="s">
        <v>100</v>
      </c>
      <c r="C1960" t="s">
        <v>3</v>
      </c>
      <c r="D1960" t="s">
        <v>62</v>
      </c>
      <c r="E1960" t="s">
        <v>91</v>
      </c>
      <c r="F1960" t="s">
        <v>94</v>
      </c>
      <c r="G1960" t="s">
        <v>8</v>
      </c>
      <c r="H1960" s="165">
        <v>1847.5062522897374</v>
      </c>
      <c r="I1960" s="164"/>
    </row>
    <row r="1961" spans="1:9" x14ac:dyDescent="0.35">
      <c r="A1961">
        <v>347433</v>
      </c>
      <c r="B1961" t="s">
        <v>101</v>
      </c>
      <c r="C1961" t="s">
        <v>3</v>
      </c>
      <c r="D1961" t="s">
        <v>62</v>
      </c>
      <c r="E1961" t="s">
        <v>91</v>
      </c>
      <c r="F1961" t="s">
        <v>94</v>
      </c>
      <c r="G1961" t="s">
        <v>8</v>
      </c>
      <c r="H1961" s="165">
        <v>1838.2223012732061</v>
      </c>
      <c r="I1961" s="164"/>
    </row>
    <row r="1962" spans="1:9" x14ac:dyDescent="0.35">
      <c r="A1962">
        <v>347435</v>
      </c>
      <c r="B1962" t="s">
        <v>102</v>
      </c>
      <c r="C1962" t="s">
        <v>3</v>
      </c>
      <c r="D1962" t="s">
        <v>62</v>
      </c>
      <c r="E1962" t="s">
        <v>91</v>
      </c>
      <c r="F1962" t="s">
        <v>94</v>
      </c>
      <c r="G1962" t="s">
        <v>8</v>
      </c>
      <c r="H1962" s="165">
        <v>4498.767896033668</v>
      </c>
      <c r="I1962" s="164"/>
    </row>
    <row r="1963" spans="1:9" x14ac:dyDescent="0.35">
      <c r="A1963">
        <v>347437</v>
      </c>
      <c r="B1963" t="s">
        <v>103</v>
      </c>
      <c r="C1963" t="s">
        <v>3</v>
      </c>
      <c r="D1963" t="s">
        <v>62</v>
      </c>
      <c r="E1963" t="s">
        <v>91</v>
      </c>
      <c r="F1963" t="s">
        <v>94</v>
      </c>
      <c r="G1963" t="s">
        <v>8</v>
      </c>
      <c r="H1963" s="165">
        <v>4245.8602648936803</v>
      </c>
      <c r="I1963" s="164"/>
    </row>
    <row r="1964" spans="1:9" x14ac:dyDescent="0.35">
      <c r="A1964">
        <v>347439</v>
      </c>
      <c r="B1964" t="s">
        <v>104</v>
      </c>
      <c r="C1964" t="s">
        <v>3</v>
      </c>
      <c r="D1964" t="s">
        <v>62</v>
      </c>
      <c r="E1964" t="s">
        <v>91</v>
      </c>
      <c r="F1964" t="s">
        <v>94</v>
      </c>
      <c r="G1964" t="s">
        <v>8</v>
      </c>
      <c r="H1964" s="165">
        <v>1858.9244449192681</v>
      </c>
      <c r="I1964" s="164"/>
    </row>
    <row r="1965" spans="1:9" x14ac:dyDescent="0.35">
      <c r="A1965">
        <v>347385</v>
      </c>
      <c r="B1965" t="s">
        <v>61</v>
      </c>
      <c r="C1965" t="s">
        <v>3</v>
      </c>
      <c r="D1965" t="s">
        <v>62</v>
      </c>
      <c r="E1965" t="s">
        <v>63</v>
      </c>
      <c r="F1965" t="s">
        <v>65</v>
      </c>
      <c r="G1965" t="s">
        <v>8</v>
      </c>
      <c r="H1965" s="165">
        <v>1766.1110807338291</v>
      </c>
      <c r="I1965" s="164"/>
    </row>
    <row r="1966" spans="1:9" x14ac:dyDescent="0.35">
      <c r="A1966">
        <v>347387</v>
      </c>
      <c r="B1966" t="s">
        <v>70</v>
      </c>
      <c r="C1966" t="s">
        <v>3</v>
      </c>
      <c r="D1966" t="s">
        <v>62</v>
      </c>
      <c r="E1966" t="s">
        <v>63</v>
      </c>
      <c r="F1966" t="s">
        <v>65</v>
      </c>
      <c r="G1966" t="s">
        <v>8</v>
      </c>
      <c r="H1966" s="165">
        <v>1988.3494774812607</v>
      </c>
      <c r="I1966" s="164"/>
    </row>
    <row r="1967" spans="1:9" x14ac:dyDescent="0.35">
      <c r="A1967">
        <v>347389</v>
      </c>
      <c r="B1967" t="s">
        <v>71</v>
      </c>
      <c r="C1967" t="s">
        <v>3</v>
      </c>
      <c r="D1967" t="s">
        <v>62</v>
      </c>
      <c r="E1967" t="s">
        <v>63</v>
      </c>
      <c r="F1967" t="s">
        <v>65</v>
      </c>
      <c r="G1967" t="s">
        <v>8</v>
      </c>
      <c r="H1967" s="165">
        <v>1978.2048372900297</v>
      </c>
      <c r="I1967" s="164"/>
    </row>
    <row r="1968" spans="1:9" x14ac:dyDescent="0.35">
      <c r="A1968">
        <v>347391</v>
      </c>
      <c r="B1968" t="s">
        <v>72</v>
      </c>
      <c r="C1968" t="s">
        <v>3</v>
      </c>
      <c r="D1968" t="s">
        <v>62</v>
      </c>
      <c r="E1968" t="s">
        <v>63</v>
      </c>
      <c r="F1968" t="s">
        <v>65</v>
      </c>
      <c r="G1968" t="s">
        <v>8</v>
      </c>
      <c r="H1968" s="165">
        <v>1990.9446179952956</v>
      </c>
      <c r="I1968" s="164"/>
    </row>
    <row r="1969" spans="1:9" x14ac:dyDescent="0.35">
      <c r="A1969">
        <v>347393</v>
      </c>
      <c r="B1969" t="s">
        <v>73</v>
      </c>
      <c r="C1969" t="s">
        <v>3</v>
      </c>
      <c r="D1969" t="s">
        <v>62</v>
      </c>
      <c r="E1969" t="s">
        <v>63</v>
      </c>
      <c r="F1969" t="s">
        <v>65</v>
      </c>
      <c r="G1969" t="s">
        <v>8</v>
      </c>
      <c r="H1969" s="165">
        <v>1980.6820168716083</v>
      </c>
      <c r="I1969" s="164"/>
    </row>
    <row r="1970" spans="1:9" x14ac:dyDescent="0.35">
      <c r="A1970">
        <v>347395</v>
      </c>
      <c r="B1970" t="s">
        <v>74</v>
      </c>
      <c r="C1970" t="s">
        <v>3</v>
      </c>
      <c r="D1970" t="s">
        <v>62</v>
      </c>
      <c r="E1970" t="s">
        <v>63</v>
      </c>
      <c r="F1970" t="s">
        <v>65</v>
      </c>
      <c r="G1970" t="s">
        <v>8</v>
      </c>
      <c r="H1970" s="165">
        <v>4355.8253918766604</v>
      </c>
      <c r="I1970" s="164"/>
    </row>
    <row r="1971" spans="1:9" x14ac:dyDescent="0.35">
      <c r="A1971">
        <v>347397</v>
      </c>
      <c r="B1971" t="s">
        <v>75</v>
      </c>
      <c r="C1971" t="s">
        <v>3</v>
      </c>
      <c r="D1971" t="s">
        <v>62</v>
      </c>
      <c r="E1971" t="s">
        <v>63</v>
      </c>
      <c r="F1971" t="s">
        <v>65</v>
      </c>
      <c r="G1971" t="s">
        <v>8</v>
      </c>
      <c r="H1971" s="165">
        <v>4084.5152472274626</v>
      </c>
      <c r="I1971" s="164"/>
    </row>
    <row r="1972" spans="1:9" x14ac:dyDescent="0.35">
      <c r="A1972">
        <v>347399</v>
      </c>
      <c r="B1972" t="s">
        <v>76</v>
      </c>
      <c r="C1972" t="s">
        <v>3</v>
      </c>
      <c r="D1972" t="s">
        <v>62</v>
      </c>
      <c r="E1972" t="s">
        <v>63</v>
      </c>
      <c r="F1972" t="s">
        <v>65</v>
      </c>
      <c r="G1972" t="s">
        <v>8</v>
      </c>
      <c r="H1972" s="165">
        <v>2078.707551742687</v>
      </c>
      <c r="I1972" s="164"/>
    </row>
    <row r="1973" spans="1:9" x14ac:dyDescent="0.35">
      <c r="A1973">
        <v>347385</v>
      </c>
      <c r="B1973" t="s">
        <v>61</v>
      </c>
      <c r="C1973" t="s">
        <v>3</v>
      </c>
      <c r="D1973" t="s">
        <v>62</v>
      </c>
      <c r="E1973" t="s">
        <v>63</v>
      </c>
      <c r="F1973" t="s">
        <v>67</v>
      </c>
      <c r="G1973" t="s">
        <v>8</v>
      </c>
      <c r="H1973" s="165">
        <v>1581.3066738323005</v>
      </c>
      <c r="I1973" s="164"/>
    </row>
    <row r="1974" spans="1:9" x14ac:dyDescent="0.35">
      <c r="A1974">
        <v>347387</v>
      </c>
      <c r="B1974" t="s">
        <v>70</v>
      </c>
      <c r="C1974" t="s">
        <v>3</v>
      </c>
      <c r="D1974" t="s">
        <v>62</v>
      </c>
      <c r="E1974" t="s">
        <v>63</v>
      </c>
      <c r="F1974" t="s">
        <v>67</v>
      </c>
      <c r="G1974" t="s">
        <v>8</v>
      </c>
      <c r="H1974" s="165">
        <v>1780.2902280334715</v>
      </c>
      <c r="I1974" s="164"/>
    </row>
    <row r="1975" spans="1:9" x14ac:dyDescent="0.35">
      <c r="A1975">
        <v>347389</v>
      </c>
      <c r="B1975" t="s">
        <v>71</v>
      </c>
      <c r="C1975" t="s">
        <v>3</v>
      </c>
      <c r="D1975" t="s">
        <v>62</v>
      </c>
      <c r="E1975" t="s">
        <v>63</v>
      </c>
      <c r="F1975" t="s">
        <v>67</v>
      </c>
      <c r="G1975" t="s">
        <v>8</v>
      </c>
      <c r="H1975" s="165">
        <v>1771.2071146251376</v>
      </c>
      <c r="I1975" s="164"/>
    </row>
    <row r="1976" spans="1:9" x14ac:dyDescent="0.35">
      <c r="A1976">
        <v>347391</v>
      </c>
      <c r="B1976" t="s">
        <v>72</v>
      </c>
      <c r="C1976" t="s">
        <v>3</v>
      </c>
      <c r="D1976" t="s">
        <v>62</v>
      </c>
      <c r="E1976" t="s">
        <v>63</v>
      </c>
      <c r="F1976" t="s">
        <v>67</v>
      </c>
      <c r="G1976" t="s">
        <v>8</v>
      </c>
      <c r="H1976" s="165">
        <v>1782.6138151844439</v>
      </c>
      <c r="I1976" s="164"/>
    </row>
    <row r="1977" spans="1:9" x14ac:dyDescent="0.35">
      <c r="A1977">
        <v>347393</v>
      </c>
      <c r="B1977" t="s">
        <v>73</v>
      </c>
      <c r="C1977" t="s">
        <v>3</v>
      </c>
      <c r="D1977" t="s">
        <v>62</v>
      </c>
      <c r="E1977" t="s">
        <v>63</v>
      </c>
      <c r="F1977" t="s">
        <v>67</v>
      </c>
      <c r="G1977" t="s">
        <v>8</v>
      </c>
      <c r="H1977" s="165">
        <v>1773.4250841783385</v>
      </c>
      <c r="I1977" s="164"/>
    </row>
    <row r="1978" spans="1:9" x14ac:dyDescent="0.35">
      <c r="A1978">
        <v>347395</v>
      </c>
      <c r="B1978" t="s">
        <v>74</v>
      </c>
      <c r="C1978" t="s">
        <v>3</v>
      </c>
      <c r="D1978" t="s">
        <v>62</v>
      </c>
      <c r="E1978" t="s">
        <v>63</v>
      </c>
      <c r="F1978" t="s">
        <v>67</v>
      </c>
      <c r="G1978" t="s">
        <v>8</v>
      </c>
      <c r="H1978" s="165">
        <v>4511.3923182435447</v>
      </c>
      <c r="I1978" s="164"/>
    </row>
    <row r="1979" spans="1:9" x14ac:dyDescent="0.35">
      <c r="A1979">
        <v>347397</v>
      </c>
      <c r="B1979" t="s">
        <v>75</v>
      </c>
      <c r="C1979" t="s">
        <v>3</v>
      </c>
      <c r="D1979" t="s">
        <v>62</v>
      </c>
      <c r="E1979" t="s">
        <v>63</v>
      </c>
      <c r="F1979" t="s">
        <v>67</v>
      </c>
      <c r="G1979" t="s">
        <v>8</v>
      </c>
      <c r="H1979" s="165">
        <v>4266.6340971682785</v>
      </c>
      <c r="I1979" s="164"/>
    </row>
    <row r="1980" spans="1:9" x14ac:dyDescent="0.35">
      <c r="A1980">
        <v>347399</v>
      </c>
      <c r="B1980" t="s">
        <v>76</v>
      </c>
      <c r="C1980" t="s">
        <v>3</v>
      </c>
      <c r="D1980" t="s">
        <v>62</v>
      </c>
      <c r="E1980" t="s">
        <v>63</v>
      </c>
      <c r="F1980" t="s">
        <v>67</v>
      </c>
      <c r="G1980" t="s">
        <v>8</v>
      </c>
      <c r="H1980" s="165">
        <v>1868.1640693792222</v>
      </c>
      <c r="I1980" s="164"/>
    </row>
    <row r="1981" spans="1:9" x14ac:dyDescent="0.35">
      <c r="A1981">
        <v>347385</v>
      </c>
      <c r="B1981" t="s">
        <v>61</v>
      </c>
      <c r="C1981" t="s">
        <v>3</v>
      </c>
      <c r="D1981" t="s">
        <v>62</v>
      </c>
      <c r="E1981" t="s">
        <v>63</v>
      </c>
      <c r="F1981" t="s">
        <v>68</v>
      </c>
      <c r="G1981" t="s">
        <v>8</v>
      </c>
      <c r="H1981" s="165">
        <v>1589.9551559286756</v>
      </c>
      <c r="I1981" s="164"/>
    </row>
    <row r="1982" spans="1:9" x14ac:dyDescent="0.35">
      <c r="A1982">
        <v>347387</v>
      </c>
      <c r="B1982" t="s">
        <v>70</v>
      </c>
      <c r="C1982" t="s">
        <v>3</v>
      </c>
      <c r="D1982" t="s">
        <v>62</v>
      </c>
      <c r="E1982" t="s">
        <v>63</v>
      </c>
      <c r="F1982" t="s">
        <v>68</v>
      </c>
      <c r="G1982" t="s">
        <v>8</v>
      </c>
      <c r="H1982" s="165">
        <v>1790.0269909386661</v>
      </c>
      <c r="I1982" s="164"/>
    </row>
    <row r="1983" spans="1:9" x14ac:dyDescent="0.35">
      <c r="A1983">
        <v>347389</v>
      </c>
      <c r="B1983" t="s">
        <v>71</v>
      </c>
      <c r="C1983" t="s">
        <v>3</v>
      </c>
      <c r="D1983" t="s">
        <v>62</v>
      </c>
      <c r="E1983" t="s">
        <v>63</v>
      </c>
      <c r="F1983" t="s">
        <v>68</v>
      </c>
      <c r="G1983" t="s">
        <v>8</v>
      </c>
      <c r="H1983" s="165">
        <v>1780.8942001685707</v>
      </c>
      <c r="I1983" s="164"/>
    </row>
    <row r="1984" spans="1:9" x14ac:dyDescent="0.35">
      <c r="A1984">
        <v>347391</v>
      </c>
      <c r="B1984" t="s">
        <v>72</v>
      </c>
      <c r="C1984" t="s">
        <v>3</v>
      </c>
      <c r="D1984" t="s">
        <v>62</v>
      </c>
      <c r="E1984" t="s">
        <v>63</v>
      </c>
      <c r="F1984" t="s">
        <v>68</v>
      </c>
      <c r="G1984" t="s">
        <v>8</v>
      </c>
      <c r="H1984" s="165">
        <v>1792.363286251948</v>
      </c>
      <c r="I1984" s="164"/>
    </row>
    <row r="1985" spans="1:9" x14ac:dyDescent="0.35">
      <c r="A1985">
        <v>347393</v>
      </c>
      <c r="B1985" t="s">
        <v>73</v>
      </c>
      <c r="C1985" t="s">
        <v>3</v>
      </c>
      <c r="D1985" t="s">
        <v>62</v>
      </c>
      <c r="E1985" t="s">
        <v>63</v>
      </c>
      <c r="F1985" t="s">
        <v>68</v>
      </c>
      <c r="G1985" t="s">
        <v>8</v>
      </c>
      <c r="H1985" s="165">
        <v>1783.1243002403401</v>
      </c>
      <c r="I1985" s="164"/>
    </row>
    <row r="1986" spans="1:9" x14ac:dyDescent="0.35">
      <c r="A1986">
        <v>347395</v>
      </c>
      <c r="B1986" t="s">
        <v>74</v>
      </c>
      <c r="C1986" t="s">
        <v>3</v>
      </c>
      <c r="D1986" t="s">
        <v>62</v>
      </c>
      <c r="E1986" t="s">
        <v>63</v>
      </c>
      <c r="F1986" t="s">
        <v>68</v>
      </c>
      <c r="G1986" t="s">
        <v>8</v>
      </c>
      <c r="H1986" s="165">
        <v>4536.0660240715933</v>
      </c>
      <c r="I1986" s="164"/>
    </row>
    <row r="1987" spans="1:9" x14ac:dyDescent="0.35">
      <c r="A1987">
        <v>347397</v>
      </c>
      <c r="B1987" t="s">
        <v>75</v>
      </c>
      <c r="C1987" t="s">
        <v>3</v>
      </c>
      <c r="D1987" t="s">
        <v>62</v>
      </c>
      <c r="E1987" t="s">
        <v>63</v>
      </c>
      <c r="F1987" t="s">
        <v>68</v>
      </c>
      <c r="G1987" t="s">
        <v>8</v>
      </c>
      <c r="H1987" s="165">
        <v>4289.969171389982</v>
      </c>
      <c r="I1987" s="164"/>
    </row>
    <row r="1988" spans="1:9" x14ac:dyDescent="0.35">
      <c r="A1988">
        <v>347399</v>
      </c>
      <c r="B1988" t="s">
        <v>76</v>
      </c>
      <c r="C1988" t="s">
        <v>3</v>
      </c>
      <c r="D1988" t="s">
        <v>62</v>
      </c>
      <c r="E1988" t="s">
        <v>63</v>
      </c>
      <c r="F1988" t="s">
        <v>68</v>
      </c>
      <c r="G1988" t="s">
        <v>8</v>
      </c>
      <c r="H1988" s="165">
        <v>1878.3814318772643</v>
      </c>
      <c r="I1988" s="164"/>
    </row>
    <row r="1989" spans="1:9" x14ac:dyDescent="0.35">
      <c r="A1989">
        <v>347331</v>
      </c>
      <c r="B1989" t="s">
        <v>2</v>
      </c>
      <c r="C1989" t="s">
        <v>3</v>
      </c>
      <c r="D1989" t="s">
        <v>4</v>
      </c>
      <c r="E1989" t="s">
        <v>5</v>
      </c>
      <c r="F1989" t="s">
        <v>13</v>
      </c>
      <c r="G1989" t="s">
        <v>8</v>
      </c>
      <c r="H1989" s="165">
        <v>1523.3441374857807</v>
      </c>
      <c r="I1989" s="164"/>
    </row>
    <row r="1990" spans="1:9" x14ac:dyDescent="0.35">
      <c r="A1990">
        <v>347333</v>
      </c>
      <c r="B1990" t="s">
        <v>32</v>
      </c>
      <c r="C1990" t="s">
        <v>3</v>
      </c>
      <c r="D1990" t="s">
        <v>4</v>
      </c>
      <c r="E1990" t="s">
        <v>5</v>
      </c>
      <c r="F1990" t="s">
        <v>13</v>
      </c>
      <c r="G1990" t="s">
        <v>8</v>
      </c>
      <c r="H1990" s="165">
        <v>1914.2619215083641</v>
      </c>
      <c r="I1990" s="164"/>
    </row>
    <row r="1991" spans="1:9" x14ac:dyDescent="0.35">
      <c r="A1991">
        <v>347335</v>
      </c>
      <c r="B1991" t="s">
        <v>33</v>
      </c>
      <c r="C1991" t="s">
        <v>3</v>
      </c>
      <c r="D1991" t="s">
        <v>4</v>
      </c>
      <c r="E1991" t="s">
        <v>5</v>
      </c>
      <c r="F1991" t="s">
        <v>13</v>
      </c>
      <c r="G1991" t="s">
        <v>8</v>
      </c>
      <c r="H1991" s="165">
        <v>1904.5448559169513</v>
      </c>
      <c r="I1991" s="164"/>
    </row>
    <row r="1992" spans="1:9" x14ac:dyDescent="0.35">
      <c r="A1992">
        <v>347337</v>
      </c>
      <c r="B1992" t="s">
        <v>34</v>
      </c>
      <c r="C1992" t="s">
        <v>3</v>
      </c>
      <c r="D1992" t="s">
        <v>4</v>
      </c>
      <c r="E1992" t="s">
        <v>5</v>
      </c>
      <c r="F1992" t="s">
        <v>13</v>
      </c>
      <c r="G1992" t="s">
        <v>8</v>
      </c>
      <c r="H1992" s="165">
        <v>1894.827790325538</v>
      </c>
      <c r="I1992" s="164"/>
    </row>
    <row r="1993" spans="1:9" x14ac:dyDescent="0.35">
      <c r="A1993">
        <v>347339</v>
      </c>
      <c r="B1993" t="s">
        <v>35</v>
      </c>
      <c r="C1993" t="s">
        <v>3</v>
      </c>
      <c r="D1993" t="s">
        <v>4</v>
      </c>
      <c r="E1993" t="s">
        <v>5</v>
      </c>
      <c r="F1993" t="s">
        <v>13</v>
      </c>
      <c r="G1993" t="s">
        <v>8</v>
      </c>
      <c r="H1993" s="165">
        <v>1885.1107247341251</v>
      </c>
      <c r="I1993" s="164"/>
    </row>
    <row r="1994" spans="1:9" x14ac:dyDescent="0.35">
      <c r="A1994">
        <v>347385</v>
      </c>
      <c r="B1994" t="s">
        <v>61</v>
      </c>
      <c r="C1994" t="s">
        <v>3</v>
      </c>
      <c r="D1994" t="s">
        <v>62</v>
      </c>
      <c r="E1994" t="s">
        <v>63</v>
      </c>
      <c r="F1994" t="s">
        <v>13</v>
      </c>
      <c r="G1994" t="s">
        <v>8</v>
      </c>
      <c r="H1994" s="165">
        <v>1056.7838210748375</v>
      </c>
      <c r="I1994" s="164"/>
    </row>
    <row r="1995" spans="1:9" x14ac:dyDescent="0.35">
      <c r="A1995">
        <v>347387</v>
      </c>
      <c r="B1995" t="s">
        <v>70</v>
      </c>
      <c r="C1995" t="s">
        <v>3</v>
      </c>
      <c r="D1995" t="s">
        <v>62</v>
      </c>
      <c r="E1995" t="s">
        <v>63</v>
      </c>
      <c r="F1995" t="s">
        <v>13</v>
      </c>
      <c r="G1995" t="s">
        <v>8</v>
      </c>
      <c r="H1995" s="165">
        <v>1189.7640988536859</v>
      </c>
      <c r="I1995" s="164"/>
    </row>
    <row r="1996" spans="1:9" x14ac:dyDescent="0.35">
      <c r="A1996">
        <v>347389</v>
      </c>
      <c r="B1996" t="s">
        <v>71</v>
      </c>
      <c r="C1996" t="s">
        <v>3</v>
      </c>
      <c r="D1996" t="s">
        <v>62</v>
      </c>
      <c r="E1996" t="s">
        <v>63</v>
      </c>
      <c r="F1996" t="s">
        <v>13</v>
      </c>
      <c r="G1996" t="s">
        <v>8</v>
      </c>
      <c r="H1996" s="165">
        <v>1183.6938738595345</v>
      </c>
      <c r="I1996" s="164"/>
    </row>
    <row r="1997" spans="1:9" x14ac:dyDescent="0.35">
      <c r="A1997">
        <v>347391</v>
      </c>
      <c r="B1997" t="s">
        <v>72</v>
      </c>
      <c r="C1997" t="s">
        <v>3</v>
      </c>
      <c r="D1997" t="s">
        <v>62</v>
      </c>
      <c r="E1997" t="s">
        <v>63</v>
      </c>
      <c r="F1997" t="s">
        <v>13</v>
      </c>
      <c r="G1997" t="s">
        <v>8</v>
      </c>
      <c r="H1997" s="165">
        <v>1191.3169471080082</v>
      </c>
      <c r="I1997" s="164"/>
    </row>
    <row r="1998" spans="1:9" x14ac:dyDescent="0.35">
      <c r="A1998">
        <v>347393</v>
      </c>
      <c r="B1998" t="s">
        <v>73</v>
      </c>
      <c r="C1998" t="s">
        <v>3</v>
      </c>
      <c r="D1998" t="s">
        <v>62</v>
      </c>
      <c r="E1998" t="s">
        <v>63</v>
      </c>
      <c r="F1998" t="s">
        <v>13</v>
      </c>
      <c r="G1998" t="s">
        <v>8</v>
      </c>
      <c r="H1998" s="165">
        <v>1185.1761381022968</v>
      </c>
      <c r="I1998" s="164"/>
    </row>
    <row r="1999" spans="1:9" x14ac:dyDescent="0.35">
      <c r="A1999">
        <v>347395</v>
      </c>
      <c r="B1999" t="s">
        <v>74</v>
      </c>
      <c r="C1999" t="s">
        <v>3</v>
      </c>
      <c r="D1999" t="s">
        <v>62</v>
      </c>
      <c r="E1999" t="s">
        <v>63</v>
      </c>
      <c r="F1999" t="s">
        <v>13</v>
      </c>
      <c r="G1999" t="s">
        <v>8</v>
      </c>
      <c r="H1999" s="165">
        <v>1993.5324720909057</v>
      </c>
      <c r="I1999" s="164"/>
    </row>
    <row r="2000" spans="1:9" x14ac:dyDescent="0.35">
      <c r="A2000">
        <v>347397</v>
      </c>
      <c r="B2000" t="s">
        <v>75</v>
      </c>
      <c r="C2000" t="s">
        <v>3</v>
      </c>
      <c r="D2000" t="s">
        <v>62</v>
      </c>
      <c r="E2000" t="s">
        <v>63</v>
      </c>
      <c r="F2000" t="s">
        <v>13</v>
      </c>
      <c r="G2000" t="s">
        <v>8</v>
      </c>
      <c r="H2000" s="165">
        <v>1833.0314882048478</v>
      </c>
      <c r="I2000" s="164"/>
    </row>
    <row r="2001" spans="1:9" x14ac:dyDescent="0.35">
      <c r="A2001">
        <v>347399</v>
      </c>
      <c r="B2001" t="s">
        <v>76</v>
      </c>
      <c r="C2001" t="s">
        <v>3</v>
      </c>
      <c r="D2001" t="s">
        <v>62</v>
      </c>
      <c r="E2001" t="s">
        <v>63</v>
      </c>
      <c r="F2001" t="s">
        <v>13</v>
      </c>
      <c r="G2001" t="s">
        <v>8</v>
      </c>
      <c r="H2001" s="165">
        <v>1236.843634564146</v>
      </c>
      <c r="I2001" s="164"/>
    </row>
    <row r="2002" spans="1:9" x14ac:dyDescent="0.35">
      <c r="A2002">
        <v>347331</v>
      </c>
      <c r="B2002" t="s">
        <v>2</v>
      </c>
      <c r="C2002" t="s">
        <v>3</v>
      </c>
      <c r="D2002" t="s">
        <v>4</v>
      </c>
      <c r="E2002" t="s">
        <v>5</v>
      </c>
      <c r="F2002" t="s">
        <v>7</v>
      </c>
      <c r="G2002" t="s">
        <v>8</v>
      </c>
      <c r="H2002" s="165">
        <v>1558.9945458720215</v>
      </c>
      <c r="I2002" s="164"/>
    </row>
    <row r="2003" spans="1:9" x14ac:dyDescent="0.35">
      <c r="A2003">
        <v>347333</v>
      </c>
      <c r="B2003" t="s">
        <v>32</v>
      </c>
      <c r="C2003" t="s">
        <v>3</v>
      </c>
      <c r="D2003" t="s">
        <v>4</v>
      </c>
      <c r="E2003" t="s">
        <v>5</v>
      </c>
      <c r="F2003" t="s">
        <v>7</v>
      </c>
      <c r="G2003" t="s">
        <v>8</v>
      </c>
      <c r="H2003" s="165">
        <v>1959.0608724352705</v>
      </c>
      <c r="I2003" s="164"/>
    </row>
    <row r="2004" spans="1:9" x14ac:dyDescent="0.35">
      <c r="A2004">
        <v>347335</v>
      </c>
      <c r="B2004" t="s">
        <v>33</v>
      </c>
      <c r="C2004" t="s">
        <v>3</v>
      </c>
      <c r="D2004" t="s">
        <v>4</v>
      </c>
      <c r="E2004" t="s">
        <v>5</v>
      </c>
      <c r="F2004" t="s">
        <v>7</v>
      </c>
      <c r="G2004" t="s">
        <v>8</v>
      </c>
      <c r="H2004" s="165">
        <v>1949.1164010015889</v>
      </c>
      <c r="I2004" s="164"/>
    </row>
    <row r="2005" spans="1:9" x14ac:dyDescent="0.35">
      <c r="A2005">
        <v>347337</v>
      </c>
      <c r="B2005" t="s">
        <v>34</v>
      </c>
      <c r="C2005" t="s">
        <v>3</v>
      </c>
      <c r="D2005" t="s">
        <v>4</v>
      </c>
      <c r="E2005" t="s">
        <v>5</v>
      </c>
      <c r="F2005" t="s">
        <v>7</v>
      </c>
      <c r="G2005" t="s">
        <v>8</v>
      </c>
      <c r="H2005" s="165">
        <v>1939.1719295679075</v>
      </c>
      <c r="I2005" s="164"/>
    </row>
    <row r="2006" spans="1:9" x14ac:dyDescent="0.35">
      <c r="A2006">
        <v>347339</v>
      </c>
      <c r="B2006" t="s">
        <v>35</v>
      </c>
      <c r="C2006" t="s">
        <v>3</v>
      </c>
      <c r="D2006" t="s">
        <v>4</v>
      </c>
      <c r="E2006" t="s">
        <v>5</v>
      </c>
      <c r="F2006" t="s">
        <v>7</v>
      </c>
      <c r="G2006" t="s">
        <v>8</v>
      </c>
      <c r="H2006" s="165">
        <v>1929.2274581342258</v>
      </c>
      <c r="I2006" s="164"/>
    </row>
    <row r="2007" spans="1:9" x14ac:dyDescent="0.35">
      <c r="A2007">
        <v>347385</v>
      </c>
      <c r="B2007" t="s">
        <v>61</v>
      </c>
      <c r="C2007" t="s">
        <v>3</v>
      </c>
      <c r="D2007" t="s">
        <v>62</v>
      </c>
      <c r="E2007" t="s">
        <v>63</v>
      </c>
      <c r="F2007" t="s">
        <v>7</v>
      </c>
      <c r="G2007" t="s">
        <v>8</v>
      </c>
      <c r="H2007" s="165">
        <v>1081.5154453153496</v>
      </c>
      <c r="I2007" s="164"/>
    </row>
    <row r="2008" spans="1:9" x14ac:dyDescent="0.35">
      <c r="A2008">
        <v>347387</v>
      </c>
      <c r="B2008" t="s">
        <v>70</v>
      </c>
      <c r="C2008" t="s">
        <v>3</v>
      </c>
      <c r="D2008" t="s">
        <v>62</v>
      </c>
      <c r="E2008" t="s">
        <v>63</v>
      </c>
      <c r="F2008" t="s">
        <v>7</v>
      </c>
      <c r="G2008" t="s">
        <v>8</v>
      </c>
      <c r="H2008" s="165">
        <v>1217.6078243545021</v>
      </c>
      <c r="I2008" s="164"/>
    </row>
    <row r="2009" spans="1:9" x14ac:dyDescent="0.35">
      <c r="A2009">
        <v>347389</v>
      </c>
      <c r="B2009" t="s">
        <v>71</v>
      </c>
      <c r="C2009" t="s">
        <v>3</v>
      </c>
      <c r="D2009" t="s">
        <v>62</v>
      </c>
      <c r="E2009" t="s">
        <v>63</v>
      </c>
      <c r="F2009" t="s">
        <v>7</v>
      </c>
      <c r="G2009" t="s">
        <v>8</v>
      </c>
      <c r="H2009" s="165">
        <v>1211.3955395363666</v>
      </c>
      <c r="I2009" s="164"/>
    </row>
    <row r="2010" spans="1:9" x14ac:dyDescent="0.35">
      <c r="A2010">
        <v>347391</v>
      </c>
      <c r="B2010" t="s">
        <v>72</v>
      </c>
      <c r="C2010" t="s">
        <v>3</v>
      </c>
      <c r="D2010" t="s">
        <v>62</v>
      </c>
      <c r="E2010" t="s">
        <v>63</v>
      </c>
      <c r="F2010" t="s">
        <v>7</v>
      </c>
      <c r="G2010" t="s">
        <v>8</v>
      </c>
      <c r="H2010" s="165">
        <v>1219.1970134940204</v>
      </c>
      <c r="I2010" s="164"/>
    </row>
    <row r="2011" spans="1:9" x14ac:dyDescent="0.35">
      <c r="A2011">
        <v>347393</v>
      </c>
      <c r="B2011" t="s">
        <v>73</v>
      </c>
      <c r="C2011" t="s">
        <v>3</v>
      </c>
      <c r="D2011" t="s">
        <v>62</v>
      </c>
      <c r="E2011" t="s">
        <v>63</v>
      </c>
      <c r="F2011" t="s">
        <v>7</v>
      </c>
      <c r="G2011" t="s">
        <v>8</v>
      </c>
      <c r="H2011" s="165">
        <v>1212.912492805907</v>
      </c>
      <c r="I2011" s="164"/>
    </row>
    <row r="2012" spans="1:9" x14ac:dyDescent="0.35">
      <c r="A2012">
        <v>347395</v>
      </c>
      <c r="B2012" t="s">
        <v>74</v>
      </c>
      <c r="C2012" t="s">
        <v>3</v>
      </c>
      <c r="D2012" t="s">
        <v>62</v>
      </c>
      <c r="E2012" t="s">
        <v>63</v>
      </c>
      <c r="F2012" t="s">
        <v>7</v>
      </c>
      <c r="G2012" t="s">
        <v>8</v>
      </c>
      <c r="H2012" s="165">
        <v>2040.1865701455811</v>
      </c>
      <c r="I2012" s="164"/>
    </row>
    <row r="2013" spans="1:9" x14ac:dyDescent="0.35">
      <c r="A2013">
        <v>347397</v>
      </c>
      <c r="B2013" t="s">
        <v>75</v>
      </c>
      <c r="C2013" t="s">
        <v>3</v>
      </c>
      <c r="D2013" t="s">
        <v>62</v>
      </c>
      <c r="E2013" t="s">
        <v>63</v>
      </c>
      <c r="F2013" t="s">
        <v>7</v>
      </c>
      <c r="G2013" t="s">
        <v>8</v>
      </c>
      <c r="H2013" s="165">
        <v>1875.9294254018873</v>
      </c>
      <c r="I2013" s="164"/>
    </row>
    <row r="2014" spans="1:9" x14ac:dyDescent="0.35">
      <c r="A2014">
        <v>347399</v>
      </c>
      <c r="B2014" t="s">
        <v>76</v>
      </c>
      <c r="C2014" t="s">
        <v>3</v>
      </c>
      <c r="D2014" t="s">
        <v>62</v>
      </c>
      <c r="E2014" t="s">
        <v>63</v>
      </c>
      <c r="F2014" t="s">
        <v>7</v>
      </c>
      <c r="G2014" t="s">
        <v>8</v>
      </c>
      <c r="H2014" s="165">
        <v>1265.7891496300379</v>
      </c>
      <c r="I2014" s="164"/>
    </row>
    <row r="2015" spans="1:9" x14ac:dyDescent="0.35">
      <c r="A2015">
        <v>347353</v>
      </c>
      <c r="B2015" t="s">
        <v>47</v>
      </c>
      <c r="C2015" t="s">
        <v>37</v>
      </c>
      <c r="D2015" t="s">
        <v>38</v>
      </c>
      <c r="E2015" t="s">
        <v>39</v>
      </c>
      <c r="F2015" t="s">
        <v>43</v>
      </c>
      <c r="G2015" t="s">
        <v>8</v>
      </c>
      <c r="H2015" s="165">
        <v>2065.8931840560754</v>
      </c>
      <c r="I2015" s="164"/>
    </row>
    <row r="2016" spans="1:9" x14ac:dyDescent="0.35">
      <c r="A2016">
        <v>347355</v>
      </c>
      <c r="B2016" t="s">
        <v>49</v>
      </c>
      <c r="C2016" t="s">
        <v>37</v>
      </c>
      <c r="D2016" t="s">
        <v>38</v>
      </c>
      <c r="E2016" t="s">
        <v>39</v>
      </c>
      <c r="F2016" t="s">
        <v>43</v>
      </c>
      <c r="G2016" t="s">
        <v>8</v>
      </c>
      <c r="H2016" s="165">
        <v>3439.029376551016</v>
      </c>
      <c r="I2016" s="164"/>
    </row>
    <row r="2017" spans="1:9" x14ac:dyDescent="0.35">
      <c r="A2017">
        <v>347357</v>
      </c>
      <c r="B2017" t="s">
        <v>50</v>
      </c>
      <c r="C2017" t="s">
        <v>37</v>
      </c>
      <c r="D2017" t="s">
        <v>38</v>
      </c>
      <c r="E2017" t="s">
        <v>39</v>
      </c>
      <c r="F2017" t="s">
        <v>43</v>
      </c>
      <c r="G2017" t="s">
        <v>8</v>
      </c>
      <c r="H2017" s="165">
        <v>3421.66054131591</v>
      </c>
      <c r="I2017" s="164"/>
    </row>
    <row r="2018" spans="1:9" x14ac:dyDescent="0.35">
      <c r="A2018">
        <v>347359</v>
      </c>
      <c r="B2018" t="s">
        <v>51</v>
      </c>
      <c r="C2018" t="s">
        <v>37</v>
      </c>
      <c r="D2018" t="s">
        <v>38</v>
      </c>
      <c r="E2018" t="s">
        <v>39</v>
      </c>
      <c r="F2018" t="s">
        <v>43</v>
      </c>
      <c r="G2018" t="s">
        <v>8</v>
      </c>
      <c r="H2018" s="165">
        <v>2058.2269395385106</v>
      </c>
      <c r="I2018" s="164"/>
    </row>
    <row r="2019" spans="1:9" x14ac:dyDescent="0.35">
      <c r="A2019">
        <v>347373</v>
      </c>
      <c r="B2019" t="s">
        <v>57</v>
      </c>
      <c r="C2019" t="s">
        <v>37</v>
      </c>
      <c r="D2019" t="s">
        <v>38</v>
      </c>
      <c r="E2019" t="s">
        <v>53</v>
      </c>
      <c r="F2019" t="s">
        <v>43</v>
      </c>
      <c r="G2019" t="s">
        <v>8</v>
      </c>
      <c r="H2019" s="165">
        <v>2003.604947350867</v>
      </c>
      <c r="I2019" s="164"/>
    </row>
    <row r="2020" spans="1:9" x14ac:dyDescent="0.35">
      <c r="A2020">
        <v>347375</v>
      </c>
      <c r="B2020" t="s">
        <v>58</v>
      </c>
      <c r="C2020" t="s">
        <v>37</v>
      </c>
      <c r="D2020" t="s">
        <v>38</v>
      </c>
      <c r="E2020" t="s">
        <v>53</v>
      </c>
      <c r="F2020" t="s">
        <v>43</v>
      </c>
      <c r="G2020" t="s">
        <v>8</v>
      </c>
      <c r="H2020" s="165">
        <v>3466.8195129271858</v>
      </c>
      <c r="I2020" s="164"/>
    </row>
    <row r="2021" spans="1:9" x14ac:dyDescent="0.35">
      <c r="A2021">
        <v>347377</v>
      </c>
      <c r="B2021" t="s">
        <v>59</v>
      </c>
      <c r="C2021" t="s">
        <v>37</v>
      </c>
      <c r="D2021" t="s">
        <v>38</v>
      </c>
      <c r="E2021" t="s">
        <v>53</v>
      </c>
      <c r="F2021" t="s">
        <v>43</v>
      </c>
      <c r="G2021" t="s">
        <v>8</v>
      </c>
      <c r="H2021" s="165">
        <v>3456.3982117861224</v>
      </c>
      <c r="I2021" s="164"/>
    </row>
    <row r="2022" spans="1:9" x14ac:dyDescent="0.35">
      <c r="A2022">
        <v>347379</v>
      </c>
      <c r="B2022" t="s">
        <v>60</v>
      </c>
      <c r="C2022" t="s">
        <v>37</v>
      </c>
      <c r="D2022" t="s">
        <v>38</v>
      </c>
      <c r="E2022" t="s">
        <v>53</v>
      </c>
      <c r="F2022" t="s">
        <v>43</v>
      </c>
      <c r="G2022" t="s">
        <v>8</v>
      </c>
      <c r="H2022" s="165">
        <v>2079.2292552480867</v>
      </c>
      <c r="I2022" s="164"/>
    </row>
    <row r="2023" spans="1:9" x14ac:dyDescent="0.35">
      <c r="A2023">
        <v>347353</v>
      </c>
      <c r="B2023" t="s">
        <v>47</v>
      </c>
      <c r="C2023" t="s">
        <v>37</v>
      </c>
      <c r="D2023" t="s">
        <v>38</v>
      </c>
      <c r="E2023" t="s">
        <v>39</v>
      </c>
      <c r="F2023" t="s">
        <v>42</v>
      </c>
      <c r="G2023" t="s">
        <v>8</v>
      </c>
      <c r="H2023" s="165">
        <v>2312.3322187023587</v>
      </c>
      <c r="I2023" s="164"/>
    </row>
    <row r="2024" spans="1:9" x14ac:dyDescent="0.35">
      <c r="A2024">
        <v>347355</v>
      </c>
      <c r="B2024" t="s">
        <v>49</v>
      </c>
      <c r="C2024" t="s">
        <v>37</v>
      </c>
      <c r="D2024" t="s">
        <v>38</v>
      </c>
      <c r="E2024" t="s">
        <v>39</v>
      </c>
      <c r="F2024" t="s">
        <v>42</v>
      </c>
      <c r="G2024" t="s">
        <v>8</v>
      </c>
      <c r="H2024" s="165">
        <v>3849.2689214695392</v>
      </c>
      <c r="I2024" s="164"/>
    </row>
    <row r="2025" spans="1:9" x14ac:dyDescent="0.35">
      <c r="A2025">
        <v>347357</v>
      </c>
      <c r="B2025" t="s">
        <v>50</v>
      </c>
      <c r="C2025" t="s">
        <v>37</v>
      </c>
      <c r="D2025" t="s">
        <v>38</v>
      </c>
      <c r="E2025" t="s">
        <v>39</v>
      </c>
      <c r="F2025" t="s">
        <v>42</v>
      </c>
      <c r="G2025" t="s">
        <v>8</v>
      </c>
      <c r="H2025" s="165">
        <v>3829.8281693409058</v>
      </c>
      <c r="I2025" s="164"/>
    </row>
    <row r="2026" spans="1:9" x14ac:dyDescent="0.35">
      <c r="A2026">
        <v>347359</v>
      </c>
      <c r="B2026" t="s">
        <v>51</v>
      </c>
      <c r="C2026" t="s">
        <v>37</v>
      </c>
      <c r="D2026" t="s">
        <v>38</v>
      </c>
      <c r="E2026" t="s">
        <v>39</v>
      </c>
      <c r="F2026" t="s">
        <v>42</v>
      </c>
      <c r="G2026" t="s">
        <v>8</v>
      </c>
      <c r="H2026" s="165">
        <v>2303.7514729352338</v>
      </c>
      <c r="I2026" s="164"/>
    </row>
    <row r="2027" spans="1:9" x14ac:dyDescent="0.35">
      <c r="A2027">
        <v>347373</v>
      </c>
      <c r="B2027" t="s">
        <v>57</v>
      </c>
      <c r="C2027" t="s">
        <v>37</v>
      </c>
      <c r="D2027" t="s">
        <v>38</v>
      </c>
      <c r="E2027" t="s">
        <v>53</v>
      </c>
      <c r="F2027" t="s">
        <v>42</v>
      </c>
      <c r="G2027" t="s">
        <v>8</v>
      </c>
      <c r="H2027" s="165">
        <v>2242.613659344499</v>
      </c>
      <c r="I2027" s="164"/>
    </row>
    <row r="2028" spans="1:9" x14ac:dyDescent="0.35">
      <c r="A2028">
        <v>347375</v>
      </c>
      <c r="B2028" t="s">
        <v>58</v>
      </c>
      <c r="C2028" t="s">
        <v>37</v>
      </c>
      <c r="D2028" t="s">
        <v>38</v>
      </c>
      <c r="E2028" t="s">
        <v>53</v>
      </c>
      <c r="F2028" t="s">
        <v>42</v>
      </c>
      <c r="G2028" t="s">
        <v>8</v>
      </c>
      <c r="H2028" s="165">
        <v>3880.374124875354</v>
      </c>
      <c r="I2028" s="164"/>
    </row>
    <row r="2029" spans="1:9" x14ac:dyDescent="0.35">
      <c r="A2029">
        <v>347377</v>
      </c>
      <c r="B2029" t="s">
        <v>59</v>
      </c>
      <c r="C2029" t="s">
        <v>37</v>
      </c>
      <c r="D2029" t="s">
        <v>38</v>
      </c>
      <c r="E2029" t="s">
        <v>53</v>
      </c>
      <c r="F2029" t="s">
        <v>42</v>
      </c>
      <c r="G2029" t="s">
        <v>8</v>
      </c>
      <c r="H2029" s="165">
        <v>3868.7096735981736</v>
      </c>
      <c r="I2029" s="164"/>
    </row>
    <row r="2030" spans="1:9" x14ac:dyDescent="0.35">
      <c r="A2030">
        <v>347379</v>
      </c>
      <c r="B2030" t="s">
        <v>60</v>
      </c>
      <c r="C2030" t="s">
        <v>37</v>
      </c>
      <c r="D2030" t="s">
        <v>38</v>
      </c>
      <c r="E2030" t="s">
        <v>53</v>
      </c>
      <c r="F2030" t="s">
        <v>42</v>
      </c>
      <c r="G2030" t="s">
        <v>8</v>
      </c>
      <c r="H2030" s="165">
        <v>2327.2591410264095</v>
      </c>
      <c r="I2030" s="164"/>
    </row>
    <row r="2031" spans="1:9" x14ac:dyDescent="0.35">
      <c r="A2031">
        <v>347385</v>
      </c>
      <c r="B2031" t="s">
        <v>61</v>
      </c>
      <c r="C2031" t="s">
        <v>3</v>
      </c>
      <c r="D2031" t="s">
        <v>62</v>
      </c>
      <c r="E2031" t="s">
        <v>63</v>
      </c>
      <c r="F2031" t="s">
        <v>66</v>
      </c>
      <c r="G2031" t="s">
        <v>8</v>
      </c>
      <c r="H2031" s="165">
        <v>1065.1288476590562</v>
      </c>
      <c r="I2031" s="164"/>
    </row>
    <row r="2032" spans="1:9" x14ac:dyDescent="0.35">
      <c r="A2032">
        <v>347387</v>
      </c>
      <c r="B2032" t="s">
        <v>70</v>
      </c>
      <c r="C2032" t="s">
        <v>3</v>
      </c>
      <c r="D2032" t="s">
        <v>62</v>
      </c>
      <c r="E2032" t="s">
        <v>63</v>
      </c>
      <c r="F2032" t="s">
        <v>66</v>
      </c>
      <c r="G2032" t="s">
        <v>8</v>
      </c>
      <c r="H2032" s="165">
        <v>1199.1592209551914</v>
      </c>
      <c r="I2032" s="164"/>
    </row>
    <row r="2033" spans="1:9" x14ac:dyDescent="0.35">
      <c r="A2033">
        <v>347389</v>
      </c>
      <c r="B2033" t="s">
        <v>71</v>
      </c>
      <c r="C2033" t="s">
        <v>3</v>
      </c>
      <c r="D2033" t="s">
        <v>62</v>
      </c>
      <c r="E2033" t="s">
        <v>63</v>
      </c>
      <c r="F2033" t="s">
        <v>66</v>
      </c>
      <c r="G2033" t="s">
        <v>8</v>
      </c>
      <c r="H2033" s="165">
        <v>1193.0410616646036</v>
      </c>
      <c r="I2033" s="164"/>
    </row>
    <row r="2034" spans="1:9" x14ac:dyDescent="0.35">
      <c r="A2034">
        <v>347391</v>
      </c>
      <c r="B2034" t="s">
        <v>72</v>
      </c>
      <c r="C2034" t="s">
        <v>3</v>
      </c>
      <c r="D2034" t="s">
        <v>62</v>
      </c>
      <c r="E2034" t="s">
        <v>63</v>
      </c>
      <c r="F2034" t="s">
        <v>66</v>
      </c>
      <c r="G2034" t="s">
        <v>8</v>
      </c>
      <c r="H2034" s="165">
        <v>1200.7243314713839</v>
      </c>
      <c r="I2034" s="164"/>
    </row>
    <row r="2035" spans="1:9" x14ac:dyDescent="0.35">
      <c r="A2035">
        <v>347393</v>
      </c>
      <c r="B2035" t="s">
        <v>73</v>
      </c>
      <c r="C2035" t="s">
        <v>3</v>
      </c>
      <c r="D2035" t="s">
        <v>62</v>
      </c>
      <c r="E2035" t="s">
        <v>63</v>
      </c>
      <c r="F2035" t="s">
        <v>66</v>
      </c>
      <c r="G2035" t="s">
        <v>8</v>
      </c>
      <c r="H2035" s="165">
        <v>1194.5350307936963</v>
      </c>
      <c r="I2035" s="164"/>
    </row>
    <row r="2036" spans="1:9" x14ac:dyDescent="0.35">
      <c r="A2036">
        <v>347395</v>
      </c>
      <c r="B2036" t="s">
        <v>74</v>
      </c>
      <c r="C2036" t="s">
        <v>3</v>
      </c>
      <c r="D2036" t="s">
        <v>62</v>
      </c>
      <c r="E2036" t="s">
        <v>63</v>
      </c>
      <c r="F2036" t="s">
        <v>66</v>
      </c>
      <c r="G2036" t="s">
        <v>8</v>
      </c>
      <c r="H2036" s="165">
        <v>2009.2746524161025</v>
      </c>
      <c r="I2036" s="164"/>
    </row>
    <row r="2037" spans="1:9" x14ac:dyDescent="0.35">
      <c r="A2037">
        <v>347397</v>
      </c>
      <c r="B2037" t="s">
        <v>75</v>
      </c>
      <c r="C2037" t="s">
        <v>3</v>
      </c>
      <c r="D2037" t="s">
        <v>62</v>
      </c>
      <c r="E2037" t="s">
        <v>63</v>
      </c>
      <c r="F2037" t="s">
        <v>66</v>
      </c>
      <c r="G2037" t="s">
        <v>8</v>
      </c>
      <c r="H2037" s="165">
        <v>1847.5062522897374</v>
      </c>
      <c r="I2037" s="164"/>
    </row>
    <row r="2038" spans="1:9" x14ac:dyDescent="0.35">
      <c r="A2038">
        <v>347399</v>
      </c>
      <c r="B2038" t="s">
        <v>76</v>
      </c>
      <c r="C2038" t="s">
        <v>3</v>
      </c>
      <c r="D2038" t="s">
        <v>62</v>
      </c>
      <c r="E2038" t="s">
        <v>63</v>
      </c>
      <c r="F2038" t="s">
        <v>66</v>
      </c>
      <c r="G2038" t="s">
        <v>8</v>
      </c>
      <c r="H2038" s="165">
        <v>1246.6105261507948</v>
      </c>
      <c r="I2038" s="164"/>
    </row>
    <row r="2039" spans="1:9" x14ac:dyDescent="0.35">
      <c r="A2039">
        <v>347425</v>
      </c>
      <c r="B2039" t="s">
        <v>93</v>
      </c>
      <c r="C2039" t="s">
        <v>3</v>
      </c>
      <c r="D2039" t="s">
        <v>62</v>
      </c>
      <c r="E2039" t="s">
        <v>91</v>
      </c>
      <c r="F2039" t="s">
        <v>66</v>
      </c>
      <c r="G2039" t="s">
        <v>8</v>
      </c>
      <c r="H2039" s="165">
        <v>1048.9086114002887</v>
      </c>
      <c r="I2039" s="164"/>
    </row>
    <row r="2040" spans="1:9" x14ac:dyDescent="0.35">
      <c r="A2040">
        <v>347427</v>
      </c>
      <c r="B2040" t="s">
        <v>98</v>
      </c>
      <c r="C2040" t="s">
        <v>3</v>
      </c>
      <c r="D2040" t="s">
        <v>62</v>
      </c>
      <c r="E2040" t="s">
        <v>91</v>
      </c>
      <c r="F2040" t="s">
        <v>66</v>
      </c>
      <c r="G2040" t="s">
        <v>8</v>
      </c>
      <c r="H2040" s="165">
        <v>1180.8047430834281</v>
      </c>
      <c r="I2040" s="164"/>
    </row>
    <row r="2041" spans="1:9" x14ac:dyDescent="0.35">
      <c r="A2041">
        <v>347429</v>
      </c>
      <c r="B2041" t="s">
        <v>99</v>
      </c>
      <c r="C2041" t="s">
        <v>3</v>
      </c>
      <c r="D2041" t="s">
        <v>62</v>
      </c>
      <c r="E2041" t="s">
        <v>91</v>
      </c>
      <c r="F2041" t="s">
        <v>66</v>
      </c>
      <c r="G2041" t="s">
        <v>8</v>
      </c>
      <c r="H2041" s="165">
        <v>1221.1845944013071</v>
      </c>
      <c r="I2041" s="164"/>
    </row>
    <row r="2042" spans="1:9" x14ac:dyDescent="0.35">
      <c r="A2042">
        <v>347431</v>
      </c>
      <c r="B2042" t="s">
        <v>100</v>
      </c>
      <c r="C2042" t="s">
        <v>3</v>
      </c>
      <c r="D2042" t="s">
        <v>62</v>
      </c>
      <c r="E2042" t="s">
        <v>91</v>
      </c>
      <c r="F2042" t="s">
        <v>66</v>
      </c>
      <c r="G2042" t="s">
        <v>8</v>
      </c>
      <c r="H2042" s="165">
        <v>1231.6708348598215</v>
      </c>
      <c r="I2042" s="164"/>
    </row>
    <row r="2043" spans="1:9" x14ac:dyDescent="0.35">
      <c r="A2043">
        <v>347433</v>
      </c>
      <c r="B2043" t="s">
        <v>101</v>
      </c>
      <c r="C2043" t="s">
        <v>3</v>
      </c>
      <c r="D2043" t="s">
        <v>62</v>
      </c>
      <c r="E2043" t="s">
        <v>91</v>
      </c>
      <c r="F2043" t="s">
        <v>66</v>
      </c>
      <c r="G2043" t="s">
        <v>8</v>
      </c>
      <c r="H2043" s="165">
        <v>1225.4815341821341</v>
      </c>
      <c r="I2043" s="164"/>
    </row>
    <row r="2044" spans="1:9" x14ac:dyDescent="0.35">
      <c r="A2044">
        <v>347435</v>
      </c>
      <c r="B2044" t="s">
        <v>102</v>
      </c>
      <c r="C2044" t="s">
        <v>3</v>
      </c>
      <c r="D2044" t="s">
        <v>62</v>
      </c>
      <c r="E2044" t="s">
        <v>91</v>
      </c>
      <c r="F2044" t="s">
        <v>66</v>
      </c>
      <c r="G2044" t="s">
        <v>8</v>
      </c>
      <c r="H2044" s="165">
        <v>1983.1017361020652</v>
      </c>
      <c r="I2044" s="164"/>
    </row>
    <row r="2045" spans="1:9" x14ac:dyDescent="0.35">
      <c r="A2045">
        <v>347437</v>
      </c>
      <c r="B2045" t="s">
        <v>103</v>
      </c>
      <c r="C2045" t="s">
        <v>3</v>
      </c>
      <c r="D2045" t="s">
        <v>62</v>
      </c>
      <c r="E2045" t="s">
        <v>91</v>
      </c>
      <c r="F2045" t="s">
        <v>66</v>
      </c>
      <c r="G2045" t="s">
        <v>8</v>
      </c>
      <c r="H2045" s="165">
        <v>1819.6543992401432</v>
      </c>
      <c r="I2045" s="164"/>
    </row>
    <row r="2046" spans="1:9" x14ac:dyDescent="0.35">
      <c r="A2046">
        <v>347439</v>
      </c>
      <c r="B2046" t="s">
        <v>104</v>
      </c>
      <c r="C2046" t="s">
        <v>3</v>
      </c>
      <c r="D2046" t="s">
        <v>62</v>
      </c>
      <c r="E2046" t="s">
        <v>91</v>
      </c>
      <c r="F2046" t="s">
        <v>66</v>
      </c>
      <c r="G2046" t="s">
        <v>8</v>
      </c>
      <c r="H2046" s="165">
        <v>1227.7224878757829</v>
      </c>
      <c r="I2046" s="164"/>
    </row>
    <row r="2047" spans="1:9" x14ac:dyDescent="0.35">
      <c r="A2047">
        <v>347385</v>
      </c>
      <c r="B2047" t="s">
        <v>61</v>
      </c>
      <c r="C2047" t="s">
        <v>3</v>
      </c>
      <c r="D2047" t="s">
        <v>62</v>
      </c>
      <c r="E2047" t="s">
        <v>63</v>
      </c>
      <c r="F2047" t="s">
        <v>64</v>
      </c>
      <c r="G2047" t="s">
        <v>8</v>
      </c>
      <c r="H2047" s="165">
        <v>1030.2314637613995</v>
      </c>
      <c r="I2047" s="164"/>
    </row>
    <row r="2048" spans="1:9" x14ac:dyDescent="0.35">
      <c r="A2048">
        <v>347387</v>
      </c>
      <c r="B2048" t="s">
        <v>70</v>
      </c>
      <c r="C2048" t="s">
        <v>3</v>
      </c>
      <c r="D2048" t="s">
        <v>62</v>
      </c>
      <c r="E2048" t="s">
        <v>63</v>
      </c>
      <c r="F2048" t="s">
        <v>64</v>
      </c>
      <c r="G2048" t="s">
        <v>8</v>
      </c>
      <c r="H2048" s="165">
        <v>1159.870528530729</v>
      </c>
      <c r="I2048" s="164"/>
    </row>
    <row r="2049" spans="1:9" x14ac:dyDescent="0.35">
      <c r="A2049">
        <v>347389</v>
      </c>
      <c r="B2049" t="s">
        <v>71</v>
      </c>
      <c r="C2049" t="s">
        <v>3</v>
      </c>
      <c r="D2049" t="s">
        <v>62</v>
      </c>
      <c r="E2049" t="s">
        <v>63</v>
      </c>
      <c r="F2049" t="s">
        <v>64</v>
      </c>
      <c r="G2049" t="s">
        <v>8</v>
      </c>
      <c r="H2049" s="165">
        <v>1153.952821752511</v>
      </c>
      <c r="I2049" s="164"/>
    </row>
    <row r="2050" spans="1:9" x14ac:dyDescent="0.35">
      <c r="A2050">
        <v>347391</v>
      </c>
      <c r="B2050" t="s">
        <v>72</v>
      </c>
      <c r="C2050" t="s">
        <v>3</v>
      </c>
      <c r="D2050" t="s">
        <v>62</v>
      </c>
      <c r="E2050" t="s">
        <v>63</v>
      </c>
      <c r="F2050" t="s">
        <v>64</v>
      </c>
      <c r="G2050" t="s">
        <v>8</v>
      </c>
      <c r="H2050" s="165">
        <v>1161.3843604972542</v>
      </c>
      <c r="I2050" s="164"/>
    </row>
    <row r="2051" spans="1:9" x14ac:dyDescent="0.35">
      <c r="A2051">
        <v>347393</v>
      </c>
      <c r="B2051" t="s">
        <v>73</v>
      </c>
      <c r="C2051" t="s">
        <v>3</v>
      </c>
      <c r="D2051" t="s">
        <v>62</v>
      </c>
      <c r="E2051" t="s">
        <v>63</v>
      </c>
      <c r="F2051" t="s">
        <v>64</v>
      </c>
      <c r="G2051" t="s">
        <v>8</v>
      </c>
      <c r="H2051" s="165">
        <v>1155.3978431751034</v>
      </c>
      <c r="I2051" s="164"/>
    </row>
    <row r="2052" spans="1:9" x14ac:dyDescent="0.35">
      <c r="A2052">
        <v>347395</v>
      </c>
      <c r="B2052" t="s">
        <v>74</v>
      </c>
      <c r="C2052" t="s">
        <v>3</v>
      </c>
      <c r="D2052" t="s">
        <v>62</v>
      </c>
      <c r="E2052" t="s">
        <v>63</v>
      </c>
      <c r="F2052" t="s">
        <v>64</v>
      </c>
      <c r="G2052" t="s">
        <v>8</v>
      </c>
      <c r="H2052" s="165">
        <v>1943.4437165107322</v>
      </c>
      <c r="I2052" s="164"/>
    </row>
    <row r="2053" spans="1:9" x14ac:dyDescent="0.35">
      <c r="A2053">
        <v>347397</v>
      </c>
      <c r="B2053" t="s">
        <v>75</v>
      </c>
      <c r="C2053" t="s">
        <v>3</v>
      </c>
      <c r="D2053" t="s">
        <v>62</v>
      </c>
      <c r="E2053" t="s">
        <v>63</v>
      </c>
      <c r="F2053" t="s">
        <v>64</v>
      </c>
      <c r="G2053" t="s">
        <v>8</v>
      </c>
      <c r="H2053" s="165">
        <v>1786.9754206620123</v>
      </c>
      <c r="I2053" s="164"/>
    </row>
    <row r="2054" spans="1:9" x14ac:dyDescent="0.35">
      <c r="A2054">
        <v>347399</v>
      </c>
      <c r="B2054" t="s">
        <v>76</v>
      </c>
      <c r="C2054" t="s">
        <v>3</v>
      </c>
      <c r="D2054" t="s">
        <v>62</v>
      </c>
      <c r="E2054" t="s">
        <v>63</v>
      </c>
      <c r="F2054" t="s">
        <v>64</v>
      </c>
      <c r="G2054" t="s">
        <v>8</v>
      </c>
      <c r="H2054" s="165">
        <v>1205.767161333891</v>
      </c>
      <c r="I2054" s="164"/>
    </row>
    <row r="2055" spans="1:9" x14ac:dyDescent="0.35">
      <c r="A2055">
        <v>347425</v>
      </c>
      <c r="B2055" t="s">
        <v>93</v>
      </c>
      <c r="C2055" t="s">
        <v>3</v>
      </c>
      <c r="D2055" t="s">
        <v>62</v>
      </c>
      <c r="E2055" t="s">
        <v>91</v>
      </c>
      <c r="F2055" t="s">
        <v>64</v>
      </c>
      <c r="G2055" t="s">
        <v>8</v>
      </c>
      <c r="H2055" s="165">
        <v>1014.5426597447284</v>
      </c>
      <c r="I2055" s="164"/>
    </row>
    <row r="2056" spans="1:9" x14ac:dyDescent="0.35">
      <c r="A2056">
        <v>347427</v>
      </c>
      <c r="B2056" t="s">
        <v>98</v>
      </c>
      <c r="C2056" t="s">
        <v>3</v>
      </c>
      <c r="D2056" t="s">
        <v>62</v>
      </c>
      <c r="E2056" t="s">
        <v>91</v>
      </c>
      <c r="F2056" t="s">
        <v>64</v>
      </c>
      <c r="G2056" t="s">
        <v>8</v>
      </c>
      <c r="H2056" s="165">
        <v>1142.1174081960751</v>
      </c>
      <c r="I2056" s="164"/>
    </row>
    <row r="2057" spans="1:9" x14ac:dyDescent="0.35">
      <c r="A2057">
        <v>347429</v>
      </c>
      <c r="B2057" t="s">
        <v>99</v>
      </c>
      <c r="C2057" t="s">
        <v>3</v>
      </c>
      <c r="D2057" t="s">
        <v>62</v>
      </c>
      <c r="E2057" t="s">
        <v>91</v>
      </c>
      <c r="F2057" t="s">
        <v>64</v>
      </c>
      <c r="G2057" t="s">
        <v>8</v>
      </c>
      <c r="H2057" s="165">
        <v>1181.1742729323139</v>
      </c>
      <c r="I2057" s="164"/>
    </row>
    <row r="2058" spans="1:9" x14ac:dyDescent="0.35">
      <c r="A2058">
        <v>347431</v>
      </c>
      <c r="B2058" t="s">
        <v>100</v>
      </c>
      <c r="C2058" t="s">
        <v>3</v>
      </c>
      <c r="D2058" t="s">
        <v>62</v>
      </c>
      <c r="E2058" t="s">
        <v>91</v>
      </c>
      <c r="F2058" t="s">
        <v>64</v>
      </c>
      <c r="G2058" t="s">
        <v>8</v>
      </c>
      <c r="H2058" s="165">
        <v>1191.3169471080082</v>
      </c>
      <c r="I2058" s="164"/>
    </row>
    <row r="2059" spans="1:9" x14ac:dyDescent="0.35">
      <c r="A2059">
        <v>347433</v>
      </c>
      <c r="B2059" t="s">
        <v>101</v>
      </c>
      <c r="C2059" t="s">
        <v>3</v>
      </c>
      <c r="D2059" t="s">
        <v>62</v>
      </c>
      <c r="E2059" t="s">
        <v>91</v>
      </c>
      <c r="F2059" t="s">
        <v>64</v>
      </c>
      <c r="G2059" t="s">
        <v>8</v>
      </c>
      <c r="H2059" s="165">
        <v>1185.3304297858574</v>
      </c>
      <c r="I2059" s="164"/>
    </row>
    <row r="2060" spans="1:9" x14ac:dyDescent="0.35">
      <c r="A2060">
        <v>347435</v>
      </c>
      <c r="B2060" t="s">
        <v>102</v>
      </c>
      <c r="C2060" t="s">
        <v>3</v>
      </c>
      <c r="D2060" t="s">
        <v>62</v>
      </c>
      <c r="E2060" t="s">
        <v>91</v>
      </c>
      <c r="F2060" t="s">
        <v>64</v>
      </c>
      <c r="G2060" t="s">
        <v>8</v>
      </c>
      <c r="H2060" s="165">
        <v>1918.1283173978668</v>
      </c>
      <c r="I2060" s="164"/>
    </row>
    <row r="2061" spans="1:9" x14ac:dyDescent="0.35">
      <c r="A2061">
        <v>347437</v>
      </c>
      <c r="B2061" t="s">
        <v>103</v>
      </c>
      <c r="C2061" t="s">
        <v>3</v>
      </c>
      <c r="D2061" t="s">
        <v>62</v>
      </c>
      <c r="E2061" t="s">
        <v>91</v>
      </c>
      <c r="F2061" t="s">
        <v>64</v>
      </c>
      <c r="G2061" t="s">
        <v>8</v>
      </c>
      <c r="H2061" s="165">
        <v>1760.0360927123336</v>
      </c>
      <c r="I2061" s="164"/>
    </row>
    <row r="2062" spans="1:9" x14ac:dyDescent="0.35">
      <c r="A2062">
        <v>347439</v>
      </c>
      <c r="B2062" t="s">
        <v>104</v>
      </c>
      <c r="C2062" t="s">
        <v>3</v>
      </c>
      <c r="D2062" t="s">
        <v>62</v>
      </c>
      <c r="E2062" t="s">
        <v>91</v>
      </c>
      <c r="F2062" t="s">
        <v>64</v>
      </c>
      <c r="G2062" t="s">
        <v>8</v>
      </c>
      <c r="H2062" s="165">
        <v>1187.4979619197411</v>
      </c>
      <c r="I2062" s="164"/>
    </row>
    <row r="2063" spans="1:9" x14ac:dyDescent="0.35">
      <c r="A2063">
        <v>347353</v>
      </c>
      <c r="B2063" t="s">
        <v>47</v>
      </c>
      <c r="C2063" t="s">
        <v>37</v>
      </c>
      <c r="D2063" t="s">
        <v>38</v>
      </c>
      <c r="E2063" t="s">
        <v>39</v>
      </c>
      <c r="F2063" t="s">
        <v>44</v>
      </c>
      <c r="G2063" t="s">
        <v>8</v>
      </c>
      <c r="H2063" s="165">
        <v>1212.0323461578148</v>
      </c>
      <c r="I2063" s="164"/>
    </row>
    <row r="2064" spans="1:9" x14ac:dyDescent="0.35">
      <c r="A2064">
        <v>347355</v>
      </c>
      <c r="B2064" t="s">
        <v>49</v>
      </c>
      <c r="C2064" t="s">
        <v>37</v>
      </c>
      <c r="D2064" t="s">
        <v>38</v>
      </c>
      <c r="E2064" t="s">
        <v>39</v>
      </c>
      <c r="F2064" t="s">
        <v>44</v>
      </c>
      <c r="G2064" t="s">
        <v>8</v>
      </c>
      <c r="H2064" s="165">
        <v>1819.3687392088655</v>
      </c>
      <c r="I2064" s="164"/>
    </row>
    <row r="2065" spans="1:9" x14ac:dyDescent="0.35">
      <c r="A2065">
        <v>347357</v>
      </c>
      <c r="B2065" t="s">
        <v>50</v>
      </c>
      <c r="C2065" t="s">
        <v>37</v>
      </c>
      <c r="D2065" t="s">
        <v>38</v>
      </c>
      <c r="E2065" t="s">
        <v>39</v>
      </c>
      <c r="F2065" t="s">
        <v>44</v>
      </c>
      <c r="G2065" t="s">
        <v>8</v>
      </c>
      <c r="H2065" s="165">
        <v>1810.1800082027603</v>
      </c>
      <c r="I2065" s="164"/>
    </row>
    <row r="2066" spans="1:9" x14ac:dyDescent="0.35">
      <c r="A2066">
        <v>347359</v>
      </c>
      <c r="B2066" t="s">
        <v>51</v>
      </c>
      <c r="C2066" t="s">
        <v>37</v>
      </c>
      <c r="D2066" t="s">
        <v>38</v>
      </c>
      <c r="E2066" t="s">
        <v>39</v>
      </c>
      <c r="F2066" t="s">
        <v>44</v>
      </c>
      <c r="G2066" t="s">
        <v>8</v>
      </c>
      <c r="H2066" s="165">
        <v>1207.5612011855005</v>
      </c>
      <c r="I2066" s="164"/>
    </row>
    <row r="2067" spans="1:9" x14ac:dyDescent="0.35">
      <c r="A2067">
        <v>347373</v>
      </c>
      <c r="B2067" t="s">
        <v>57</v>
      </c>
      <c r="C2067" t="s">
        <v>37</v>
      </c>
      <c r="D2067" t="s">
        <v>38</v>
      </c>
      <c r="E2067" t="s">
        <v>53</v>
      </c>
      <c r="F2067" t="s">
        <v>44</v>
      </c>
      <c r="G2067" t="s">
        <v>8</v>
      </c>
      <c r="H2067" s="165">
        <v>1175.4886573289359</v>
      </c>
      <c r="I2067" s="164"/>
    </row>
    <row r="2068" spans="1:9" x14ac:dyDescent="0.35">
      <c r="A2068">
        <v>347375</v>
      </c>
      <c r="B2068" t="s">
        <v>58</v>
      </c>
      <c r="C2068" t="s">
        <v>37</v>
      </c>
      <c r="D2068" t="s">
        <v>38</v>
      </c>
      <c r="E2068" t="s">
        <v>53</v>
      </c>
      <c r="F2068" t="s">
        <v>44</v>
      </c>
      <c r="G2068" t="s">
        <v>8</v>
      </c>
      <c r="H2068" s="165">
        <v>1834.0707088186341</v>
      </c>
      <c r="I2068" s="164"/>
    </row>
    <row r="2069" spans="1:9" x14ac:dyDescent="0.35">
      <c r="A2069">
        <v>347377</v>
      </c>
      <c r="B2069" t="s">
        <v>59</v>
      </c>
      <c r="C2069" t="s">
        <v>37</v>
      </c>
      <c r="D2069" t="s">
        <v>38</v>
      </c>
      <c r="E2069" t="s">
        <v>53</v>
      </c>
      <c r="F2069" t="s">
        <v>44</v>
      </c>
      <c r="G2069" t="s">
        <v>8</v>
      </c>
      <c r="H2069" s="165">
        <v>1828.5574702149709</v>
      </c>
      <c r="I2069" s="164"/>
    </row>
    <row r="2070" spans="1:9" x14ac:dyDescent="0.35">
      <c r="A2070">
        <v>347379</v>
      </c>
      <c r="B2070" t="s">
        <v>60</v>
      </c>
      <c r="C2070" t="s">
        <v>37</v>
      </c>
      <c r="D2070" t="s">
        <v>38</v>
      </c>
      <c r="E2070" t="s">
        <v>53</v>
      </c>
      <c r="F2070" t="s">
        <v>44</v>
      </c>
      <c r="G2070" t="s">
        <v>8</v>
      </c>
      <c r="H2070" s="165">
        <v>1219.883254258822</v>
      </c>
      <c r="I2070" s="164"/>
    </row>
    <row r="2071" spans="1:9" x14ac:dyDescent="0.35">
      <c r="A2071">
        <v>347411</v>
      </c>
      <c r="B2071" t="s">
        <v>85</v>
      </c>
      <c r="C2071" t="s">
        <v>37</v>
      </c>
      <c r="D2071" t="s">
        <v>4</v>
      </c>
      <c r="E2071" t="s">
        <v>78</v>
      </c>
      <c r="F2071" t="s">
        <v>44</v>
      </c>
      <c r="G2071" t="s">
        <v>8</v>
      </c>
      <c r="H2071" s="165">
        <v>987.50106858461584</v>
      </c>
      <c r="I2071" s="164"/>
    </row>
    <row r="2072" spans="1:9" x14ac:dyDescent="0.35">
      <c r="A2072">
        <v>347413</v>
      </c>
      <c r="B2072" t="s">
        <v>86</v>
      </c>
      <c r="C2072" t="s">
        <v>37</v>
      </c>
      <c r="D2072" t="s">
        <v>4</v>
      </c>
      <c r="E2072" t="s">
        <v>78</v>
      </c>
      <c r="F2072" t="s">
        <v>44</v>
      </c>
      <c r="G2072" t="s">
        <v>8</v>
      </c>
      <c r="H2072" s="165">
        <v>1323.4354412292832</v>
      </c>
      <c r="I2072" s="164"/>
    </row>
    <row r="2073" spans="1:9" x14ac:dyDescent="0.35">
      <c r="A2073">
        <v>347415</v>
      </c>
      <c r="B2073" t="s">
        <v>87</v>
      </c>
      <c r="C2073" t="s">
        <v>37</v>
      </c>
      <c r="D2073" t="s">
        <v>4</v>
      </c>
      <c r="E2073" t="s">
        <v>78</v>
      </c>
      <c r="F2073" t="s">
        <v>44</v>
      </c>
      <c r="G2073" t="s">
        <v>8</v>
      </c>
      <c r="H2073" s="165">
        <v>1319.4571783798967</v>
      </c>
      <c r="I2073" s="164"/>
    </row>
    <row r="2074" spans="1:9" x14ac:dyDescent="0.35">
      <c r="A2074">
        <v>347417</v>
      </c>
      <c r="B2074" t="s">
        <v>88</v>
      </c>
      <c r="C2074" t="s">
        <v>37</v>
      </c>
      <c r="D2074" t="s">
        <v>4</v>
      </c>
      <c r="E2074" t="s">
        <v>78</v>
      </c>
      <c r="F2074" t="s">
        <v>44</v>
      </c>
      <c r="G2074" t="s">
        <v>8</v>
      </c>
      <c r="H2074" s="165">
        <v>1312.8267402975857</v>
      </c>
      <c r="I2074" s="164"/>
    </row>
    <row r="2075" spans="1:9" x14ac:dyDescent="0.35">
      <c r="A2075">
        <v>347419</v>
      </c>
      <c r="B2075" t="s">
        <v>89</v>
      </c>
      <c r="C2075" t="s">
        <v>37</v>
      </c>
      <c r="D2075" t="s">
        <v>4</v>
      </c>
      <c r="E2075" t="s">
        <v>78</v>
      </c>
      <c r="F2075" t="s">
        <v>44</v>
      </c>
      <c r="G2075" t="s">
        <v>8</v>
      </c>
      <c r="H2075" s="165">
        <v>1306.1963022152745</v>
      </c>
      <c r="I2075" s="164"/>
    </row>
    <row r="2076" spans="1:9" x14ac:dyDescent="0.35">
      <c r="A2076">
        <v>347353</v>
      </c>
      <c r="B2076" t="s">
        <v>47</v>
      </c>
      <c r="C2076" t="s">
        <v>37</v>
      </c>
      <c r="D2076" t="s">
        <v>38</v>
      </c>
      <c r="E2076" t="s">
        <v>39</v>
      </c>
      <c r="F2076" t="s">
        <v>41</v>
      </c>
      <c r="G2076" t="s">
        <v>8</v>
      </c>
      <c r="H2076" s="165">
        <v>1566.8501055252557</v>
      </c>
      <c r="I2076" s="164"/>
    </row>
    <row r="2077" spans="1:9" x14ac:dyDescent="0.35">
      <c r="A2077">
        <v>347355</v>
      </c>
      <c r="B2077" t="s">
        <v>49</v>
      </c>
      <c r="C2077" t="s">
        <v>37</v>
      </c>
      <c r="D2077" t="s">
        <v>38</v>
      </c>
      <c r="E2077" t="s">
        <v>39</v>
      </c>
      <c r="F2077" t="s">
        <v>41</v>
      </c>
      <c r="G2077" t="s">
        <v>8</v>
      </c>
      <c r="H2077" s="165">
        <v>2351.9818675264937</v>
      </c>
      <c r="I2077" s="164"/>
    </row>
    <row r="2078" spans="1:9" x14ac:dyDescent="0.35">
      <c r="A2078">
        <v>347357</v>
      </c>
      <c r="B2078" t="s">
        <v>50</v>
      </c>
      <c r="C2078" t="s">
        <v>37</v>
      </c>
      <c r="D2078" t="s">
        <v>38</v>
      </c>
      <c r="E2078" t="s">
        <v>39</v>
      </c>
      <c r="F2078" t="s">
        <v>41</v>
      </c>
      <c r="G2078" t="s">
        <v>8</v>
      </c>
      <c r="H2078" s="165">
        <v>2340.103171225855</v>
      </c>
      <c r="I2078" s="164"/>
    </row>
    <row r="2079" spans="1:9" x14ac:dyDescent="0.35">
      <c r="A2079">
        <v>347359</v>
      </c>
      <c r="B2079" t="s">
        <v>51</v>
      </c>
      <c r="C2079" t="s">
        <v>37</v>
      </c>
      <c r="D2079" t="s">
        <v>38</v>
      </c>
      <c r="E2079" t="s">
        <v>39</v>
      </c>
      <c r="F2079" t="s">
        <v>41</v>
      </c>
      <c r="G2079" t="s">
        <v>8</v>
      </c>
      <c r="H2079" s="165">
        <v>1561.0700502372097</v>
      </c>
      <c r="I2079" s="164"/>
    </row>
    <row r="2080" spans="1:9" x14ac:dyDescent="0.35">
      <c r="A2080">
        <v>347373</v>
      </c>
      <c r="B2080" t="s">
        <v>57</v>
      </c>
      <c r="C2080" t="s">
        <v>37</v>
      </c>
      <c r="D2080" t="s">
        <v>38</v>
      </c>
      <c r="E2080" t="s">
        <v>53</v>
      </c>
      <c r="F2080" t="s">
        <v>41</v>
      </c>
      <c r="G2080" t="s">
        <v>8</v>
      </c>
      <c r="H2080" s="165">
        <v>1519.608393800876</v>
      </c>
      <c r="I2080" s="164"/>
    </row>
    <row r="2081" spans="1:9" x14ac:dyDescent="0.35">
      <c r="A2081">
        <v>347375</v>
      </c>
      <c r="B2081" t="s">
        <v>58</v>
      </c>
      <c r="C2081" t="s">
        <v>37</v>
      </c>
      <c r="D2081" t="s">
        <v>38</v>
      </c>
      <c r="E2081" t="s">
        <v>53</v>
      </c>
      <c r="F2081" t="s">
        <v>41</v>
      </c>
      <c r="G2081" t="s">
        <v>8</v>
      </c>
      <c r="H2081" s="165">
        <v>2370.9877816075159</v>
      </c>
      <c r="I2081" s="164"/>
    </row>
    <row r="2082" spans="1:9" x14ac:dyDescent="0.35">
      <c r="A2082">
        <v>347377</v>
      </c>
      <c r="B2082" t="s">
        <v>59</v>
      </c>
      <c r="C2082" t="s">
        <v>37</v>
      </c>
      <c r="D2082" t="s">
        <v>38</v>
      </c>
      <c r="E2082" t="s">
        <v>53</v>
      </c>
      <c r="F2082" t="s">
        <v>41</v>
      </c>
      <c r="G2082" t="s">
        <v>8</v>
      </c>
      <c r="H2082" s="165">
        <v>2363.8605638271324</v>
      </c>
      <c r="I2082" s="164"/>
    </row>
    <row r="2083" spans="1:9" x14ac:dyDescent="0.35">
      <c r="A2083">
        <v>347379</v>
      </c>
      <c r="B2083" t="s">
        <v>60</v>
      </c>
      <c r="C2083" t="s">
        <v>37</v>
      </c>
      <c r="D2083" t="s">
        <v>38</v>
      </c>
      <c r="E2083" t="s">
        <v>53</v>
      </c>
      <c r="F2083" t="s">
        <v>41</v>
      </c>
      <c r="G2083" t="s">
        <v>8</v>
      </c>
      <c r="H2083" s="165">
        <v>1576.99933646412</v>
      </c>
      <c r="I2083" s="164"/>
    </row>
    <row r="2084" spans="1:9" x14ac:dyDescent="0.35">
      <c r="A2084">
        <v>347411</v>
      </c>
      <c r="B2084" t="s">
        <v>85</v>
      </c>
      <c r="C2084" t="s">
        <v>37</v>
      </c>
      <c r="D2084" t="s">
        <v>4</v>
      </c>
      <c r="E2084" t="s">
        <v>78</v>
      </c>
      <c r="F2084" t="s">
        <v>41</v>
      </c>
      <c r="G2084" t="s">
        <v>8</v>
      </c>
      <c r="H2084" s="165">
        <v>1276.5881689733812</v>
      </c>
      <c r="I2084" s="164"/>
    </row>
    <row r="2085" spans="1:9" x14ac:dyDescent="0.35">
      <c r="A2085">
        <v>347413</v>
      </c>
      <c r="B2085" t="s">
        <v>86</v>
      </c>
      <c r="C2085" t="s">
        <v>37</v>
      </c>
      <c r="D2085" t="s">
        <v>4</v>
      </c>
      <c r="E2085" t="s">
        <v>78</v>
      </c>
      <c r="F2085" t="s">
        <v>41</v>
      </c>
      <c r="G2085" t="s">
        <v>8</v>
      </c>
      <c r="H2085" s="165">
        <v>1710.8660237653221</v>
      </c>
      <c r="I2085" s="164"/>
    </row>
    <row r="2086" spans="1:9" x14ac:dyDescent="0.35">
      <c r="A2086">
        <v>347415</v>
      </c>
      <c r="B2086" t="s">
        <v>87</v>
      </c>
      <c r="C2086" t="s">
        <v>37</v>
      </c>
      <c r="D2086" t="s">
        <v>4</v>
      </c>
      <c r="E2086" t="s">
        <v>78</v>
      </c>
      <c r="F2086" t="s">
        <v>41</v>
      </c>
      <c r="G2086" t="s">
        <v>8</v>
      </c>
      <c r="H2086" s="165">
        <v>1705.723139926348</v>
      </c>
      <c r="I2086" s="164"/>
    </row>
    <row r="2087" spans="1:9" x14ac:dyDescent="0.35">
      <c r="A2087">
        <v>347417</v>
      </c>
      <c r="B2087" t="s">
        <v>88</v>
      </c>
      <c r="C2087" t="s">
        <v>37</v>
      </c>
      <c r="D2087" t="s">
        <v>4</v>
      </c>
      <c r="E2087" t="s">
        <v>78</v>
      </c>
      <c r="F2087" t="s">
        <v>41</v>
      </c>
      <c r="G2087" t="s">
        <v>8</v>
      </c>
      <c r="H2087" s="165">
        <v>1697.1516668613915</v>
      </c>
      <c r="I2087" s="164"/>
    </row>
    <row r="2088" spans="1:9" x14ac:dyDescent="0.35">
      <c r="A2088">
        <v>347419</v>
      </c>
      <c r="B2088" t="s">
        <v>89</v>
      </c>
      <c r="C2088" t="s">
        <v>37</v>
      </c>
      <c r="D2088" t="s">
        <v>4</v>
      </c>
      <c r="E2088" t="s">
        <v>78</v>
      </c>
      <c r="F2088" t="s">
        <v>41</v>
      </c>
      <c r="G2088" t="s">
        <v>8</v>
      </c>
      <c r="H2088" s="165">
        <v>1688.5801937964352</v>
      </c>
      <c r="I2088" s="164"/>
    </row>
    <row r="2089" spans="1:9" x14ac:dyDescent="0.35">
      <c r="A2089">
        <v>347425</v>
      </c>
      <c r="B2089" t="s">
        <v>93</v>
      </c>
      <c r="C2089" t="s">
        <v>3</v>
      </c>
      <c r="D2089" t="s">
        <v>62</v>
      </c>
      <c r="E2089" t="s">
        <v>91</v>
      </c>
      <c r="F2089" t="s">
        <v>95</v>
      </c>
      <c r="G2089" t="s">
        <v>8</v>
      </c>
      <c r="H2089" s="165">
        <v>1962.4452567138833</v>
      </c>
      <c r="I2089" s="164"/>
    </row>
    <row r="2090" spans="1:9" x14ac:dyDescent="0.35">
      <c r="A2090">
        <v>347427</v>
      </c>
      <c r="B2090" t="s">
        <v>98</v>
      </c>
      <c r="C2090" t="s">
        <v>3</v>
      </c>
      <c r="D2090" t="s">
        <v>62</v>
      </c>
      <c r="E2090" t="s">
        <v>91</v>
      </c>
      <c r="F2090" t="s">
        <v>95</v>
      </c>
      <c r="G2090" t="s">
        <v>8</v>
      </c>
      <c r="H2090" s="165">
        <v>2209.2150278714753</v>
      </c>
      <c r="I2090" s="164"/>
    </row>
    <row r="2091" spans="1:9" x14ac:dyDescent="0.35">
      <c r="A2091">
        <v>347429</v>
      </c>
      <c r="B2091" t="s">
        <v>99</v>
      </c>
      <c r="C2091" t="s">
        <v>3</v>
      </c>
      <c r="D2091" t="s">
        <v>62</v>
      </c>
      <c r="E2091" t="s">
        <v>91</v>
      </c>
      <c r="F2091" t="s">
        <v>95</v>
      </c>
      <c r="G2091" t="s">
        <v>8</v>
      </c>
      <c r="H2091" s="165">
        <v>2284.7633137986863</v>
      </c>
      <c r="I2091" s="164"/>
    </row>
    <row r="2092" spans="1:9" x14ac:dyDescent="0.35">
      <c r="A2092">
        <v>347431</v>
      </c>
      <c r="B2092" t="s">
        <v>100</v>
      </c>
      <c r="C2092" t="s">
        <v>3</v>
      </c>
      <c r="D2092" t="s">
        <v>62</v>
      </c>
      <c r="E2092" t="s">
        <v>91</v>
      </c>
      <c r="F2092" t="s">
        <v>95</v>
      </c>
      <c r="G2092" t="s">
        <v>8</v>
      </c>
      <c r="H2092" s="165">
        <v>2304.3824423146625</v>
      </c>
      <c r="I2092" s="164"/>
    </row>
    <row r="2093" spans="1:9" x14ac:dyDescent="0.35">
      <c r="A2093">
        <v>347433</v>
      </c>
      <c r="B2093" t="s">
        <v>101</v>
      </c>
      <c r="C2093" t="s">
        <v>3</v>
      </c>
      <c r="D2093" t="s">
        <v>62</v>
      </c>
      <c r="E2093" t="s">
        <v>91</v>
      </c>
      <c r="F2093" t="s">
        <v>95</v>
      </c>
      <c r="G2093" t="s">
        <v>8</v>
      </c>
      <c r="H2093" s="165">
        <v>2292.8026310467499</v>
      </c>
      <c r="I2093" s="164"/>
    </row>
    <row r="2094" spans="1:9" x14ac:dyDescent="0.35">
      <c r="A2094">
        <v>347435</v>
      </c>
      <c r="B2094" t="s">
        <v>102</v>
      </c>
      <c r="C2094" t="s">
        <v>3</v>
      </c>
      <c r="D2094" t="s">
        <v>62</v>
      </c>
      <c r="E2094" t="s">
        <v>91</v>
      </c>
      <c r="F2094" t="s">
        <v>95</v>
      </c>
      <c r="G2094" t="s">
        <v>8</v>
      </c>
      <c r="H2094" s="165">
        <v>4280.570406079265</v>
      </c>
      <c r="I2094" s="164"/>
    </row>
    <row r="2095" spans="1:9" x14ac:dyDescent="0.35">
      <c r="A2095">
        <v>347437</v>
      </c>
      <c r="B2095" t="s">
        <v>103</v>
      </c>
      <c r="C2095" t="s">
        <v>3</v>
      </c>
      <c r="D2095" t="s">
        <v>62</v>
      </c>
      <c r="E2095" t="s">
        <v>91</v>
      </c>
      <c r="F2095" t="s">
        <v>95</v>
      </c>
      <c r="G2095" t="s">
        <v>8</v>
      </c>
      <c r="H2095" s="165">
        <v>3971.8752648941318</v>
      </c>
      <c r="I2095" s="164"/>
    </row>
    <row r="2096" spans="1:9" x14ac:dyDescent="0.35">
      <c r="A2096">
        <v>347439</v>
      </c>
      <c r="B2096" t="s">
        <v>104</v>
      </c>
      <c r="C2096" t="s">
        <v>3</v>
      </c>
      <c r="D2096" t="s">
        <v>62</v>
      </c>
      <c r="E2096" t="s">
        <v>91</v>
      </c>
      <c r="F2096" t="s">
        <v>95</v>
      </c>
      <c r="G2096" t="s">
        <v>8</v>
      </c>
      <c r="H2096" s="165">
        <v>2303.4840086818112</v>
      </c>
      <c r="I2096" s="164"/>
    </row>
    <row r="2097" spans="1:9" x14ac:dyDescent="0.35">
      <c r="A2097">
        <v>347331</v>
      </c>
      <c r="B2097" t="s">
        <v>2</v>
      </c>
      <c r="C2097" t="s">
        <v>3</v>
      </c>
      <c r="D2097" t="s">
        <v>4</v>
      </c>
      <c r="E2097" t="s">
        <v>5</v>
      </c>
      <c r="F2097" t="s">
        <v>5</v>
      </c>
      <c r="G2097" t="s">
        <v>8</v>
      </c>
      <c r="H2097" s="165">
        <v>5052.2971394000897</v>
      </c>
      <c r="I2097" s="164"/>
    </row>
    <row r="2098" spans="1:9" x14ac:dyDescent="0.35">
      <c r="A2098">
        <v>347333</v>
      </c>
      <c r="B2098" t="s">
        <v>32</v>
      </c>
      <c r="C2098" t="s">
        <v>3</v>
      </c>
      <c r="D2098" t="s">
        <v>4</v>
      </c>
      <c r="E2098" t="s">
        <v>5</v>
      </c>
      <c r="F2098" t="s">
        <v>5</v>
      </c>
      <c r="G2098" t="s">
        <v>8</v>
      </c>
      <c r="H2098" s="165">
        <v>6414.9097776776389</v>
      </c>
      <c r="I2098" s="164"/>
    </row>
    <row r="2099" spans="1:9" x14ac:dyDescent="0.35">
      <c r="A2099">
        <v>347335</v>
      </c>
      <c r="B2099" t="s">
        <v>33</v>
      </c>
      <c r="C2099" t="s">
        <v>3</v>
      </c>
      <c r="D2099" t="s">
        <v>4</v>
      </c>
      <c r="E2099" t="s">
        <v>5</v>
      </c>
      <c r="F2099" t="s">
        <v>5</v>
      </c>
      <c r="G2099" t="s">
        <v>8</v>
      </c>
      <c r="H2099" s="165">
        <v>6382.3467838823199</v>
      </c>
      <c r="I2099" s="164"/>
    </row>
    <row r="2100" spans="1:9" x14ac:dyDescent="0.35">
      <c r="A2100">
        <v>347337</v>
      </c>
      <c r="B2100" t="s">
        <v>34</v>
      </c>
      <c r="C2100" t="s">
        <v>3</v>
      </c>
      <c r="D2100" t="s">
        <v>4</v>
      </c>
      <c r="E2100" t="s">
        <v>5</v>
      </c>
      <c r="F2100" t="s">
        <v>5</v>
      </c>
      <c r="G2100" t="s">
        <v>8</v>
      </c>
      <c r="H2100" s="165">
        <v>6349.7837900870027</v>
      </c>
      <c r="I2100" s="164"/>
    </row>
    <row r="2101" spans="1:9" x14ac:dyDescent="0.35">
      <c r="A2101">
        <v>347339</v>
      </c>
      <c r="B2101" t="s">
        <v>35</v>
      </c>
      <c r="C2101" t="s">
        <v>3</v>
      </c>
      <c r="D2101" t="s">
        <v>4</v>
      </c>
      <c r="E2101" t="s">
        <v>5</v>
      </c>
      <c r="F2101" t="s">
        <v>5</v>
      </c>
      <c r="G2101" t="s">
        <v>8</v>
      </c>
      <c r="H2101" s="165">
        <v>6317.2207962916846</v>
      </c>
      <c r="I2101" s="164"/>
    </row>
    <row r="2102" spans="1:9" x14ac:dyDescent="0.35">
      <c r="A2102">
        <v>347411</v>
      </c>
      <c r="B2102" t="s">
        <v>85</v>
      </c>
      <c r="C2102" t="s">
        <v>37</v>
      </c>
      <c r="D2102" t="s">
        <v>38</v>
      </c>
      <c r="E2102" t="s">
        <v>39</v>
      </c>
      <c r="F2102" t="s">
        <v>39</v>
      </c>
      <c r="G2102" t="s">
        <v>8</v>
      </c>
      <c r="H2102" s="165">
        <v>5039.8370598748716</v>
      </c>
      <c r="I2102" s="164"/>
    </row>
    <row r="2103" spans="1:9" x14ac:dyDescent="0.35">
      <c r="A2103">
        <v>347413</v>
      </c>
      <c r="B2103" t="s">
        <v>86</v>
      </c>
      <c r="C2103" t="s">
        <v>37</v>
      </c>
      <c r="D2103" t="s">
        <v>38</v>
      </c>
      <c r="E2103" t="s">
        <v>39</v>
      </c>
      <c r="F2103" t="s">
        <v>39</v>
      </c>
      <c r="G2103" t="s">
        <v>8</v>
      </c>
      <c r="H2103" s="165">
        <v>6411.623673907874</v>
      </c>
      <c r="I2103" s="164"/>
    </row>
    <row r="2104" spans="1:9" x14ac:dyDescent="0.35">
      <c r="A2104">
        <v>347415</v>
      </c>
      <c r="B2104" t="s">
        <v>87</v>
      </c>
      <c r="C2104" t="s">
        <v>37</v>
      </c>
      <c r="D2104" t="s">
        <v>38</v>
      </c>
      <c r="E2104" t="s">
        <v>39</v>
      </c>
      <c r="F2104" t="s">
        <v>39</v>
      </c>
      <c r="G2104" t="s">
        <v>8</v>
      </c>
      <c r="H2104" s="165">
        <v>6392.3502560504348</v>
      </c>
      <c r="I2104" s="164"/>
    </row>
    <row r="2105" spans="1:9" x14ac:dyDescent="0.35">
      <c r="A2105">
        <v>347417</v>
      </c>
      <c r="B2105" t="s">
        <v>88</v>
      </c>
      <c r="C2105" t="s">
        <v>37</v>
      </c>
      <c r="D2105" t="s">
        <v>38</v>
      </c>
      <c r="E2105" t="s">
        <v>39</v>
      </c>
      <c r="F2105" t="s">
        <v>39</v>
      </c>
      <c r="G2105" t="s">
        <v>8</v>
      </c>
      <c r="H2105" s="165">
        <v>6360.2278929547047</v>
      </c>
      <c r="I2105" s="164"/>
    </row>
    <row r="2106" spans="1:9" x14ac:dyDescent="0.35">
      <c r="A2106">
        <v>347419</v>
      </c>
      <c r="B2106" t="s">
        <v>89</v>
      </c>
      <c r="C2106" t="s">
        <v>37</v>
      </c>
      <c r="D2106" t="s">
        <v>38</v>
      </c>
      <c r="E2106" t="s">
        <v>39</v>
      </c>
      <c r="F2106" t="s">
        <v>39</v>
      </c>
      <c r="G2106" t="s">
        <v>8</v>
      </c>
      <c r="H2106" s="165">
        <v>6328.1055298589736</v>
      </c>
      <c r="I2106" s="164"/>
    </row>
    <row r="2107" spans="1:9" x14ac:dyDescent="0.35">
      <c r="A2107">
        <v>347373</v>
      </c>
      <c r="B2107" t="s">
        <v>57</v>
      </c>
      <c r="C2107" t="s">
        <v>37</v>
      </c>
      <c r="D2107" t="s">
        <v>38</v>
      </c>
      <c r="E2107" t="s">
        <v>53</v>
      </c>
      <c r="F2107" t="s">
        <v>53</v>
      </c>
      <c r="G2107" t="s">
        <v>8</v>
      </c>
      <c r="H2107" s="165">
        <v>5968.8025087168953</v>
      </c>
      <c r="I2107" s="164"/>
    </row>
    <row r="2108" spans="1:9" x14ac:dyDescent="0.35">
      <c r="A2108">
        <v>347375</v>
      </c>
      <c r="B2108" t="s">
        <v>58</v>
      </c>
      <c r="C2108" t="s">
        <v>37</v>
      </c>
      <c r="D2108" t="s">
        <v>38</v>
      </c>
      <c r="E2108" t="s">
        <v>53</v>
      </c>
      <c r="F2108" t="s">
        <v>53</v>
      </c>
      <c r="G2108" t="s">
        <v>8</v>
      </c>
      <c r="H2108" s="165">
        <v>9312.8978997008635</v>
      </c>
      <c r="I2108" s="164"/>
    </row>
    <row r="2109" spans="1:9" x14ac:dyDescent="0.35">
      <c r="A2109">
        <v>347377</v>
      </c>
      <c r="B2109" t="s">
        <v>59</v>
      </c>
      <c r="C2109" t="s">
        <v>37</v>
      </c>
      <c r="D2109" t="s">
        <v>38</v>
      </c>
      <c r="E2109" t="s">
        <v>53</v>
      </c>
      <c r="F2109" t="s">
        <v>53</v>
      </c>
      <c r="G2109" t="s">
        <v>8</v>
      </c>
      <c r="H2109" s="165">
        <v>9284.9032166356301</v>
      </c>
      <c r="I2109" s="164"/>
    </row>
    <row r="2110" spans="1:9" x14ac:dyDescent="0.35">
      <c r="A2110">
        <v>347379</v>
      </c>
      <c r="B2110" t="s">
        <v>60</v>
      </c>
      <c r="C2110" t="s">
        <v>37</v>
      </c>
      <c r="D2110" t="s">
        <v>38</v>
      </c>
      <c r="E2110" t="s">
        <v>53</v>
      </c>
      <c r="F2110" t="s">
        <v>53</v>
      </c>
      <c r="G2110" t="s">
        <v>8</v>
      </c>
      <c r="H2110" s="165">
        <v>6194.2258506406415</v>
      </c>
      <c r="I2110" s="164"/>
    </row>
    <row r="2111" spans="1:9" x14ac:dyDescent="0.35">
      <c r="A2111">
        <v>347385</v>
      </c>
      <c r="B2111" t="s">
        <v>61</v>
      </c>
      <c r="C2111" t="s">
        <v>3</v>
      </c>
      <c r="D2111" t="s">
        <v>62</v>
      </c>
      <c r="E2111" t="s">
        <v>63</v>
      </c>
      <c r="F2111" t="s">
        <v>63</v>
      </c>
      <c r="G2111" t="s">
        <v>8</v>
      </c>
      <c r="H2111" s="165">
        <v>2884.7239624099557</v>
      </c>
      <c r="I2111" s="164"/>
    </row>
    <row r="2112" spans="1:9" x14ac:dyDescent="0.35">
      <c r="A2112">
        <v>347387</v>
      </c>
      <c r="B2112" t="s">
        <v>70</v>
      </c>
      <c r="C2112" t="s">
        <v>3</v>
      </c>
      <c r="D2112" t="s">
        <v>62</v>
      </c>
      <c r="E2112" t="s">
        <v>63</v>
      </c>
      <c r="F2112" t="s">
        <v>63</v>
      </c>
      <c r="G2112" t="s">
        <v>8</v>
      </c>
      <c r="H2112" s="165">
        <v>3247.7228900869768</v>
      </c>
      <c r="I2112" s="164"/>
    </row>
    <row r="2113" spans="1:9" x14ac:dyDescent="0.35">
      <c r="A2113">
        <v>347389</v>
      </c>
      <c r="B2113" t="s">
        <v>71</v>
      </c>
      <c r="C2113" t="s">
        <v>3</v>
      </c>
      <c r="D2113" t="s">
        <v>62</v>
      </c>
      <c r="E2113" t="s">
        <v>63</v>
      </c>
      <c r="F2113" t="s">
        <v>63</v>
      </c>
      <c r="G2113" t="s">
        <v>8</v>
      </c>
      <c r="H2113" s="165">
        <v>3231.1528753416355</v>
      </c>
      <c r="I2113" s="164"/>
    </row>
    <row r="2114" spans="1:9" x14ac:dyDescent="0.35">
      <c r="A2114">
        <v>347391</v>
      </c>
      <c r="B2114" t="s">
        <v>72</v>
      </c>
      <c r="C2114" t="s">
        <v>3</v>
      </c>
      <c r="D2114" t="s">
        <v>62</v>
      </c>
      <c r="E2114" t="s">
        <v>63</v>
      </c>
      <c r="F2114" t="s">
        <v>63</v>
      </c>
      <c r="G2114" t="s">
        <v>8</v>
      </c>
      <c r="H2114" s="165">
        <v>3251.9617310683489</v>
      </c>
      <c r="I2114" s="164"/>
    </row>
    <row r="2115" spans="1:9" x14ac:dyDescent="0.35">
      <c r="A2115">
        <v>347393</v>
      </c>
      <c r="B2115" t="s">
        <v>73</v>
      </c>
      <c r="C2115" t="s">
        <v>3</v>
      </c>
      <c r="D2115" t="s">
        <v>62</v>
      </c>
      <c r="E2115" t="s">
        <v>63</v>
      </c>
      <c r="F2115" t="s">
        <v>63</v>
      </c>
      <c r="G2115" t="s">
        <v>8</v>
      </c>
      <c r="H2115" s="165">
        <v>3235.1990417329453</v>
      </c>
      <c r="I2115" s="164"/>
    </row>
    <row r="2116" spans="1:9" x14ac:dyDescent="0.35">
      <c r="A2116">
        <v>347395</v>
      </c>
      <c r="B2116" t="s">
        <v>74</v>
      </c>
      <c r="C2116" t="s">
        <v>3</v>
      </c>
      <c r="D2116" t="s">
        <v>62</v>
      </c>
      <c r="E2116" t="s">
        <v>63</v>
      </c>
      <c r="F2116" t="s">
        <v>63</v>
      </c>
      <c r="G2116" t="s">
        <v>8</v>
      </c>
      <c r="H2116" s="165">
        <v>6973.6898026534764</v>
      </c>
      <c r="I2116" s="164"/>
    </row>
    <row r="2117" spans="1:9" x14ac:dyDescent="0.35">
      <c r="A2117">
        <v>347397</v>
      </c>
      <c r="B2117" t="s">
        <v>75</v>
      </c>
      <c r="C2117" t="s">
        <v>3</v>
      </c>
      <c r="D2117" t="s">
        <v>62</v>
      </c>
      <c r="E2117" t="s">
        <v>63</v>
      </c>
      <c r="F2117" t="s">
        <v>63</v>
      </c>
      <c r="G2117" t="s">
        <v>8</v>
      </c>
      <c r="H2117" s="165">
        <v>6671.5503554907373</v>
      </c>
      <c r="I2117" s="164"/>
    </row>
    <row r="2118" spans="1:9" x14ac:dyDescent="0.35">
      <c r="A2118">
        <v>347399</v>
      </c>
      <c r="B2118" t="s">
        <v>76</v>
      </c>
      <c r="C2118" t="s">
        <v>3</v>
      </c>
      <c r="D2118" t="s">
        <v>62</v>
      </c>
      <c r="E2118" t="s">
        <v>63</v>
      </c>
      <c r="F2118" t="s">
        <v>63</v>
      </c>
      <c r="G2118" t="s">
        <v>8</v>
      </c>
      <c r="H2118" s="165">
        <v>3382.5951031304621</v>
      </c>
      <c r="I2118" s="164"/>
    </row>
    <row r="2119" spans="1:9" x14ac:dyDescent="0.35">
      <c r="A2119">
        <v>347411</v>
      </c>
      <c r="B2119" t="s">
        <v>85</v>
      </c>
      <c r="C2119" t="s">
        <v>37</v>
      </c>
      <c r="D2119" t="s">
        <v>4</v>
      </c>
      <c r="E2119" t="s">
        <v>78</v>
      </c>
      <c r="F2119" t="s">
        <v>78</v>
      </c>
      <c r="G2119" t="s">
        <v>8</v>
      </c>
      <c r="H2119" s="165">
        <v>4963.0882721610415</v>
      </c>
      <c r="I2119" s="164"/>
    </row>
    <row r="2120" spans="1:9" x14ac:dyDescent="0.35">
      <c r="A2120">
        <v>347413</v>
      </c>
      <c r="B2120" t="s">
        <v>86</v>
      </c>
      <c r="C2120" t="s">
        <v>37</v>
      </c>
      <c r="D2120" t="s">
        <v>4</v>
      </c>
      <c r="E2120" t="s">
        <v>78</v>
      </c>
      <c r="F2120" t="s">
        <v>78</v>
      </c>
      <c r="G2120" t="s">
        <v>8</v>
      </c>
      <c r="H2120" s="165">
        <v>6313.9847347113073</v>
      </c>
      <c r="I2120" s="164"/>
    </row>
    <row r="2121" spans="1:9" x14ac:dyDescent="0.35">
      <c r="A2121">
        <v>347415</v>
      </c>
      <c r="B2121" t="s">
        <v>87</v>
      </c>
      <c r="C2121" t="s">
        <v>37</v>
      </c>
      <c r="D2121" t="s">
        <v>4</v>
      </c>
      <c r="E2121" t="s">
        <v>78</v>
      </c>
      <c r="F2121" t="s">
        <v>78</v>
      </c>
      <c r="G2121" t="s">
        <v>8</v>
      </c>
      <c r="H2121" s="165">
        <v>6295.0048206791089</v>
      </c>
      <c r="I2121" s="164"/>
    </row>
    <row r="2122" spans="1:9" x14ac:dyDescent="0.35">
      <c r="A2122">
        <v>347417</v>
      </c>
      <c r="B2122" t="s">
        <v>88</v>
      </c>
      <c r="C2122" t="s">
        <v>37</v>
      </c>
      <c r="D2122" t="s">
        <v>4</v>
      </c>
      <c r="E2122" t="s">
        <v>78</v>
      </c>
      <c r="F2122" t="s">
        <v>78</v>
      </c>
      <c r="G2122" t="s">
        <v>8</v>
      </c>
      <c r="H2122" s="165">
        <v>6263.3716306254446</v>
      </c>
      <c r="I2122" s="164"/>
    </row>
    <row r="2123" spans="1:9" x14ac:dyDescent="0.35">
      <c r="A2123">
        <v>347419</v>
      </c>
      <c r="B2123" t="s">
        <v>89</v>
      </c>
      <c r="C2123" t="s">
        <v>37</v>
      </c>
      <c r="D2123" t="s">
        <v>4</v>
      </c>
      <c r="E2123" t="s">
        <v>78</v>
      </c>
      <c r="F2123" t="s">
        <v>78</v>
      </c>
      <c r="G2123" t="s">
        <v>8</v>
      </c>
      <c r="H2123" s="165">
        <v>6231.7384405717812</v>
      </c>
      <c r="I2123" s="164"/>
    </row>
    <row r="2124" spans="1:9" x14ac:dyDescent="0.35">
      <c r="A2124">
        <v>347425</v>
      </c>
      <c r="B2124" t="s">
        <v>93</v>
      </c>
      <c r="C2124" t="s">
        <v>3</v>
      </c>
      <c r="D2124" t="s">
        <v>62</v>
      </c>
      <c r="E2124" t="s">
        <v>91</v>
      </c>
      <c r="F2124" t="s">
        <v>91</v>
      </c>
      <c r="G2124" t="s">
        <v>8</v>
      </c>
      <c r="H2124" s="165">
        <v>2595.3764359007237</v>
      </c>
      <c r="I2124" s="164"/>
    </row>
    <row r="2125" spans="1:9" x14ac:dyDescent="0.35">
      <c r="A2125">
        <v>347427</v>
      </c>
      <c r="B2125" t="s">
        <v>98</v>
      </c>
      <c r="C2125" t="s">
        <v>3</v>
      </c>
      <c r="D2125" t="s">
        <v>62</v>
      </c>
      <c r="E2125" t="s">
        <v>91</v>
      </c>
      <c r="F2125" t="s">
        <v>91</v>
      </c>
      <c r="G2125" t="s">
        <v>8</v>
      </c>
      <c r="H2125" s="165">
        <v>2921.7348130141281</v>
      </c>
      <c r="I2125" s="164"/>
    </row>
    <row r="2126" spans="1:9" x14ac:dyDescent="0.35">
      <c r="A2126">
        <v>347429</v>
      </c>
      <c r="B2126" t="s">
        <v>99</v>
      </c>
      <c r="C2126" t="s">
        <v>3</v>
      </c>
      <c r="D2126" t="s">
        <v>62</v>
      </c>
      <c r="E2126" t="s">
        <v>91</v>
      </c>
      <c r="F2126" t="s">
        <v>91</v>
      </c>
      <c r="G2126" t="s">
        <v>8</v>
      </c>
      <c r="H2126" s="165">
        <v>3021.6490605058029</v>
      </c>
      <c r="I2126" s="164"/>
    </row>
    <row r="2127" spans="1:9" x14ac:dyDescent="0.35">
      <c r="A2127">
        <v>347431</v>
      </c>
      <c r="B2127" t="s">
        <v>100</v>
      </c>
      <c r="C2127" t="s">
        <v>3</v>
      </c>
      <c r="D2127" t="s">
        <v>62</v>
      </c>
      <c r="E2127" t="s">
        <v>91</v>
      </c>
      <c r="F2127" t="s">
        <v>91</v>
      </c>
      <c r="G2127" t="s">
        <v>8</v>
      </c>
      <c r="H2127" s="165">
        <v>3047.5957836916245</v>
      </c>
      <c r="I2127" s="164"/>
    </row>
    <row r="2128" spans="1:9" x14ac:dyDescent="0.35">
      <c r="A2128">
        <v>347433</v>
      </c>
      <c r="B2128" t="s">
        <v>101</v>
      </c>
      <c r="C2128" t="s">
        <v>3</v>
      </c>
      <c r="D2128" t="s">
        <v>62</v>
      </c>
      <c r="E2128" t="s">
        <v>91</v>
      </c>
      <c r="F2128" t="s">
        <v>91</v>
      </c>
      <c r="G2128" t="s">
        <v>8</v>
      </c>
      <c r="H2128" s="165">
        <v>3032.2812320147823</v>
      </c>
      <c r="I2128" s="164"/>
    </row>
    <row r="2129" spans="1:9" x14ac:dyDescent="0.35">
      <c r="A2129">
        <v>347435</v>
      </c>
      <c r="B2129" t="s">
        <v>102</v>
      </c>
      <c r="C2129" t="s">
        <v>3</v>
      </c>
      <c r="D2129" t="s">
        <v>62</v>
      </c>
      <c r="E2129" t="s">
        <v>91</v>
      </c>
      <c r="F2129" t="s">
        <v>91</v>
      </c>
      <c r="G2129" t="s">
        <v>8</v>
      </c>
      <c r="H2129" s="165">
        <v>6415.3889179599919</v>
      </c>
      <c r="I2129" s="164"/>
    </row>
    <row r="2130" spans="1:9" x14ac:dyDescent="0.35">
      <c r="A2130">
        <v>347437</v>
      </c>
      <c r="B2130" t="s">
        <v>103</v>
      </c>
      <c r="C2130" t="s">
        <v>3</v>
      </c>
      <c r="D2130" t="s">
        <v>62</v>
      </c>
      <c r="E2130" t="s">
        <v>91</v>
      </c>
      <c r="F2130" t="s">
        <v>91</v>
      </c>
      <c r="G2130" t="s">
        <v>8</v>
      </c>
      <c r="H2130" s="165">
        <v>6003.3042573221946</v>
      </c>
      <c r="I2130" s="164"/>
    </row>
    <row r="2131" spans="1:9" x14ac:dyDescent="0.35">
      <c r="A2131">
        <v>347439</v>
      </c>
      <c r="B2131" t="s">
        <v>104</v>
      </c>
      <c r="C2131" t="s">
        <v>3</v>
      </c>
      <c r="D2131" t="s">
        <v>62</v>
      </c>
      <c r="E2131" t="s">
        <v>91</v>
      </c>
      <c r="F2131" t="s">
        <v>91</v>
      </c>
      <c r="G2131" t="s">
        <v>8</v>
      </c>
      <c r="H2131" s="165">
        <v>3054.9890155356147</v>
      </c>
      <c r="I2131" s="164"/>
    </row>
    <row r="2132" spans="1:9" x14ac:dyDescent="0.35">
      <c r="A2132">
        <v>347331</v>
      </c>
      <c r="B2132" t="s">
        <v>2</v>
      </c>
      <c r="C2132" t="s">
        <v>3</v>
      </c>
      <c r="D2132" t="s">
        <v>4</v>
      </c>
      <c r="E2132" t="s">
        <v>5</v>
      </c>
      <c r="F2132" t="s">
        <v>15</v>
      </c>
      <c r="G2132" t="s">
        <v>16</v>
      </c>
      <c r="H2132" s="165">
        <v>3067.1780598313635</v>
      </c>
      <c r="I2132" s="164"/>
    </row>
    <row r="2133" spans="1:9" x14ac:dyDescent="0.35">
      <c r="A2133">
        <v>347333</v>
      </c>
      <c r="B2133" t="s">
        <v>32</v>
      </c>
      <c r="C2133" t="s">
        <v>3</v>
      </c>
      <c r="D2133" t="s">
        <v>4</v>
      </c>
      <c r="E2133" t="s">
        <v>5</v>
      </c>
      <c r="F2133" t="s">
        <v>15</v>
      </c>
      <c r="G2133" t="s">
        <v>16</v>
      </c>
      <c r="H2133" s="165">
        <v>3739.616762187005</v>
      </c>
      <c r="I2133" s="164"/>
    </row>
    <row r="2134" spans="1:9" x14ac:dyDescent="0.35">
      <c r="A2134">
        <v>347335</v>
      </c>
      <c r="B2134" t="s">
        <v>33</v>
      </c>
      <c r="C2134" t="s">
        <v>3</v>
      </c>
      <c r="D2134" t="s">
        <v>4</v>
      </c>
      <c r="E2134" t="s">
        <v>5</v>
      </c>
      <c r="F2134" t="s">
        <v>15</v>
      </c>
      <c r="G2134" t="s">
        <v>16</v>
      </c>
      <c r="H2134" s="165">
        <v>3720.6339359830099</v>
      </c>
      <c r="I2134" s="164"/>
    </row>
    <row r="2135" spans="1:9" x14ac:dyDescent="0.35">
      <c r="A2135">
        <v>347337</v>
      </c>
      <c r="B2135" t="s">
        <v>34</v>
      </c>
      <c r="C2135" t="s">
        <v>3</v>
      </c>
      <c r="D2135" t="s">
        <v>4</v>
      </c>
      <c r="E2135" t="s">
        <v>5</v>
      </c>
      <c r="F2135" t="s">
        <v>15</v>
      </c>
      <c r="G2135" t="s">
        <v>16</v>
      </c>
      <c r="H2135" s="165">
        <v>3701.6511097790149</v>
      </c>
      <c r="I2135" s="164"/>
    </row>
    <row r="2136" spans="1:9" x14ac:dyDescent="0.35">
      <c r="A2136">
        <v>347339</v>
      </c>
      <c r="B2136" t="s">
        <v>35</v>
      </c>
      <c r="C2136" t="s">
        <v>3</v>
      </c>
      <c r="D2136" t="s">
        <v>4</v>
      </c>
      <c r="E2136" t="s">
        <v>5</v>
      </c>
      <c r="F2136" t="s">
        <v>15</v>
      </c>
      <c r="G2136" t="s">
        <v>16</v>
      </c>
      <c r="H2136" s="165">
        <v>3682.6682835750203</v>
      </c>
      <c r="I2136" s="164"/>
    </row>
    <row r="2137" spans="1:9" x14ac:dyDescent="0.35">
      <c r="A2137">
        <v>347331</v>
      </c>
      <c r="B2137" t="s">
        <v>2</v>
      </c>
      <c r="C2137" t="s">
        <v>3</v>
      </c>
      <c r="D2137" t="s">
        <v>4</v>
      </c>
      <c r="E2137" t="s">
        <v>5</v>
      </c>
      <c r="F2137" t="s">
        <v>10</v>
      </c>
      <c r="G2137" t="s">
        <v>16</v>
      </c>
      <c r="H2137" s="165">
        <v>2621.1069306031018</v>
      </c>
      <c r="I2137" s="164"/>
    </row>
    <row r="2138" spans="1:9" x14ac:dyDescent="0.35">
      <c r="A2138">
        <v>347333</v>
      </c>
      <c r="B2138" t="s">
        <v>32</v>
      </c>
      <c r="C2138" t="s">
        <v>3</v>
      </c>
      <c r="D2138" t="s">
        <v>4</v>
      </c>
      <c r="E2138" t="s">
        <v>5</v>
      </c>
      <c r="F2138" t="s">
        <v>10</v>
      </c>
      <c r="G2138" t="s">
        <v>16</v>
      </c>
      <c r="H2138" s="165">
        <v>3269.2355368032049</v>
      </c>
      <c r="I2138" s="164"/>
    </row>
    <row r="2139" spans="1:9" x14ac:dyDescent="0.35">
      <c r="A2139">
        <v>347335</v>
      </c>
      <c r="B2139" t="s">
        <v>33</v>
      </c>
      <c r="C2139" t="s">
        <v>3</v>
      </c>
      <c r="D2139" t="s">
        <v>4</v>
      </c>
      <c r="E2139" t="s">
        <v>5</v>
      </c>
      <c r="F2139" t="s">
        <v>10</v>
      </c>
      <c r="G2139" t="s">
        <v>16</v>
      </c>
      <c r="H2139" s="165">
        <v>3252.6404325554731</v>
      </c>
      <c r="I2139" s="164"/>
    </row>
    <row r="2140" spans="1:9" x14ac:dyDescent="0.35">
      <c r="A2140">
        <v>347337</v>
      </c>
      <c r="B2140" t="s">
        <v>34</v>
      </c>
      <c r="C2140" t="s">
        <v>3</v>
      </c>
      <c r="D2140" t="s">
        <v>4</v>
      </c>
      <c r="E2140" t="s">
        <v>5</v>
      </c>
      <c r="F2140" t="s">
        <v>10</v>
      </c>
      <c r="G2140" t="s">
        <v>16</v>
      </c>
      <c r="H2140" s="165">
        <v>3236.0453283077409</v>
      </c>
      <c r="I2140" s="164"/>
    </row>
    <row r="2141" spans="1:9" x14ac:dyDescent="0.35">
      <c r="A2141">
        <v>347339</v>
      </c>
      <c r="B2141" t="s">
        <v>35</v>
      </c>
      <c r="C2141" t="s">
        <v>3</v>
      </c>
      <c r="D2141" t="s">
        <v>4</v>
      </c>
      <c r="E2141" t="s">
        <v>5</v>
      </c>
      <c r="F2141" t="s">
        <v>10</v>
      </c>
      <c r="G2141" t="s">
        <v>16</v>
      </c>
      <c r="H2141" s="165">
        <v>3219.4502240600091</v>
      </c>
      <c r="I2141" s="164"/>
    </row>
    <row r="2142" spans="1:9" x14ac:dyDescent="0.35">
      <c r="A2142">
        <v>347331</v>
      </c>
      <c r="B2142" t="s">
        <v>2</v>
      </c>
      <c r="C2142" t="s">
        <v>3</v>
      </c>
      <c r="D2142" t="s">
        <v>4</v>
      </c>
      <c r="E2142" t="s">
        <v>5</v>
      </c>
      <c r="F2142" t="s">
        <v>14</v>
      </c>
      <c r="G2142" t="s">
        <v>16</v>
      </c>
      <c r="H2142" s="165">
        <v>2607.9355389920306</v>
      </c>
      <c r="I2142" s="164"/>
    </row>
    <row r="2143" spans="1:9" x14ac:dyDescent="0.35">
      <c r="A2143">
        <v>347333</v>
      </c>
      <c r="B2143" t="s">
        <v>32</v>
      </c>
      <c r="C2143" t="s">
        <v>3</v>
      </c>
      <c r="D2143" t="s">
        <v>4</v>
      </c>
      <c r="E2143" t="s">
        <v>5</v>
      </c>
      <c r="F2143" t="s">
        <v>14</v>
      </c>
      <c r="G2143" t="s">
        <v>16</v>
      </c>
      <c r="H2143" s="165">
        <v>3252.8072175227867</v>
      </c>
      <c r="I2143" s="164"/>
    </row>
    <row r="2144" spans="1:9" x14ac:dyDescent="0.35">
      <c r="A2144">
        <v>347335</v>
      </c>
      <c r="B2144" t="s">
        <v>33</v>
      </c>
      <c r="C2144" t="s">
        <v>3</v>
      </c>
      <c r="D2144" t="s">
        <v>4</v>
      </c>
      <c r="E2144" t="s">
        <v>5</v>
      </c>
      <c r="F2144" t="s">
        <v>14</v>
      </c>
      <c r="G2144" t="s">
        <v>16</v>
      </c>
      <c r="H2144" s="165">
        <v>3236.2955057587119</v>
      </c>
      <c r="I2144" s="164"/>
    </row>
    <row r="2145" spans="1:9" x14ac:dyDescent="0.35">
      <c r="A2145">
        <v>347337</v>
      </c>
      <c r="B2145" t="s">
        <v>34</v>
      </c>
      <c r="C2145" t="s">
        <v>3</v>
      </c>
      <c r="D2145" t="s">
        <v>4</v>
      </c>
      <c r="E2145" t="s">
        <v>5</v>
      </c>
      <c r="F2145" t="s">
        <v>14</v>
      </c>
      <c r="G2145" t="s">
        <v>16</v>
      </c>
      <c r="H2145" s="165">
        <v>3219.7837939946367</v>
      </c>
      <c r="I2145" s="164"/>
    </row>
    <row r="2146" spans="1:9" x14ac:dyDescent="0.35">
      <c r="A2146">
        <v>347339</v>
      </c>
      <c r="B2146" t="s">
        <v>35</v>
      </c>
      <c r="C2146" t="s">
        <v>3</v>
      </c>
      <c r="D2146" t="s">
        <v>4</v>
      </c>
      <c r="E2146" t="s">
        <v>5</v>
      </c>
      <c r="F2146" t="s">
        <v>14</v>
      </c>
      <c r="G2146" t="s">
        <v>16</v>
      </c>
      <c r="H2146" s="165">
        <v>3203.2720822305619</v>
      </c>
      <c r="I2146" s="164"/>
    </row>
    <row r="2147" spans="1:9" x14ac:dyDescent="0.35">
      <c r="A2147">
        <v>347411</v>
      </c>
      <c r="B2147" t="s">
        <v>85</v>
      </c>
      <c r="C2147" t="s">
        <v>37</v>
      </c>
      <c r="D2147" t="s">
        <v>4</v>
      </c>
      <c r="E2147" t="s">
        <v>78</v>
      </c>
      <c r="F2147" t="s">
        <v>79</v>
      </c>
      <c r="G2147" t="s">
        <v>16</v>
      </c>
      <c r="H2147" s="165">
        <v>3687.4413549842689</v>
      </c>
      <c r="I2147" s="164"/>
    </row>
    <row r="2148" spans="1:9" x14ac:dyDescent="0.35">
      <c r="A2148">
        <v>347413</v>
      </c>
      <c r="B2148" t="s">
        <v>86</v>
      </c>
      <c r="C2148" t="s">
        <v>37</v>
      </c>
      <c r="D2148" t="s">
        <v>4</v>
      </c>
      <c r="E2148" t="s">
        <v>78</v>
      </c>
      <c r="F2148" t="s">
        <v>79</v>
      </c>
      <c r="G2148" t="s">
        <v>16</v>
      </c>
      <c r="H2148" s="165">
        <v>4816.4898450326746</v>
      </c>
      <c r="I2148" s="164"/>
    </row>
    <row r="2149" spans="1:9" x14ac:dyDescent="0.35">
      <c r="A2149">
        <v>347415</v>
      </c>
      <c r="B2149" t="s">
        <v>87</v>
      </c>
      <c r="C2149" t="s">
        <v>37</v>
      </c>
      <c r="D2149" t="s">
        <v>4</v>
      </c>
      <c r="E2149" t="s">
        <v>78</v>
      </c>
      <c r="F2149" t="s">
        <v>79</v>
      </c>
      <c r="G2149" t="s">
        <v>16</v>
      </c>
      <c r="H2149" s="165">
        <v>4802.0114186448009</v>
      </c>
      <c r="I2149" s="164"/>
    </row>
    <row r="2150" spans="1:9" x14ac:dyDescent="0.35">
      <c r="A2150">
        <v>347417</v>
      </c>
      <c r="B2150" t="s">
        <v>88</v>
      </c>
      <c r="C2150" t="s">
        <v>37</v>
      </c>
      <c r="D2150" t="s">
        <v>4</v>
      </c>
      <c r="E2150" t="s">
        <v>78</v>
      </c>
      <c r="F2150" t="s">
        <v>79</v>
      </c>
      <c r="G2150" t="s">
        <v>16</v>
      </c>
      <c r="H2150" s="165">
        <v>4777.8807079983453</v>
      </c>
      <c r="I2150" s="164"/>
    </row>
    <row r="2151" spans="1:9" x14ac:dyDescent="0.35">
      <c r="A2151">
        <v>347419</v>
      </c>
      <c r="B2151" t="s">
        <v>89</v>
      </c>
      <c r="C2151" t="s">
        <v>37</v>
      </c>
      <c r="D2151" t="s">
        <v>4</v>
      </c>
      <c r="E2151" t="s">
        <v>78</v>
      </c>
      <c r="F2151" t="s">
        <v>79</v>
      </c>
      <c r="G2151" t="s">
        <v>16</v>
      </c>
      <c r="H2151" s="165">
        <v>4753.7499973518889</v>
      </c>
      <c r="I2151" s="164"/>
    </row>
    <row r="2152" spans="1:9" x14ac:dyDescent="0.35">
      <c r="A2152">
        <v>347411</v>
      </c>
      <c r="B2152" t="s">
        <v>85</v>
      </c>
      <c r="C2152" t="s">
        <v>37</v>
      </c>
      <c r="D2152" t="s">
        <v>4</v>
      </c>
      <c r="E2152" t="s">
        <v>78</v>
      </c>
      <c r="F2152" t="s">
        <v>80</v>
      </c>
      <c r="G2152" t="s">
        <v>16</v>
      </c>
      <c r="H2152" s="165">
        <v>3745.1551156164255</v>
      </c>
      <c r="I2152" s="164"/>
    </row>
    <row r="2153" spans="1:9" x14ac:dyDescent="0.35">
      <c r="A2153">
        <v>347413</v>
      </c>
      <c r="B2153" t="s">
        <v>86</v>
      </c>
      <c r="C2153" t="s">
        <v>37</v>
      </c>
      <c r="D2153" t="s">
        <v>4</v>
      </c>
      <c r="E2153" t="s">
        <v>78</v>
      </c>
      <c r="F2153" t="s">
        <v>80</v>
      </c>
      <c r="G2153" t="s">
        <v>16</v>
      </c>
      <c r="H2153" s="165">
        <v>4746.3538296948282</v>
      </c>
      <c r="I2153" s="164"/>
    </row>
    <row r="2154" spans="1:9" x14ac:dyDescent="0.35">
      <c r="A2154">
        <v>347415</v>
      </c>
      <c r="B2154" t="s">
        <v>87</v>
      </c>
      <c r="C2154" t="s">
        <v>37</v>
      </c>
      <c r="D2154" t="s">
        <v>4</v>
      </c>
      <c r="E2154" t="s">
        <v>78</v>
      </c>
      <c r="F2154" t="s">
        <v>80</v>
      </c>
      <c r="G2154" t="s">
        <v>16</v>
      </c>
      <c r="H2154" s="165">
        <v>4732.0862330123791</v>
      </c>
      <c r="I2154" s="164"/>
    </row>
    <row r="2155" spans="1:9" x14ac:dyDescent="0.35">
      <c r="A2155">
        <v>347417</v>
      </c>
      <c r="B2155" t="s">
        <v>88</v>
      </c>
      <c r="C2155" t="s">
        <v>37</v>
      </c>
      <c r="D2155" t="s">
        <v>4</v>
      </c>
      <c r="E2155" t="s">
        <v>78</v>
      </c>
      <c r="F2155" t="s">
        <v>80</v>
      </c>
      <c r="G2155" t="s">
        <v>16</v>
      </c>
      <c r="H2155" s="165">
        <v>4708.3069052082965</v>
      </c>
      <c r="I2155" s="164"/>
    </row>
    <row r="2156" spans="1:9" x14ac:dyDescent="0.35">
      <c r="A2156">
        <v>347419</v>
      </c>
      <c r="B2156" t="s">
        <v>89</v>
      </c>
      <c r="C2156" t="s">
        <v>37</v>
      </c>
      <c r="D2156" t="s">
        <v>4</v>
      </c>
      <c r="E2156" t="s">
        <v>78</v>
      </c>
      <c r="F2156" t="s">
        <v>80</v>
      </c>
      <c r="G2156" t="s">
        <v>16</v>
      </c>
      <c r="H2156" s="165">
        <v>4684.5275774042148</v>
      </c>
      <c r="I2156" s="164"/>
    </row>
    <row r="2157" spans="1:9" x14ac:dyDescent="0.35">
      <c r="A2157">
        <v>347411</v>
      </c>
      <c r="B2157" t="s">
        <v>85</v>
      </c>
      <c r="C2157" t="s">
        <v>37</v>
      </c>
      <c r="D2157" t="s">
        <v>4</v>
      </c>
      <c r="E2157" t="s">
        <v>78</v>
      </c>
      <c r="F2157" t="s">
        <v>81</v>
      </c>
      <c r="G2157" t="s">
        <v>16</v>
      </c>
      <c r="H2157" s="165">
        <v>3619.5886904572703</v>
      </c>
      <c r="I2157" s="164"/>
    </row>
    <row r="2158" spans="1:9" x14ac:dyDescent="0.35">
      <c r="A2158">
        <v>347413</v>
      </c>
      <c r="B2158" t="s">
        <v>86</v>
      </c>
      <c r="C2158" t="s">
        <v>37</v>
      </c>
      <c r="D2158" t="s">
        <v>4</v>
      </c>
      <c r="E2158" t="s">
        <v>78</v>
      </c>
      <c r="F2158" t="s">
        <v>81</v>
      </c>
      <c r="G2158" t="s">
        <v>16</v>
      </c>
      <c r="H2158" s="165">
        <v>4692.7010359401238</v>
      </c>
      <c r="I2158" s="164"/>
    </row>
    <row r="2159" spans="1:9" x14ac:dyDescent="0.35">
      <c r="A2159">
        <v>347415</v>
      </c>
      <c r="B2159" t="s">
        <v>87</v>
      </c>
      <c r="C2159" t="s">
        <v>37</v>
      </c>
      <c r="D2159" t="s">
        <v>4</v>
      </c>
      <c r="E2159" t="s">
        <v>78</v>
      </c>
      <c r="F2159" t="s">
        <v>81</v>
      </c>
      <c r="G2159" t="s">
        <v>16</v>
      </c>
      <c r="H2159" s="165">
        <v>4678.5947202008256</v>
      </c>
      <c r="I2159" s="164"/>
    </row>
    <row r="2160" spans="1:9" x14ac:dyDescent="0.35">
      <c r="A2160">
        <v>347417</v>
      </c>
      <c r="B2160" t="s">
        <v>88</v>
      </c>
      <c r="C2160" t="s">
        <v>37</v>
      </c>
      <c r="D2160" t="s">
        <v>4</v>
      </c>
      <c r="E2160" t="s">
        <v>78</v>
      </c>
      <c r="F2160" t="s">
        <v>81</v>
      </c>
      <c r="G2160" t="s">
        <v>16</v>
      </c>
      <c r="H2160" s="165">
        <v>4655.0841939686607</v>
      </c>
      <c r="I2160" s="164"/>
    </row>
    <row r="2161" spans="1:9" x14ac:dyDescent="0.35">
      <c r="A2161">
        <v>347419</v>
      </c>
      <c r="B2161" t="s">
        <v>89</v>
      </c>
      <c r="C2161" t="s">
        <v>37</v>
      </c>
      <c r="D2161" t="s">
        <v>4</v>
      </c>
      <c r="E2161" t="s">
        <v>78</v>
      </c>
      <c r="F2161" t="s">
        <v>81</v>
      </c>
      <c r="G2161" t="s">
        <v>16</v>
      </c>
      <c r="H2161" s="165">
        <v>4631.5736677364957</v>
      </c>
      <c r="I2161" s="164"/>
    </row>
    <row r="2162" spans="1:9" x14ac:dyDescent="0.35">
      <c r="A2162">
        <v>347353</v>
      </c>
      <c r="B2162" t="s">
        <v>47</v>
      </c>
      <c r="C2162" t="s">
        <v>37</v>
      </c>
      <c r="D2162" t="s">
        <v>38</v>
      </c>
      <c r="E2162" t="s">
        <v>39</v>
      </c>
      <c r="F2162" t="s">
        <v>46</v>
      </c>
      <c r="G2162" t="s">
        <v>16</v>
      </c>
      <c r="H2162" s="165">
        <v>5014.0629746734876</v>
      </c>
      <c r="I2162" s="164"/>
    </row>
    <row r="2163" spans="1:9" x14ac:dyDescent="0.35">
      <c r="A2163">
        <v>347355</v>
      </c>
      <c r="B2163" t="s">
        <v>49</v>
      </c>
      <c r="C2163" t="s">
        <v>37</v>
      </c>
      <c r="D2163" t="s">
        <v>38</v>
      </c>
      <c r="E2163" t="s">
        <v>39</v>
      </c>
      <c r="F2163" t="s">
        <v>46</v>
      </c>
      <c r="G2163" t="s">
        <v>16</v>
      </c>
      <c r="H2163" s="165">
        <v>7526.556086942699</v>
      </c>
      <c r="I2163" s="164"/>
    </row>
    <row r="2164" spans="1:9" x14ac:dyDescent="0.35">
      <c r="A2164">
        <v>347357</v>
      </c>
      <c r="B2164" t="s">
        <v>50</v>
      </c>
      <c r="C2164" t="s">
        <v>37</v>
      </c>
      <c r="D2164" t="s">
        <v>38</v>
      </c>
      <c r="E2164" t="s">
        <v>39</v>
      </c>
      <c r="F2164" t="s">
        <v>46</v>
      </c>
      <c r="G2164" t="s">
        <v>16</v>
      </c>
      <c r="H2164" s="165">
        <v>7488.5431774126855</v>
      </c>
      <c r="I2164" s="164"/>
    </row>
    <row r="2165" spans="1:9" x14ac:dyDescent="0.35">
      <c r="A2165">
        <v>347359</v>
      </c>
      <c r="B2165" t="s">
        <v>51</v>
      </c>
      <c r="C2165" t="s">
        <v>37</v>
      </c>
      <c r="D2165" t="s">
        <v>38</v>
      </c>
      <c r="E2165" t="s">
        <v>39</v>
      </c>
      <c r="F2165" t="s">
        <v>46</v>
      </c>
      <c r="G2165" t="s">
        <v>16</v>
      </c>
      <c r="H2165" s="165">
        <v>4995.5662715688377</v>
      </c>
      <c r="I2165" s="164"/>
    </row>
    <row r="2166" spans="1:9" x14ac:dyDescent="0.35">
      <c r="A2166">
        <v>347353</v>
      </c>
      <c r="B2166" t="s">
        <v>47</v>
      </c>
      <c r="C2166" t="s">
        <v>37</v>
      </c>
      <c r="D2166" t="s">
        <v>38</v>
      </c>
      <c r="E2166" t="s">
        <v>39</v>
      </c>
      <c r="F2166" t="s">
        <v>40</v>
      </c>
      <c r="G2166" t="s">
        <v>16</v>
      </c>
      <c r="H2166" s="165">
        <v>4433.9709237662382</v>
      </c>
      <c r="I2166" s="164"/>
    </row>
    <row r="2167" spans="1:9" x14ac:dyDescent="0.35">
      <c r="A2167">
        <v>347355</v>
      </c>
      <c r="B2167" t="s">
        <v>49</v>
      </c>
      <c r="C2167" t="s">
        <v>37</v>
      </c>
      <c r="D2167" t="s">
        <v>38</v>
      </c>
      <c r="E2167" t="s">
        <v>39</v>
      </c>
      <c r="F2167" t="s">
        <v>40</v>
      </c>
      <c r="G2167" t="s">
        <v>16</v>
      </c>
      <c r="H2167" s="165">
        <v>6655.7861387397097</v>
      </c>
      <c r="I2167" s="164"/>
    </row>
    <row r="2168" spans="1:9" x14ac:dyDescent="0.35">
      <c r="A2168">
        <v>347357</v>
      </c>
      <c r="B2168" t="s">
        <v>50</v>
      </c>
      <c r="C2168" t="s">
        <v>37</v>
      </c>
      <c r="D2168" t="s">
        <v>38</v>
      </c>
      <c r="E2168" t="s">
        <v>39</v>
      </c>
      <c r="F2168" t="s">
        <v>40</v>
      </c>
      <c r="G2168" t="s">
        <v>16</v>
      </c>
      <c r="H2168" s="165">
        <v>6622.171057230923</v>
      </c>
      <c r="I2168" s="164"/>
    </row>
    <row r="2169" spans="1:9" x14ac:dyDescent="0.35">
      <c r="A2169">
        <v>347359</v>
      </c>
      <c r="B2169" t="s">
        <v>51</v>
      </c>
      <c r="C2169" t="s">
        <v>37</v>
      </c>
      <c r="D2169" t="s">
        <v>38</v>
      </c>
      <c r="E2169" t="s">
        <v>39</v>
      </c>
      <c r="F2169" t="s">
        <v>40</v>
      </c>
      <c r="G2169" t="s">
        <v>16</v>
      </c>
      <c r="H2169" s="165">
        <v>4417.614159966949</v>
      </c>
      <c r="I2169" s="164"/>
    </row>
    <row r="2170" spans="1:9" x14ac:dyDescent="0.35">
      <c r="A2170">
        <v>347353</v>
      </c>
      <c r="B2170" t="s">
        <v>47</v>
      </c>
      <c r="C2170" t="s">
        <v>37</v>
      </c>
      <c r="D2170" t="s">
        <v>38</v>
      </c>
      <c r="E2170" t="s">
        <v>39</v>
      </c>
      <c r="F2170" t="s">
        <v>45</v>
      </c>
      <c r="G2170" t="s">
        <v>16</v>
      </c>
      <c r="H2170" s="165">
        <v>4810.9029394006711</v>
      </c>
      <c r="I2170" s="164"/>
    </row>
    <row r="2171" spans="1:9" x14ac:dyDescent="0.35">
      <c r="A2171">
        <v>347355</v>
      </c>
      <c r="B2171" t="s">
        <v>49</v>
      </c>
      <c r="C2171" t="s">
        <v>37</v>
      </c>
      <c r="D2171" t="s">
        <v>38</v>
      </c>
      <c r="E2171" t="s">
        <v>39</v>
      </c>
      <c r="F2171" t="s">
        <v>45</v>
      </c>
      <c r="G2171" t="s">
        <v>16</v>
      </c>
      <c r="H2171" s="165">
        <v>6883.3933331214821</v>
      </c>
      <c r="I2171" s="164"/>
    </row>
    <row r="2172" spans="1:9" x14ac:dyDescent="0.35">
      <c r="A2172">
        <v>347357</v>
      </c>
      <c r="B2172" t="s">
        <v>50</v>
      </c>
      <c r="C2172" t="s">
        <v>37</v>
      </c>
      <c r="D2172" t="s">
        <v>38</v>
      </c>
      <c r="E2172" t="s">
        <v>39</v>
      </c>
      <c r="F2172" t="s">
        <v>45</v>
      </c>
      <c r="G2172" t="s">
        <v>16</v>
      </c>
      <c r="H2172" s="165">
        <v>6848.6287203279389</v>
      </c>
      <c r="I2172" s="164"/>
    </row>
    <row r="2173" spans="1:9" x14ac:dyDescent="0.35">
      <c r="A2173">
        <v>347359</v>
      </c>
      <c r="B2173" t="s">
        <v>51</v>
      </c>
      <c r="C2173" t="s">
        <v>37</v>
      </c>
      <c r="D2173" t="s">
        <v>38</v>
      </c>
      <c r="E2173" t="s">
        <v>39</v>
      </c>
      <c r="F2173" t="s">
        <v>45</v>
      </c>
      <c r="G2173" t="s">
        <v>16</v>
      </c>
      <c r="H2173" s="165">
        <v>4793.2009584035086</v>
      </c>
      <c r="I2173" s="164"/>
    </row>
    <row r="2174" spans="1:9" x14ac:dyDescent="0.35">
      <c r="A2174">
        <v>347373</v>
      </c>
      <c r="B2174" t="s">
        <v>57</v>
      </c>
      <c r="C2174" t="s">
        <v>37</v>
      </c>
      <c r="D2174" t="s">
        <v>38</v>
      </c>
      <c r="E2174" t="s">
        <v>53</v>
      </c>
      <c r="F2174" t="s">
        <v>55</v>
      </c>
      <c r="G2174" t="s">
        <v>16</v>
      </c>
      <c r="H2174" s="165">
        <v>4988.2172892370263</v>
      </c>
      <c r="I2174" s="164"/>
    </row>
    <row r="2175" spans="1:9" x14ac:dyDescent="0.35">
      <c r="A2175">
        <v>347375</v>
      </c>
      <c r="B2175" t="s">
        <v>58</v>
      </c>
      <c r="C2175" t="s">
        <v>37</v>
      </c>
      <c r="D2175" t="s">
        <v>38</v>
      </c>
      <c r="E2175" t="s">
        <v>53</v>
      </c>
      <c r="F2175" t="s">
        <v>55</v>
      </c>
      <c r="G2175" t="s">
        <v>16</v>
      </c>
      <c r="H2175" s="165">
        <v>7782.9276891543996</v>
      </c>
      <c r="I2175" s="164"/>
    </row>
    <row r="2176" spans="1:9" x14ac:dyDescent="0.35">
      <c r="A2176">
        <v>347377</v>
      </c>
      <c r="B2176" t="s">
        <v>59</v>
      </c>
      <c r="C2176" t="s">
        <v>37</v>
      </c>
      <c r="D2176" t="s">
        <v>38</v>
      </c>
      <c r="E2176" t="s">
        <v>53</v>
      </c>
      <c r="F2176" t="s">
        <v>55</v>
      </c>
      <c r="G2176" t="s">
        <v>16</v>
      </c>
      <c r="H2176" s="165">
        <v>7759.5321149385045</v>
      </c>
      <c r="I2176" s="164"/>
    </row>
    <row r="2177" spans="1:9" x14ac:dyDescent="0.35">
      <c r="A2177">
        <v>347379</v>
      </c>
      <c r="B2177" t="s">
        <v>60</v>
      </c>
      <c r="C2177" t="s">
        <v>37</v>
      </c>
      <c r="D2177" t="s">
        <v>38</v>
      </c>
      <c r="E2177" t="s">
        <v>53</v>
      </c>
      <c r="F2177" t="s">
        <v>55</v>
      </c>
      <c r="G2177" t="s">
        <v>16</v>
      </c>
      <c r="H2177" s="165">
        <v>5176.6069385744622</v>
      </c>
      <c r="I2177" s="164"/>
    </row>
    <row r="2178" spans="1:9" x14ac:dyDescent="0.35">
      <c r="A2178">
        <v>347373</v>
      </c>
      <c r="B2178" t="s">
        <v>57</v>
      </c>
      <c r="C2178" t="s">
        <v>37</v>
      </c>
      <c r="D2178" t="s">
        <v>38</v>
      </c>
      <c r="E2178" t="s">
        <v>53</v>
      </c>
      <c r="F2178" t="s">
        <v>54</v>
      </c>
      <c r="G2178" t="s">
        <v>16</v>
      </c>
      <c r="H2178" s="165">
        <v>4411.6896628427903</v>
      </c>
      <c r="I2178" s="164"/>
    </row>
    <row r="2179" spans="1:9" x14ac:dyDescent="0.35">
      <c r="A2179">
        <v>347375</v>
      </c>
      <c r="B2179" t="s">
        <v>58</v>
      </c>
      <c r="C2179" t="s">
        <v>37</v>
      </c>
      <c r="D2179" t="s">
        <v>38</v>
      </c>
      <c r="E2179" t="s">
        <v>53</v>
      </c>
      <c r="F2179" t="s">
        <v>54</v>
      </c>
      <c r="G2179" t="s">
        <v>16</v>
      </c>
      <c r="H2179" s="165">
        <v>6883.393333121483</v>
      </c>
      <c r="I2179" s="164"/>
    </row>
    <row r="2180" spans="1:9" x14ac:dyDescent="0.35">
      <c r="A2180">
        <v>347377</v>
      </c>
      <c r="B2180" t="s">
        <v>59</v>
      </c>
      <c r="C2180" t="s">
        <v>37</v>
      </c>
      <c r="D2180" t="s">
        <v>38</v>
      </c>
      <c r="E2180" t="s">
        <v>53</v>
      </c>
      <c r="F2180" t="s">
        <v>54</v>
      </c>
      <c r="G2180" t="s">
        <v>16</v>
      </c>
      <c r="H2180" s="165">
        <v>6862.701769995866</v>
      </c>
      <c r="I2180" s="164"/>
    </row>
    <row r="2181" spans="1:9" x14ac:dyDescent="0.35">
      <c r="A2181">
        <v>347379</v>
      </c>
      <c r="B2181" t="s">
        <v>60</v>
      </c>
      <c r="C2181" t="s">
        <v>37</v>
      </c>
      <c r="D2181" t="s">
        <v>38</v>
      </c>
      <c r="E2181" t="s">
        <v>53</v>
      </c>
      <c r="F2181" t="s">
        <v>54</v>
      </c>
      <c r="G2181" t="s">
        <v>16</v>
      </c>
      <c r="H2181" s="165">
        <v>4578.3056341161118</v>
      </c>
      <c r="I2181" s="164"/>
    </row>
    <row r="2182" spans="1:9" x14ac:dyDescent="0.35">
      <c r="A2182">
        <v>347373</v>
      </c>
      <c r="B2182" t="s">
        <v>57</v>
      </c>
      <c r="C2182" t="s">
        <v>37</v>
      </c>
      <c r="D2182" t="s">
        <v>38</v>
      </c>
      <c r="E2182" t="s">
        <v>53</v>
      </c>
      <c r="F2182" t="s">
        <v>56</v>
      </c>
      <c r="G2182" t="s">
        <v>16</v>
      </c>
      <c r="H2182" s="165">
        <v>4605.072976580117</v>
      </c>
      <c r="I2182" s="164"/>
    </row>
    <row r="2183" spans="1:9" x14ac:dyDescent="0.35">
      <c r="A2183">
        <v>347375</v>
      </c>
      <c r="B2183" t="s">
        <v>58</v>
      </c>
      <c r="C2183" t="s">
        <v>37</v>
      </c>
      <c r="D2183" t="s">
        <v>38</v>
      </c>
      <c r="E2183" t="s">
        <v>53</v>
      </c>
      <c r="F2183" t="s">
        <v>56</v>
      </c>
      <c r="G2183" t="s">
        <v>16</v>
      </c>
      <c r="H2183" s="165">
        <v>6848.6287203279398</v>
      </c>
      <c r="I2183" s="164"/>
    </row>
    <row r="2184" spans="1:9" x14ac:dyDescent="0.35">
      <c r="A2184">
        <v>347377</v>
      </c>
      <c r="B2184" t="s">
        <v>59</v>
      </c>
      <c r="C2184" t="s">
        <v>37</v>
      </c>
      <c r="D2184" t="s">
        <v>38</v>
      </c>
      <c r="E2184" t="s">
        <v>53</v>
      </c>
      <c r="F2184" t="s">
        <v>56</v>
      </c>
      <c r="G2184" t="s">
        <v>16</v>
      </c>
      <c r="H2184" s="165">
        <v>6828.0416600463923</v>
      </c>
      <c r="I2184" s="164"/>
    </row>
    <row r="2185" spans="1:9" x14ac:dyDescent="0.35">
      <c r="A2185">
        <v>347379</v>
      </c>
      <c r="B2185" t="s">
        <v>60</v>
      </c>
      <c r="C2185" t="s">
        <v>37</v>
      </c>
      <c r="D2185" t="s">
        <v>38</v>
      </c>
      <c r="E2185" t="s">
        <v>53</v>
      </c>
      <c r="F2185" t="s">
        <v>56</v>
      </c>
      <c r="G2185" t="s">
        <v>16</v>
      </c>
      <c r="H2185" s="165">
        <v>4779.0375798404784</v>
      </c>
      <c r="I2185" s="164"/>
    </row>
    <row r="2186" spans="1:9" x14ac:dyDescent="0.35">
      <c r="A2186">
        <v>347425</v>
      </c>
      <c r="B2186" t="s">
        <v>93</v>
      </c>
      <c r="C2186" t="s">
        <v>3</v>
      </c>
      <c r="D2186" t="s">
        <v>62</v>
      </c>
      <c r="E2186" t="s">
        <v>91</v>
      </c>
      <c r="F2186" t="s">
        <v>96</v>
      </c>
      <c r="G2186" t="s">
        <v>16</v>
      </c>
      <c r="H2186" s="165">
        <v>1511.6963974371934</v>
      </c>
      <c r="I2186" s="164"/>
    </row>
    <row r="2187" spans="1:9" x14ac:dyDescent="0.35">
      <c r="A2187">
        <v>347427</v>
      </c>
      <c r="B2187" t="s">
        <v>98</v>
      </c>
      <c r="C2187" t="s">
        <v>3</v>
      </c>
      <c r="D2187" t="s">
        <v>62</v>
      </c>
      <c r="E2187" t="s">
        <v>91</v>
      </c>
      <c r="F2187" t="s">
        <v>96</v>
      </c>
      <c r="G2187" t="s">
        <v>16</v>
      </c>
      <c r="H2187" s="165">
        <v>1701.7862726982253</v>
      </c>
      <c r="I2187" s="164"/>
    </row>
    <row r="2188" spans="1:9" x14ac:dyDescent="0.35">
      <c r="A2188">
        <v>347429</v>
      </c>
      <c r="B2188" t="s">
        <v>99</v>
      </c>
      <c r="C2188" t="s">
        <v>3</v>
      </c>
      <c r="D2188" t="s">
        <v>62</v>
      </c>
      <c r="E2188" t="s">
        <v>91</v>
      </c>
      <c r="F2188" t="s">
        <v>96</v>
      </c>
      <c r="G2188" t="s">
        <v>16</v>
      </c>
      <c r="H2188" s="165">
        <v>1759.9820726972321</v>
      </c>
      <c r="I2188" s="164"/>
    </row>
    <row r="2189" spans="1:9" x14ac:dyDescent="0.35">
      <c r="A2189">
        <v>347431</v>
      </c>
      <c r="B2189" t="s">
        <v>100</v>
      </c>
      <c r="C2189" t="s">
        <v>3</v>
      </c>
      <c r="D2189" t="s">
        <v>62</v>
      </c>
      <c r="E2189" t="s">
        <v>91</v>
      </c>
      <c r="F2189" t="s">
        <v>96</v>
      </c>
      <c r="G2189" t="s">
        <v>16</v>
      </c>
      <c r="H2189" s="165">
        <v>1775.0949354876734</v>
      </c>
      <c r="I2189" s="164"/>
    </row>
    <row r="2190" spans="1:9" x14ac:dyDescent="0.35">
      <c r="A2190">
        <v>347433</v>
      </c>
      <c r="B2190" t="s">
        <v>101</v>
      </c>
      <c r="C2190" t="s">
        <v>3</v>
      </c>
      <c r="D2190" t="s">
        <v>62</v>
      </c>
      <c r="E2190" t="s">
        <v>91</v>
      </c>
      <c r="F2190" t="s">
        <v>96</v>
      </c>
      <c r="G2190" t="s">
        <v>16</v>
      </c>
      <c r="H2190" s="165">
        <v>1766.1748604349714</v>
      </c>
      <c r="I2190" s="164"/>
    </row>
    <row r="2191" spans="1:9" x14ac:dyDescent="0.35">
      <c r="A2191">
        <v>347435</v>
      </c>
      <c r="B2191" t="s">
        <v>102</v>
      </c>
      <c r="C2191" t="s">
        <v>3</v>
      </c>
      <c r="D2191" t="s">
        <v>62</v>
      </c>
      <c r="E2191" t="s">
        <v>91</v>
      </c>
      <c r="F2191" t="s">
        <v>96</v>
      </c>
      <c r="G2191" t="s">
        <v>16</v>
      </c>
      <c r="H2191" s="165">
        <v>3736.691210295628</v>
      </c>
      <c r="I2191" s="164"/>
    </row>
    <row r="2192" spans="1:9" x14ac:dyDescent="0.35">
      <c r="A2192">
        <v>347437</v>
      </c>
      <c r="B2192" t="s">
        <v>103</v>
      </c>
      <c r="C2192" t="s">
        <v>3</v>
      </c>
      <c r="D2192" t="s">
        <v>62</v>
      </c>
      <c r="E2192" t="s">
        <v>91</v>
      </c>
      <c r="F2192" t="s">
        <v>96</v>
      </c>
      <c r="G2192" t="s">
        <v>16</v>
      </c>
      <c r="H2192" s="165">
        <v>3496.6694206591355</v>
      </c>
      <c r="I2192" s="164"/>
    </row>
    <row r="2193" spans="1:9" x14ac:dyDescent="0.35">
      <c r="A2193">
        <v>347439</v>
      </c>
      <c r="B2193" t="s">
        <v>104</v>
      </c>
      <c r="C2193" t="s">
        <v>3</v>
      </c>
      <c r="D2193" t="s">
        <v>62</v>
      </c>
      <c r="E2193" t="s">
        <v>91</v>
      </c>
      <c r="F2193" t="s">
        <v>96</v>
      </c>
      <c r="G2193" t="s">
        <v>16</v>
      </c>
      <c r="H2193" s="165">
        <v>1779.4011786165574</v>
      </c>
      <c r="I2193" s="164"/>
    </row>
    <row r="2194" spans="1:9" x14ac:dyDescent="0.35">
      <c r="A2194">
        <v>347425</v>
      </c>
      <c r="B2194" t="s">
        <v>93</v>
      </c>
      <c r="C2194" t="s">
        <v>3</v>
      </c>
      <c r="D2194" t="s">
        <v>62</v>
      </c>
      <c r="E2194" t="s">
        <v>91</v>
      </c>
      <c r="F2194" t="s">
        <v>94</v>
      </c>
      <c r="G2194" t="s">
        <v>16</v>
      </c>
      <c r="H2194" s="165">
        <v>1353.5852946440184</v>
      </c>
      <c r="I2194" s="164"/>
    </row>
    <row r="2195" spans="1:9" x14ac:dyDescent="0.35">
      <c r="A2195">
        <v>347427</v>
      </c>
      <c r="B2195" t="s">
        <v>98</v>
      </c>
      <c r="C2195" t="s">
        <v>3</v>
      </c>
      <c r="D2195" t="s">
        <v>62</v>
      </c>
      <c r="E2195" t="s">
        <v>91</v>
      </c>
      <c r="F2195" t="s">
        <v>94</v>
      </c>
      <c r="G2195" t="s">
        <v>16</v>
      </c>
      <c r="H2195" s="165">
        <v>1523.7933207068293</v>
      </c>
      <c r="I2195" s="164"/>
    </row>
    <row r="2196" spans="1:9" x14ac:dyDescent="0.35">
      <c r="A2196">
        <v>347429</v>
      </c>
      <c r="B2196" t="s">
        <v>99</v>
      </c>
      <c r="C2196" t="s">
        <v>3</v>
      </c>
      <c r="D2196" t="s">
        <v>62</v>
      </c>
      <c r="E2196" t="s">
        <v>91</v>
      </c>
      <c r="F2196" t="s">
        <v>94</v>
      </c>
      <c r="G2196" t="s">
        <v>16</v>
      </c>
      <c r="H2196" s="165">
        <v>1575.9023150936951</v>
      </c>
      <c r="I2196" s="164"/>
    </row>
    <row r="2197" spans="1:9" x14ac:dyDescent="0.35">
      <c r="A2197">
        <v>347431</v>
      </c>
      <c r="B2197" t="s">
        <v>100</v>
      </c>
      <c r="C2197" t="s">
        <v>3</v>
      </c>
      <c r="D2197" t="s">
        <v>62</v>
      </c>
      <c r="E2197" t="s">
        <v>91</v>
      </c>
      <c r="F2197" t="s">
        <v>94</v>
      </c>
      <c r="G2197" t="s">
        <v>16</v>
      </c>
      <c r="H2197" s="165">
        <v>1589.4344958065587</v>
      </c>
      <c r="I2197" s="164"/>
    </row>
    <row r="2198" spans="1:9" x14ac:dyDescent="0.35">
      <c r="A2198">
        <v>347433</v>
      </c>
      <c r="B2198" t="s">
        <v>101</v>
      </c>
      <c r="C2198" t="s">
        <v>3</v>
      </c>
      <c r="D2198" t="s">
        <v>62</v>
      </c>
      <c r="E2198" t="s">
        <v>91</v>
      </c>
      <c r="F2198" t="s">
        <v>94</v>
      </c>
      <c r="G2198" t="s">
        <v>16</v>
      </c>
      <c r="H2198" s="165">
        <v>1581.4473877874302</v>
      </c>
      <c r="I2198" s="164"/>
    </row>
    <row r="2199" spans="1:9" x14ac:dyDescent="0.35">
      <c r="A2199">
        <v>347435</v>
      </c>
      <c r="B2199" t="s">
        <v>102</v>
      </c>
      <c r="C2199" t="s">
        <v>3</v>
      </c>
      <c r="D2199" t="s">
        <v>62</v>
      </c>
      <c r="E2199" t="s">
        <v>91</v>
      </c>
      <c r="F2199" t="s">
        <v>94</v>
      </c>
      <c r="G2199" t="s">
        <v>16</v>
      </c>
      <c r="H2199" s="165">
        <v>3870.3505732231893</v>
      </c>
      <c r="I2199" s="164"/>
    </row>
    <row r="2200" spans="1:9" x14ac:dyDescent="0.35">
      <c r="A2200">
        <v>347437</v>
      </c>
      <c r="B2200" t="s">
        <v>103</v>
      </c>
      <c r="C2200" t="s">
        <v>3</v>
      </c>
      <c r="D2200" t="s">
        <v>62</v>
      </c>
      <c r="E2200" t="s">
        <v>91</v>
      </c>
      <c r="F2200" t="s">
        <v>94</v>
      </c>
      <c r="G2200" t="s">
        <v>16</v>
      </c>
      <c r="H2200" s="165">
        <v>3652.7707340814145</v>
      </c>
      <c r="I2200" s="164"/>
    </row>
    <row r="2201" spans="1:9" x14ac:dyDescent="0.35">
      <c r="A2201">
        <v>347439</v>
      </c>
      <c r="B2201" t="s">
        <v>104</v>
      </c>
      <c r="C2201" t="s">
        <v>3</v>
      </c>
      <c r="D2201" t="s">
        <v>62</v>
      </c>
      <c r="E2201" t="s">
        <v>91</v>
      </c>
      <c r="F2201" t="s">
        <v>94</v>
      </c>
      <c r="G2201" t="s">
        <v>16</v>
      </c>
      <c r="H2201" s="165">
        <v>1599.2577206116932</v>
      </c>
      <c r="I2201" s="164"/>
    </row>
    <row r="2202" spans="1:9" x14ac:dyDescent="0.35">
      <c r="A2202">
        <v>347385</v>
      </c>
      <c r="B2202" t="s">
        <v>61</v>
      </c>
      <c r="C2202" t="s">
        <v>3</v>
      </c>
      <c r="D2202" t="s">
        <v>62</v>
      </c>
      <c r="E2202" t="s">
        <v>63</v>
      </c>
      <c r="F2202" t="s">
        <v>65</v>
      </c>
      <c r="G2202" t="s">
        <v>16</v>
      </c>
      <c r="H2202" s="165">
        <v>1519.4091341588116</v>
      </c>
      <c r="I2202" s="164"/>
    </row>
    <row r="2203" spans="1:9" x14ac:dyDescent="0.35">
      <c r="A2203">
        <v>347387</v>
      </c>
      <c r="B2203" t="s">
        <v>70</v>
      </c>
      <c r="C2203" t="s">
        <v>3</v>
      </c>
      <c r="D2203" t="s">
        <v>62</v>
      </c>
      <c r="E2203" t="s">
        <v>63</v>
      </c>
      <c r="F2203" t="s">
        <v>65</v>
      </c>
      <c r="G2203" t="s">
        <v>16</v>
      </c>
      <c r="H2203" s="165">
        <v>1710.6038181526203</v>
      </c>
      <c r="I2203" s="164"/>
    </row>
    <row r="2204" spans="1:9" x14ac:dyDescent="0.35">
      <c r="A2204">
        <v>347389</v>
      </c>
      <c r="B2204" t="s">
        <v>71</v>
      </c>
      <c r="C2204" t="s">
        <v>3</v>
      </c>
      <c r="D2204" t="s">
        <v>62</v>
      </c>
      <c r="E2204" t="s">
        <v>63</v>
      </c>
      <c r="F2204" t="s">
        <v>65</v>
      </c>
      <c r="G2204" t="s">
        <v>16</v>
      </c>
      <c r="H2204" s="165">
        <v>1701.8762476518416</v>
      </c>
      <c r="I2204" s="164"/>
    </row>
    <row r="2205" spans="1:9" x14ac:dyDescent="0.35">
      <c r="A2205">
        <v>347391</v>
      </c>
      <c r="B2205" t="s">
        <v>72</v>
      </c>
      <c r="C2205" t="s">
        <v>3</v>
      </c>
      <c r="D2205" t="s">
        <v>62</v>
      </c>
      <c r="E2205" t="s">
        <v>63</v>
      </c>
      <c r="F2205" t="s">
        <v>65</v>
      </c>
      <c r="G2205" t="s">
        <v>16</v>
      </c>
      <c r="H2205" s="165">
        <v>1712.8364524667745</v>
      </c>
      <c r="I2205" s="164"/>
    </row>
    <row r="2206" spans="1:9" x14ac:dyDescent="0.35">
      <c r="A2206">
        <v>347393</v>
      </c>
      <c r="B2206" t="s">
        <v>73</v>
      </c>
      <c r="C2206" t="s">
        <v>3</v>
      </c>
      <c r="D2206" t="s">
        <v>62</v>
      </c>
      <c r="E2206" t="s">
        <v>63</v>
      </c>
      <c r="F2206" t="s">
        <v>65</v>
      </c>
      <c r="G2206" t="s">
        <v>16</v>
      </c>
      <c r="H2206" s="165">
        <v>1704.0073985880797</v>
      </c>
      <c r="I2206" s="164"/>
    </row>
    <row r="2207" spans="1:9" x14ac:dyDescent="0.35">
      <c r="A2207">
        <v>347395</v>
      </c>
      <c r="B2207" t="s">
        <v>74</v>
      </c>
      <c r="C2207" t="s">
        <v>3</v>
      </c>
      <c r="D2207" t="s">
        <v>62</v>
      </c>
      <c r="E2207" t="s">
        <v>63</v>
      </c>
      <c r="F2207" t="s">
        <v>65</v>
      </c>
      <c r="G2207" t="s">
        <v>16</v>
      </c>
      <c r="H2207" s="165">
        <v>3747.3752129273657</v>
      </c>
      <c r="I2207" s="164"/>
    </row>
    <row r="2208" spans="1:9" x14ac:dyDescent="0.35">
      <c r="A2208">
        <v>347397</v>
      </c>
      <c r="B2208" t="s">
        <v>75</v>
      </c>
      <c r="C2208" t="s">
        <v>3</v>
      </c>
      <c r="D2208" t="s">
        <v>62</v>
      </c>
      <c r="E2208" t="s">
        <v>63</v>
      </c>
      <c r="F2208" t="s">
        <v>65</v>
      </c>
      <c r="G2208" t="s">
        <v>16</v>
      </c>
      <c r="H2208" s="165">
        <v>3513.9634437204963</v>
      </c>
      <c r="I2208" s="164"/>
    </row>
    <row r="2209" spans="1:9" x14ac:dyDescent="0.35">
      <c r="A2209">
        <v>347399</v>
      </c>
      <c r="B2209" t="s">
        <v>76</v>
      </c>
      <c r="C2209" t="s">
        <v>3</v>
      </c>
      <c r="D2209" t="s">
        <v>62</v>
      </c>
      <c r="E2209" t="s">
        <v>63</v>
      </c>
      <c r="F2209" t="s">
        <v>65</v>
      </c>
      <c r="G2209" t="s">
        <v>16</v>
      </c>
      <c r="H2209" s="165">
        <v>1788.3400856362953</v>
      </c>
      <c r="I2209" s="164"/>
    </row>
    <row r="2210" spans="1:9" x14ac:dyDescent="0.35">
      <c r="A2210">
        <v>347385</v>
      </c>
      <c r="B2210" t="s">
        <v>61</v>
      </c>
      <c r="C2210" t="s">
        <v>3</v>
      </c>
      <c r="D2210" t="s">
        <v>62</v>
      </c>
      <c r="E2210" t="s">
        <v>63</v>
      </c>
      <c r="F2210" t="s">
        <v>67</v>
      </c>
      <c r="G2210" t="s">
        <v>16</v>
      </c>
      <c r="H2210" s="165">
        <v>1360.4194154813699</v>
      </c>
      <c r="I2210" s="164"/>
    </row>
    <row r="2211" spans="1:9" x14ac:dyDescent="0.35">
      <c r="A2211">
        <v>347387</v>
      </c>
      <c r="B2211" t="s">
        <v>70</v>
      </c>
      <c r="C2211" t="s">
        <v>3</v>
      </c>
      <c r="D2211" t="s">
        <v>62</v>
      </c>
      <c r="E2211" t="s">
        <v>63</v>
      </c>
      <c r="F2211" t="s">
        <v>67</v>
      </c>
      <c r="G2211" t="s">
        <v>16</v>
      </c>
      <c r="H2211" s="165">
        <v>1531.6076454284027</v>
      </c>
      <c r="I2211" s="164"/>
    </row>
    <row r="2212" spans="1:9" x14ac:dyDescent="0.35">
      <c r="A2212">
        <v>347389</v>
      </c>
      <c r="B2212" t="s">
        <v>71</v>
      </c>
      <c r="C2212" t="s">
        <v>3</v>
      </c>
      <c r="D2212" t="s">
        <v>62</v>
      </c>
      <c r="E2212" t="s">
        <v>63</v>
      </c>
      <c r="F2212" t="s">
        <v>67</v>
      </c>
      <c r="G2212" t="s">
        <v>16</v>
      </c>
      <c r="H2212" s="165">
        <v>1523.7933207068293</v>
      </c>
      <c r="I2212" s="164"/>
    </row>
    <row r="2213" spans="1:9" x14ac:dyDescent="0.35">
      <c r="A2213">
        <v>347391</v>
      </c>
      <c r="B2213" t="s">
        <v>72</v>
      </c>
      <c r="C2213" t="s">
        <v>3</v>
      </c>
      <c r="D2213" t="s">
        <v>62</v>
      </c>
      <c r="E2213" t="s">
        <v>63</v>
      </c>
      <c r="F2213" t="s">
        <v>67</v>
      </c>
      <c r="G2213" t="s">
        <v>16</v>
      </c>
      <c r="H2213" s="165">
        <v>1533.6066587292662</v>
      </c>
      <c r="I2213" s="164"/>
    </row>
    <row r="2214" spans="1:9" x14ac:dyDescent="0.35">
      <c r="A2214">
        <v>347393</v>
      </c>
      <c r="B2214" t="s">
        <v>73</v>
      </c>
      <c r="C2214" t="s">
        <v>3</v>
      </c>
      <c r="D2214" t="s">
        <v>62</v>
      </c>
      <c r="E2214" t="s">
        <v>63</v>
      </c>
      <c r="F2214" t="s">
        <v>67</v>
      </c>
      <c r="G2214" t="s">
        <v>16</v>
      </c>
      <c r="H2214" s="165">
        <v>1525.7014697667441</v>
      </c>
      <c r="I2214" s="164"/>
    </row>
    <row r="2215" spans="1:9" x14ac:dyDescent="0.35">
      <c r="A2215">
        <v>347395</v>
      </c>
      <c r="B2215" t="s">
        <v>74</v>
      </c>
      <c r="C2215" t="s">
        <v>3</v>
      </c>
      <c r="D2215" t="s">
        <v>62</v>
      </c>
      <c r="E2215" t="s">
        <v>63</v>
      </c>
      <c r="F2215" t="s">
        <v>67</v>
      </c>
      <c r="G2215" t="s">
        <v>16</v>
      </c>
      <c r="H2215" s="165">
        <v>3881.2115335718413</v>
      </c>
      <c r="I2215" s="164"/>
    </row>
    <row r="2216" spans="1:9" x14ac:dyDescent="0.35">
      <c r="A2216">
        <v>347397</v>
      </c>
      <c r="B2216" t="s">
        <v>75</v>
      </c>
      <c r="C2216" t="s">
        <v>3</v>
      </c>
      <c r="D2216" t="s">
        <v>62</v>
      </c>
      <c r="E2216" t="s">
        <v>63</v>
      </c>
      <c r="F2216" t="s">
        <v>67</v>
      </c>
      <c r="G2216" t="s">
        <v>16</v>
      </c>
      <c r="H2216" s="165">
        <v>3670.6427415977205</v>
      </c>
      <c r="I2216" s="164"/>
    </row>
    <row r="2217" spans="1:9" x14ac:dyDescent="0.35">
      <c r="A2217">
        <v>347399</v>
      </c>
      <c r="B2217" t="s">
        <v>76</v>
      </c>
      <c r="C2217" t="s">
        <v>3</v>
      </c>
      <c r="D2217" t="s">
        <v>62</v>
      </c>
      <c r="E2217" t="s">
        <v>63</v>
      </c>
      <c r="F2217" t="s">
        <v>67</v>
      </c>
      <c r="G2217" t="s">
        <v>16</v>
      </c>
      <c r="H2217" s="165">
        <v>1607.2066938975738</v>
      </c>
      <c r="I2217" s="164"/>
    </row>
    <row r="2218" spans="1:9" x14ac:dyDescent="0.35">
      <c r="A2218">
        <v>347385</v>
      </c>
      <c r="B2218" t="s">
        <v>61</v>
      </c>
      <c r="C2218" t="s">
        <v>3</v>
      </c>
      <c r="D2218" t="s">
        <v>62</v>
      </c>
      <c r="E2218" t="s">
        <v>63</v>
      </c>
      <c r="F2218" t="s">
        <v>68</v>
      </c>
      <c r="G2218" t="s">
        <v>16</v>
      </c>
      <c r="H2218" s="165">
        <v>1367.8598210352432</v>
      </c>
      <c r="I2218" s="164"/>
    </row>
    <row r="2219" spans="1:9" x14ac:dyDescent="0.35">
      <c r="A2219">
        <v>347387</v>
      </c>
      <c r="B2219" t="s">
        <v>70</v>
      </c>
      <c r="C2219" t="s">
        <v>3</v>
      </c>
      <c r="D2219" t="s">
        <v>62</v>
      </c>
      <c r="E2219" t="s">
        <v>63</v>
      </c>
      <c r="F2219" t="s">
        <v>68</v>
      </c>
      <c r="G2219" t="s">
        <v>16</v>
      </c>
      <c r="H2219" s="165">
        <v>1539.9843136100756</v>
      </c>
      <c r="I2219" s="164"/>
    </row>
    <row r="2220" spans="1:9" x14ac:dyDescent="0.35">
      <c r="A2220">
        <v>347389</v>
      </c>
      <c r="B2220" t="s">
        <v>71</v>
      </c>
      <c r="C2220" t="s">
        <v>3</v>
      </c>
      <c r="D2220" t="s">
        <v>62</v>
      </c>
      <c r="E2220" t="s">
        <v>63</v>
      </c>
      <c r="F2220" t="s">
        <v>68</v>
      </c>
      <c r="G2220" t="s">
        <v>16</v>
      </c>
      <c r="H2220" s="165">
        <v>1532.1272507855344</v>
      </c>
      <c r="I2220" s="164"/>
    </row>
    <row r="2221" spans="1:9" x14ac:dyDescent="0.35">
      <c r="A2221">
        <v>347391</v>
      </c>
      <c r="B2221" t="s">
        <v>72</v>
      </c>
      <c r="C2221" t="s">
        <v>3</v>
      </c>
      <c r="D2221" t="s">
        <v>62</v>
      </c>
      <c r="E2221" t="s">
        <v>63</v>
      </c>
      <c r="F2221" t="s">
        <v>68</v>
      </c>
      <c r="G2221" t="s">
        <v>16</v>
      </c>
      <c r="H2221" s="165">
        <v>1541.9942599140268</v>
      </c>
      <c r="I2221" s="164"/>
    </row>
    <row r="2222" spans="1:9" x14ac:dyDescent="0.35">
      <c r="A2222">
        <v>347393</v>
      </c>
      <c r="B2222" t="s">
        <v>73</v>
      </c>
      <c r="C2222" t="s">
        <v>3</v>
      </c>
      <c r="D2222" t="s">
        <v>62</v>
      </c>
      <c r="E2222" t="s">
        <v>63</v>
      </c>
      <c r="F2222" t="s">
        <v>68</v>
      </c>
      <c r="G2222" t="s">
        <v>16</v>
      </c>
      <c r="H2222" s="165">
        <v>1534.0458358938513</v>
      </c>
      <c r="I2222" s="164"/>
    </row>
    <row r="2223" spans="1:9" x14ac:dyDescent="0.35">
      <c r="A2223">
        <v>347395</v>
      </c>
      <c r="B2223" t="s">
        <v>74</v>
      </c>
      <c r="C2223" t="s">
        <v>3</v>
      </c>
      <c r="D2223" t="s">
        <v>62</v>
      </c>
      <c r="E2223" t="s">
        <v>63</v>
      </c>
      <c r="F2223" t="s">
        <v>68</v>
      </c>
      <c r="G2223" t="s">
        <v>16</v>
      </c>
      <c r="H2223" s="165">
        <v>3902.4386547974796</v>
      </c>
      <c r="I2223" s="164"/>
    </row>
    <row r="2224" spans="1:9" x14ac:dyDescent="0.35">
      <c r="A2224">
        <v>347397</v>
      </c>
      <c r="B2224" t="s">
        <v>75</v>
      </c>
      <c r="C2224" t="s">
        <v>3</v>
      </c>
      <c r="D2224" t="s">
        <v>62</v>
      </c>
      <c r="E2224" t="s">
        <v>63</v>
      </c>
      <c r="F2224" t="s">
        <v>68</v>
      </c>
      <c r="G2224" t="s">
        <v>16</v>
      </c>
      <c r="H2224" s="165">
        <v>3690.7182200347856</v>
      </c>
      <c r="I2224" s="164"/>
    </row>
    <row r="2225" spans="1:9" x14ac:dyDescent="0.35">
      <c r="A2225">
        <v>347399</v>
      </c>
      <c r="B2225" t="s">
        <v>76</v>
      </c>
      <c r="C2225" t="s">
        <v>3</v>
      </c>
      <c r="D2225" t="s">
        <v>62</v>
      </c>
      <c r="E2225" t="s">
        <v>63</v>
      </c>
      <c r="F2225" t="s">
        <v>68</v>
      </c>
      <c r="G2225" t="s">
        <v>16</v>
      </c>
      <c r="H2225" s="165">
        <v>1615.996828377733</v>
      </c>
      <c r="I2225" s="164"/>
    </row>
    <row r="2226" spans="1:9" x14ac:dyDescent="0.35">
      <c r="A2226">
        <v>347331</v>
      </c>
      <c r="B2226" t="s">
        <v>2</v>
      </c>
      <c r="C2226" t="s">
        <v>3</v>
      </c>
      <c r="D2226" t="s">
        <v>4</v>
      </c>
      <c r="E2226" t="s">
        <v>5</v>
      </c>
      <c r="F2226" t="s">
        <v>13</v>
      </c>
      <c r="G2226" t="s">
        <v>16</v>
      </c>
      <c r="H2226" s="165">
        <v>1310.5534653015461</v>
      </c>
      <c r="I2226" s="164"/>
    </row>
    <row r="2227" spans="1:9" x14ac:dyDescent="0.35">
      <c r="A2227">
        <v>347333</v>
      </c>
      <c r="B2227" t="s">
        <v>32</v>
      </c>
      <c r="C2227" t="s">
        <v>3</v>
      </c>
      <c r="D2227" t="s">
        <v>4</v>
      </c>
      <c r="E2227" t="s">
        <v>5</v>
      </c>
      <c r="F2227" t="s">
        <v>13</v>
      </c>
      <c r="G2227" t="s">
        <v>16</v>
      </c>
      <c r="H2227" s="165">
        <v>1646.8652965495858</v>
      </c>
      <c r="I2227" s="164"/>
    </row>
    <row r="2228" spans="1:9" x14ac:dyDescent="0.35">
      <c r="A2228">
        <v>347335</v>
      </c>
      <c r="B2228" t="s">
        <v>33</v>
      </c>
      <c r="C2228" t="s">
        <v>3</v>
      </c>
      <c r="D2228" t="s">
        <v>4</v>
      </c>
      <c r="E2228" t="s">
        <v>5</v>
      </c>
      <c r="F2228" t="s">
        <v>13</v>
      </c>
      <c r="G2228" t="s">
        <v>16</v>
      </c>
      <c r="H2228" s="165">
        <v>1638.5055742320751</v>
      </c>
      <c r="I2228" s="164"/>
    </row>
    <row r="2229" spans="1:9" x14ac:dyDescent="0.35">
      <c r="A2229">
        <v>347337</v>
      </c>
      <c r="B2229" t="s">
        <v>34</v>
      </c>
      <c r="C2229" t="s">
        <v>3</v>
      </c>
      <c r="D2229" t="s">
        <v>4</v>
      </c>
      <c r="E2229" t="s">
        <v>5</v>
      </c>
      <c r="F2229" t="s">
        <v>13</v>
      </c>
      <c r="G2229" t="s">
        <v>16</v>
      </c>
      <c r="H2229" s="165">
        <v>1630.1458519145644</v>
      </c>
      <c r="I2229" s="164"/>
    </row>
    <row r="2230" spans="1:9" x14ac:dyDescent="0.35">
      <c r="A2230">
        <v>347339</v>
      </c>
      <c r="B2230" t="s">
        <v>35</v>
      </c>
      <c r="C2230" t="s">
        <v>3</v>
      </c>
      <c r="D2230" t="s">
        <v>4</v>
      </c>
      <c r="E2230" t="s">
        <v>5</v>
      </c>
      <c r="F2230" t="s">
        <v>13</v>
      </c>
      <c r="G2230" t="s">
        <v>16</v>
      </c>
      <c r="H2230" s="165">
        <v>1621.7861295970538</v>
      </c>
      <c r="I2230" s="164"/>
    </row>
    <row r="2231" spans="1:9" x14ac:dyDescent="0.35">
      <c r="A2231">
        <v>347385</v>
      </c>
      <c r="B2231" t="s">
        <v>61</v>
      </c>
      <c r="C2231" t="s">
        <v>3</v>
      </c>
      <c r="D2231" t="s">
        <v>62</v>
      </c>
      <c r="E2231" t="s">
        <v>63</v>
      </c>
      <c r="F2231" t="s">
        <v>13</v>
      </c>
      <c r="G2231" t="s">
        <v>16</v>
      </c>
      <c r="H2231" s="165">
        <v>909.16534531066793</v>
      </c>
      <c r="I2231" s="164"/>
    </row>
    <row r="2232" spans="1:9" x14ac:dyDescent="0.35">
      <c r="A2232">
        <v>347387</v>
      </c>
      <c r="B2232" t="s">
        <v>70</v>
      </c>
      <c r="C2232" t="s">
        <v>3</v>
      </c>
      <c r="D2232" t="s">
        <v>62</v>
      </c>
      <c r="E2232" t="s">
        <v>63</v>
      </c>
      <c r="F2232" t="s">
        <v>13</v>
      </c>
      <c r="G2232" t="s">
        <v>16</v>
      </c>
      <c r="H2232" s="165">
        <v>1023.570068164342</v>
      </c>
      <c r="I2232" s="164"/>
    </row>
    <row r="2233" spans="1:9" x14ac:dyDescent="0.35">
      <c r="A2233">
        <v>347389</v>
      </c>
      <c r="B2233" t="s">
        <v>71</v>
      </c>
      <c r="C2233" t="s">
        <v>3</v>
      </c>
      <c r="D2233" t="s">
        <v>62</v>
      </c>
      <c r="E2233" t="s">
        <v>63</v>
      </c>
      <c r="F2233" t="s">
        <v>13</v>
      </c>
      <c r="G2233" t="s">
        <v>16</v>
      </c>
      <c r="H2233" s="165">
        <v>1018.3477718981975</v>
      </c>
      <c r="I2233" s="164"/>
    </row>
    <row r="2234" spans="1:9" x14ac:dyDescent="0.35">
      <c r="A2234">
        <v>347391</v>
      </c>
      <c r="B2234" t="s">
        <v>72</v>
      </c>
      <c r="C2234" t="s">
        <v>3</v>
      </c>
      <c r="D2234" t="s">
        <v>62</v>
      </c>
      <c r="E2234" t="s">
        <v>63</v>
      </c>
      <c r="F2234" t="s">
        <v>13</v>
      </c>
      <c r="G2234" t="s">
        <v>16</v>
      </c>
      <c r="H2234" s="165">
        <v>1024.9060044184748</v>
      </c>
      <c r="I2234" s="164"/>
    </row>
    <row r="2235" spans="1:9" x14ac:dyDescent="0.35">
      <c r="A2235">
        <v>347393</v>
      </c>
      <c r="B2235" t="s">
        <v>73</v>
      </c>
      <c r="C2235" t="s">
        <v>3</v>
      </c>
      <c r="D2235" t="s">
        <v>62</v>
      </c>
      <c r="E2235" t="s">
        <v>63</v>
      </c>
      <c r="F2235" t="s">
        <v>13</v>
      </c>
      <c r="G2235" t="s">
        <v>16</v>
      </c>
      <c r="H2235" s="165">
        <v>1019.6229837771424</v>
      </c>
      <c r="I2235" s="164"/>
    </row>
    <row r="2236" spans="1:9" x14ac:dyDescent="0.35">
      <c r="A2236">
        <v>347395</v>
      </c>
      <c r="B2236" t="s">
        <v>74</v>
      </c>
      <c r="C2236" t="s">
        <v>3</v>
      </c>
      <c r="D2236" t="s">
        <v>62</v>
      </c>
      <c r="E2236" t="s">
        <v>63</v>
      </c>
      <c r="F2236" t="s">
        <v>13</v>
      </c>
      <c r="G2236" t="s">
        <v>16</v>
      </c>
      <c r="H2236" s="165">
        <v>1715.0628181770787</v>
      </c>
      <c r="I2236" s="164"/>
    </row>
    <row r="2237" spans="1:9" x14ac:dyDescent="0.35">
      <c r="A2237">
        <v>347397</v>
      </c>
      <c r="B2237" t="s">
        <v>75</v>
      </c>
      <c r="C2237" t="s">
        <v>3</v>
      </c>
      <c r="D2237" t="s">
        <v>62</v>
      </c>
      <c r="E2237" t="s">
        <v>63</v>
      </c>
      <c r="F2237" t="s">
        <v>13</v>
      </c>
      <c r="G2237" t="s">
        <v>16</v>
      </c>
      <c r="H2237" s="165">
        <v>1576.9816614377048</v>
      </c>
      <c r="I2237" s="164"/>
    </row>
    <row r="2238" spans="1:9" x14ac:dyDescent="0.35">
      <c r="A2238">
        <v>347399</v>
      </c>
      <c r="B2238" t="s">
        <v>76</v>
      </c>
      <c r="C2238" t="s">
        <v>3</v>
      </c>
      <c r="D2238" t="s">
        <v>62</v>
      </c>
      <c r="E2238" t="s">
        <v>63</v>
      </c>
      <c r="F2238" t="s">
        <v>13</v>
      </c>
      <c r="G2238" t="s">
        <v>16</v>
      </c>
      <c r="H2238" s="165">
        <v>1064.0732264145586</v>
      </c>
      <c r="I2238" s="164"/>
    </row>
    <row r="2239" spans="1:9" x14ac:dyDescent="0.35">
      <c r="A2239">
        <v>347331</v>
      </c>
      <c r="B2239" t="s">
        <v>2</v>
      </c>
      <c r="C2239" t="s">
        <v>3</v>
      </c>
      <c r="D2239" t="s">
        <v>4</v>
      </c>
      <c r="E2239" t="s">
        <v>5</v>
      </c>
      <c r="F2239" t="s">
        <v>7</v>
      </c>
      <c r="G2239" t="s">
        <v>16</v>
      </c>
      <c r="H2239" s="165">
        <v>1341.2239914816162</v>
      </c>
      <c r="I2239" s="164"/>
    </row>
    <row r="2240" spans="1:9" x14ac:dyDescent="0.35">
      <c r="A2240">
        <v>347333</v>
      </c>
      <c r="B2240" t="s">
        <v>32</v>
      </c>
      <c r="C2240" t="s">
        <v>3</v>
      </c>
      <c r="D2240" t="s">
        <v>4</v>
      </c>
      <c r="E2240" t="s">
        <v>5</v>
      </c>
      <c r="F2240" t="s">
        <v>7</v>
      </c>
      <c r="G2240" t="s">
        <v>16</v>
      </c>
      <c r="H2240" s="165">
        <v>1685.406437014422</v>
      </c>
      <c r="I2240" s="164"/>
    </row>
    <row r="2241" spans="1:9" x14ac:dyDescent="0.35">
      <c r="A2241">
        <v>347335</v>
      </c>
      <c r="B2241" t="s">
        <v>33</v>
      </c>
      <c r="C2241" t="s">
        <v>3</v>
      </c>
      <c r="D2241" t="s">
        <v>4</v>
      </c>
      <c r="E2241" t="s">
        <v>5</v>
      </c>
      <c r="F2241" t="s">
        <v>7</v>
      </c>
      <c r="G2241" t="s">
        <v>16</v>
      </c>
      <c r="H2241" s="165">
        <v>1676.8510743899833</v>
      </c>
      <c r="I2241" s="164"/>
    </row>
    <row r="2242" spans="1:9" x14ac:dyDescent="0.35">
      <c r="A2242">
        <v>347337</v>
      </c>
      <c r="B2242" t="s">
        <v>34</v>
      </c>
      <c r="C2242" t="s">
        <v>3</v>
      </c>
      <c r="D2242" t="s">
        <v>4</v>
      </c>
      <c r="E2242" t="s">
        <v>5</v>
      </c>
      <c r="F2242" t="s">
        <v>7</v>
      </c>
      <c r="G2242" t="s">
        <v>16</v>
      </c>
      <c r="H2242" s="165">
        <v>1668.2957117655446</v>
      </c>
      <c r="I2242" s="164"/>
    </row>
    <row r="2243" spans="1:9" x14ac:dyDescent="0.35">
      <c r="A2243">
        <v>347339</v>
      </c>
      <c r="B2243" t="s">
        <v>35</v>
      </c>
      <c r="C2243" t="s">
        <v>3</v>
      </c>
      <c r="D2243" t="s">
        <v>4</v>
      </c>
      <c r="E2243" t="s">
        <v>5</v>
      </c>
      <c r="F2243" t="s">
        <v>7</v>
      </c>
      <c r="G2243" t="s">
        <v>16</v>
      </c>
      <c r="H2243" s="165">
        <v>1659.740349141106</v>
      </c>
      <c r="I2243" s="164"/>
    </row>
    <row r="2244" spans="1:9" x14ac:dyDescent="0.35">
      <c r="A2244">
        <v>347385</v>
      </c>
      <c r="B2244" t="s">
        <v>61</v>
      </c>
      <c r="C2244" t="s">
        <v>3</v>
      </c>
      <c r="D2244" t="s">
        <v>62</v>
      </c>
      <c r="E2244" t="s">
        <v>63</v>
      </c>
      <c r="F2244" t="s">
        <v>7</v>
      </c>
      <c r="G2244" t="s">
        <v>16</v>
      </c>
      <c r="H2244" s="165">
        <v>930.44229452612262</v>
      </c>
      <c r="I2244" s="164"/>
    </row>
    <row r="2245" spans="1:9" x14ac:dyDescent="0.35">
      <c r="A2245">
        <v>347387</v>
      </c>
      <c r="B2245" t="s">
        <v>70</v>
      </c>
      <c r="C2245" t="s">
        <v>3</v>
      </c>
      <c r="D2245" t="s">
        <v>62</v>
      </c>
      <c r="E2245" t="s">
        <v>63</v>
      </c>
      <c r="F2245" t="s">
        <v>7</v>
      </c>
      <c r="G2245" t="s">
        <v>16</v>
      </c>
      <c r="H2245" s="165">
        <v>1047.52439998212</v>
      </c>
      <c r="I2245" s="164"/>
    </row>
    <row r="2246" spans="1:9" x14ac:dyDescent="0.35">
      <c r="A2246">
        <v>347389</v>
      </c>
      <c r="B2246" t="s">
        <v>71</v>
      </c>
      <c r="C2246" t="s">
        <v>3</v>
      </c>
      <c r="D2246" t="s">
        <v>62</v>
      </c>
      <c r="E2246" t="s">
        <v>63</v>
      </c>
      <c r="F2246" t="s">
        <v>7</v>
      </c>
      <c r="G2246" t="s">
        <v>16</v>
      </c>
      <c r="H2246" s="165">
        <v>1042.1798877373133</v>
      </c>
      <c r="I2246" s="164"/>
    </row>
    <row r="2247" spans="1:9" x14ac:dyDescent="0.35">
      <c r="A2247">
        <v>347391</v>
      </c>
      <c r="B2247" t="s">
        <v>72</v>
      </c>
      <c r="C2247" t="s">
        <v>3</v>
      </c>
      <c r="D2247" t="s">
        <v>62</v>
      </c>
      <c r="E2247" t="s">
        <v>63</v>
      </c>
      <c r="F2247" t="s">
        <v>7</v>
      </c>
      <c r="G2247" t="s">
        <v>16</v>
      </c>
      <c r="H2247" s="165">
        <v>1048.8916007889281</v>
      </c>
      <c r="I2247" s="164"/>
    </row>
    <row r="2248" spans="1:9" x14ac:dyDescent="0.35">
      <c r="A2248">
        <v>347393</v>
      </c>
      <c r="B2248" t="s">
        <v>73</v>
      </c>
      <c r="C2248" t="s">
        <v>3</v>
      </c>
      <c r="D2248" t="s">
        <v>62</v>
      </c>
      <c r="E2248" t="s">
        <v>63</v>
      </c>
      <c r="F2248" t="s">
        <v>7</v>
      </c>
      <c r="G2248" t="s">
        <v>16</v>
      </c>
      <c r="H2248" s="165">
        <v>1043.4849430529027</v>
      </c>
      <c r="I2248" s="164"/>
    </row>
    <row r="2249" spans="1:9" x14ac:dyDescent="0.35">
      <c r="A2249">
        <v>347395</v>
      </c>
      <c r="B2249" t="s">
        <v>74</v>
      </c>
      <c r="C2249" t="s">
        <v>3</v>
      </c>
      <c r="D2249" t="s">
        <v>62</v>
      </c>
      <c r="E2249" t="s">
        <v>63</v>
      </c>
      <c r="F2249" t="s">
        <v>7</v>
      </c>
      <c r="G2249" t="s">
        <v>16</v>
      </c>
      <c r="H2249" s="165">
        <v>1755.1999666857525</v>
      </c>
      <c r="I2249" s="164"/>
    </row>
    <row r="2250" spans="1:9" x14ac:dyDescent="0.35">
      <c r="A2250">
        <v>347397</v>
      </c>
      <c r="B2250" t="s">
        <v>75</v>
      </c>
      <c r="C2250" t="s">
        <v>3</v>
      </c>
      <c r="D2250" t="s">
        <v>62</v>
      </c>
      <c r="E2250" t="s">
        <v>63</v>
      </c>
      <c r="F2250" t="s">
        <v>7</v>
      </c>
      <c r="G2250" t="s">
        <v>16</v>
      </c>
      <c r="H2250" s="165">
        <v>1613.8873342035827</v>
      </c>
      <c r="I2250" s="164"/>
    </row>
    <row r="2251" spans="1:9" x14ac:dyDescent="0.35">
      <c r="A2251">
        <v>347399</v>
      </c>
      <c r="B2251" t="s">
        <v>76</v>
      </c>
      <c r="C2251" t="s">
        <v>3</v>
      </c>
      <c r="D2251" t="s">
        <v>62</v>
      </c>
      <c r="E2251" t="s">
        <v>63</v>
      </c>
      <c r="F2251" t="s">
        <v>7</v>
      </c>
      <c r="G2251" t="s">
        <v>16</v>
      </c>
      <c r="H2251" s="165">
        <v>1088.9754426249742</v>
      </c>
      <c r="I2251" s="164"/>
    </row>
    <row r="2252" spans="1:9" x14ac:dyDescent="0.35">
      <c r="A2252">
        <v>347353</v>
      </c>
      <c r="B2252" t="s">
        <v>47</v>
      </c>
      <c r="C2252" t="s">
        <v>37</v>
      </c>
      <c r="D2252" t="s">
        <v>38</v>
      </c>
      <c r="E2252" t="s">
        <v>39</v>
      </c>
      <c r="F2252" t="s">
        <v>43</v>
      </c>
      <c r="G2252" t="s">
        <v>16</v>
      </c>
      <c r="H2252" s="165">
        <v>2267.2935269630407</v>
      </c>
      <c r="I2252" s="164"/>
    </row>
    <row r="2253" spans="1:9" x14ac:dyDescent="0.35">
      <c r="A2253">
        <v>347355</v>
      </c>
      <c r="B2253" t="s">
        <v>49</v>
      </c>
      <c r="C2253" t="s">
        <v>37</v>
      </c>
      <c r="D2253" t="s">
        <v>38</v>
      </c>
      <c r="E2253" t="s">
        <v>39</v>
      </c>
      <c r="F2253" t="s">
        <v>43</v>
      </c>
      <c r="G2253" t="s">
        <v>16</v>
      </c>
      <c r="H2253" s="165">
        <v>3774.2943849502631</v>
      </c>
      <c r="I2253" s="164"/>
    </row>
    <row r="2254" spans="1:9" x14ac:dyDescent="0.35">
      <c r="A2254">
        <v>347357</v>
      </c>
      <c r="B2254" t="s">
        <v>50</v>
      </c>
      <c r="C2254" t="s">
        <v>37</v>
      </c>
      <c r="D2254" t="s">
        <v>38</v>
      </c>
      <c r="E2254" t="s">
        <v>39</v>
      </c>
      <c r="F2254" t="s">
        <v>43</v>
      </c>
      <c r="G2254" t="s">
        <v>16</v>
      </c>
      <c r="H2254" s="165">
        <v>3755.2322920969787</v>
      </c>
      <c r="I2254" s="164"/>
    </row>
    <row r="2255" spans="1:9" x14ac:dyDescent="0.35">
      <c r="A2255">
        <v>347359</v>
      </c>
      <c r="B2255" t="s">
        <v>51</v>
      </c>
      <c r="C2255" t="s">
        <v>37</v>
      </c>
      <c r="D2255" t="s">
        <v>38</v>
      </c>
      <c r="E2255" t="s">
        <v>39</v>
      </c>
      <c r="F2255" t="s">
        <v>43</v>
      </c>
      <c r="G2255" t="s">
        <v>16</v>
      </c>
      <c r="H2255" s="165">
        <v>2258.8799135657232</v>
      </c>
      <c r="I2255" s="164"/>
    </row>
    <row r="2256" spans="1:9" x14ac:dyDescent="0.35">
      <c r="A2256">
        <v>347373</v>
      </c>
      <c r="B2256" t="s">
        <v>57</v>
      </c>
      <c r="C2256" t="s">
        <v>37</v>
      </c>
      <c r="D2256" t="s">
        <v>38</v>
      </c>
      <c r="E2256" t="s">
        <v>53</v>
      </c>
      <c r="F2256" t="s">
        <v>43</v>
      </c>
      <c r="G2256" t="s">
        <v>16</v>
      </c>
      <c r="H2256" s="165">
        <v>2198.9329181098838</v>
      </c>
      <c r="I2256" s="164"/>
    </row>
    <row r="2257" spans="1:9" x14ac:dyDescent="0.35">
      <c r="A2257">
        <v>347375</v>
      </c>
      <c r="B2257" t="s">
        <v>58</v>
      </c>
      <c r="C2257" t="s">
        <v>37</v>
      </c>
      <c r="D2257" t="s">
        <v>38</v>
      </c>
      <c r="E2257" t="s">
        <v>53</v>
      </c>
      <c r="F2257" t="s">
        <v>43</v>
      </c>
      <c r="G2257" t="s">
        <v>16</v>
      </c>
      <c r="H2257" s="165">
        <v>3804.7937335155175</v>
      </c>
      <c r="I2257" s="164"/>
    </row>
    <row r="2258" spans="1:9" x14ac:dyDescent="0.35">
      <c r="A2258">
        <v>347377</v>
      </c>
      <c r="B2258" t="s">
        <v>59</v>
      </c>
      <c r="C2258" t="s">
        <v>37</v>
      </c>
      <c r="D2258" t="s">
        <v>38</v>
      </c>
      <c r="E2258" t="s">
        <v>53</v>
      </c>
      <c r="F2258" t="s">
        <v>43</v>
      </c>
      <c r="G2258" t="s">
        <v>16</v>
      </c>
      <c r="H2258" s="165">
        <v>3793.3564778035466</v>
      </c>
      <c r="I2258" s="164"/>
    </row>
    <row r="2259" spans="1:9" x14ac:dyDescent="0.35">
      <c r="A2259">
        <v>347379</v>
      </c>
      <c r="B2259" t="s">
        <v>60</v>
      </c>
      <c r="C2259" t="s">
        <v>37</v>
      </c>
      <c r="D2259" t="s">
        <v>38</v>
      </c>
      <c r="E2259" t="s">
        <v>53</v>
      </c>
      <c r="F2259" t="s">
        <v>43</v>
      </c>
      <c r="G2259" t="s">
        <v>16</v>
      </c>
      <c r="H2259" s="165">
        <v>2281.9297086021083</v>
      </c>
      <c r="I2259" s="164"/>
    </row>
    <row r="2260" spans="1:9" x14ac:dyDescent="0.35">
      <c r="A2260">
        <v>347353</v>
      </c>
      <c r="B2260" t="s">
        <v>47</v>
      </c>
      <c r="C2260" t="s">
        <v>37</v>
      </c>
      <c r="D2260" t="s">
        <v>38</v>
      </c>
      <c r="E2260" t="s">
        <v>39</v>
      </c>
      <c r="F2260" t="s">
        <v>42</v>
      </c>
      <c r="G2260" t="s">
        <v>16</v>
      </c>
      <c r="H2260" s="165">
        <v>2537.7574756109175</v>
      </c>
      <c r="I2260" s="164"/>
    </row>
    <row r="2261" spans="1:9" x14ac:dyDescent="0.35">
      <c r="A2261">
        <v>347355</v>
      </c>
      <c r="B2261" t="s">
        <v>49</v>
      </c>
      <c r="C2261" t="s">
        <v>37</v>
      </c>
      <c r="D2261" t="s">
        <v>38</v>
      </c>
      <c r="E2261" t="s">
        <v>39</v>
      </c>
      <c r="F2261" t="s">
        <v>42</v>
      </c>
      <c r="G2261" t="s">
        <v>16</v>
      </c>
      <c r="H2261" s="165">
        <v>4224.5274714798688</v>
      </c>
      <c r="I2261" s="164"/>
    </row>
    <row r="2262" spans="1:9" x14ac:dyDescent="0.35">
      <c r="A2262">
        <v>347357</v>
      </c>
      <c r="B2262" t="s">
        <v>50</v>
      </c>
      <c r="C2262" t="s">
        <v>37</v>
      </c>
      <c r="D2262" t="s">
        <v>38</v>
      </c>
      <c r="E2262" t="s">
        <v>39</v>
      </c>
      <c r="F2262" t="s">
        <v>42</v>
      </c>
      <c r="G2262" t="s">
        <v>16</v>
      </c>
      <c r="H2262" s="165">
        <v>4203.1914741491619</v>
      </c>
      <c r="I2262" s="164"/>
    </row>
    <row r="2263" spans="1:9" x14ac:dyDescent="0.35">
      <c r="A2263">
        <v>347359</v>
      </c>
      <c r="B2263" t="s">
        <v>51</v>
      </c>
      <c r="C2263" t="s">
        <v>37</v>
      </c>
      <c r="D2263" t="s">
        <v>38</v>
      </c>
      <c r="E2263" t="s">
        <v>39</v>
      </c>
      <c r="F2263" t="s">
        <v>42</v>
      </c>
      <c r="G2263" t="s">
        <v>16</v>
      </c>
      <c r="H2263" s="165">
        <v>2528.3402078235681</v>
      </c>
      <c r="I2263" s="164"/>
    </row>
    <row r="2264" spans="1:9" x14ac:dyDescent="0.35">
      <c r="A2264">
        <v>347373</v>
      </c>
      <c r="B2264" t="s">
        <v>57</v>
      </c>
      <c r="C2264" t="s">
        <v>37</v>
      </c>
      <c r="D2264" t="s">
        <v>38</v>
      </c>
      <c r="E2264" t="s">
        <v>53</v>
      </c>
      <c r="F2264" t="s">
        <v>42</v>
      </c>
      <c r="G2264" t="s">
        <v>16</v>
      </c>
      <c r="H2264" s="165">
        <v>2461.2421748387287</v>
      </c>
      <c r="I2264" s="164"/>
    </row>
    <row r="2265" spans="1:9" x14ac:dyDescent="0.35">
      <c r="A2265">
        <v>347375</v>
      </c>
      <c r="B2265" t="s">
        <v>58</v>
      </c>
      <c r="C2265" t="s">
        <v>37</v>
      </c>
      <c r="D2265" t="s">
        <v>38</v>
      </c>
      <c r="E2265" t="s">
        <v>53</v>
      </c>
      <c r="F2265" t="s">
        <v>42</v>
      </c>
      <c r="G2265" t="s">
        <v>16</v>
      </c>
      <c r="H2265" s="165">
        <v>4258.6650672089982</v>
      </c>
      <c r="I2265" s="164"/>
    </row>
    <row r="2266" spans="1:9" x14ac:dyDescent="0.35">
      <c r="A2266">
        <v>347377</v>
      </c>
      <c r="B2266" t="s">
        <v>59</v>
      </c>
      <c r="C2266" t="s">
        <v>37</v>
      </c>
      <c r="D2266" t="s">
        <v>38</v>
      </c>
      <c r="E2266" t="s">
        <v>53</v>
      </c>
      <c r="F2266" t="s">
        <v>42</v>
      </c>
      <c r="G2266" t="s">
        <v>16</v>
      </c>
      <c r="H2266" s="165">
        <v>4245.863468810574</v>
      </c>
      <c r="I2266" s="164"/>
    </row>
    <row r="2267" spans="1:9" x14ac:dyDescent="0.35">
      <c r="A2267">
        <v>347379</v>
      </c>
      <c r="B2267" t="s">
        <v>60</v>
      </c>
      <c r="C2267" t="s">
        <v>37</v>
      </c>
      <c r="D2267" t="s">
        <v>38</v>
      </c>
      <c r="E2267" t="s">
        <v>53</v>
      </c>
      <c r="F2267" t="s">
        <v>42</v>
      </c>
      <c r="G2267" t="s">
        <v>16</v>
      </c>
      <c r="H2267" s="165">
        <v>2554.1395976993185</v>
      </c>
      <c r="I2267" s="164"/>
    </row>
    <row r="2268" spans="1:9" x14ac:dyDescent="0.35">
      <c r="A2268">
        <v>347385</v>
      </c>
      <c r="B2268" t="s">
        <v>61</v>
      </c>
      <c r="C2268" t="s">
        <v>3</v>
      </c>
      <c r="D2268" t="s">
        <v>62</v>
      </c>
      <c r="E2268" t="s">
        <v>63</v>
      </c>
      <c r="F2268" t="s">
        <v>66</v>
      </c>
      <c r="G2268" t="s">
        <v>16</v>
      </c>
      <c r="H2268" s="165">
        <v>916.34468400299954</v>
      </c>
      <c r="I2268" s="164"/>
    </row>
    <row r="2269" spans="1:9" x14ac:dyDescent="0.35">
      <c r="A2269">
        <v>347387</v>
      </c>
      <c r="B2269" t="s">
        <v>70</v>
      </c>
      <c r="C2269" t="s">
        <v>3</v>
      </c>
      <c r="D2269" t="s">
        <v>62</v>
      </c>
      <c r="E2269" t="s">
        <v>63</v>
      </c>
      <c r="F2269" t="s">
        <v>66</v>
      </c>
      <c r="G2269" t="s">
        <v>16</v>
      </c>
      <c r="H2269" s="165">
        <v>1031.6528181642091</v>
      </c>
      <c r="I2269" s="164"/>
    </row>
    <row r="2270" spans="1:9" x14ac:dyDescent="0.35">
      <c r="A2270">
        <v>347389</v>
      </c>
      <c r="B2270" t="s">
        <v>71</v>
      </c>
      <c r="C2270" t="s">
        <v>3</v>
      </c>
      <c r="D2270" t="s">
        <v>62</v>
      </c>
      <c r="E2270" t="s">
        <v>63</v>
      </c>
      <c r="F2270" t="s">
        <v>66</v>
      </c>
      <c r="G2270" t="s">
        <v>16</v>
      </c>
      <c r="H2270" s="165">
        <v>1026.389283377657</v>
      </c>
      <c r="I2270" s="164"/>
    </row>
    <row r="2271" spans="1:9" x14ac:dyDescent="0.35">
      <c r="A2271">
        <v>347391</v>
      </c>
      <c r="B2271" t="s">
        <v>72</v>
      </c>
      <c r="C2271" t="s">
        <v>3</v>
      </c>
      <c r="D2271" t="s">
        <v>62</v>
      </c>
      <c r="E2271" t="s">
        <v>63</v>
      </c>
      <c r="F2271" t="s">
        <v>66</v>
      </c>
      <c r="G2271" t="s">
        <v>16</v>
      </c>
      <c r="H2271" s="165">
        <v>1032.9993038072778</v>
      </c>
      <c r="I2271" s="164"/>
    </row>
    <row r="2272" spans="1:9" x14ac:dyDescent="0.35">
      <c r="A2272">
        <v>347393</v>
      </c>
      <c r="B2272" t="s">
        <v>73</v>
      </c>
      <c r="C2272" t="s">
        <v>3</v>
      </c>
      <c r="D2272" t="s">
        <v>62</v>
      </c>
      <c r="E2272" t="s">
        <v>63</v>
      </c>
      <c r="F2272" t="s">
        <v>66</v>
      </c>
      <c r="G2272" t="s">
        <v>16</v>
      </c>
      <c r="H2272" s="165">
        <v>1027.6745651278588</v>
      </c>
      <c r="I2272" s="164"/>
    </row>
    <row r="2273" spans="1:9" x14ac:dyDescent="0.35">
      <c r="A2273">
        <v>347395</v>
      </c>
      <c r="B2273" t="s">
        <v>74</v>
      </c>
      <c r="C2273" t="s">
        <v>3</v>
      </c>
      <c r="D2273" t="s">
        <v>62</v>
      </c>
      <c r="E2273" t="s">
        <v>63</v>
      </c>
      <c r="F2273" t="s">
        <v>66</v>
      </c>
      <c r="G2273" t="s">
        <v>16</v>
      </c>
      <c r="H2273" s="165">
        <v>1728.6060277965746</v>
      </c>
      <c r="I2273" s="164"/>
    </row>
    <row r="2274" spans="1:9" x14ac:dyDescent="0.35">
      <c r="A2274">
        <v>347397</v>
      </c>
      <c r="B2274" t="s">
        <v>75</v>
      </c>
      <c r="C2274" t="s">
        <v>3</v>
      </c>
      <c r="D2274" t="s">
        <v>62</v>
      </c>
      <c r="E2274" t="s">
        <v>63</v>
      </c>
      <c r="F2274" t="s">
        <v>66</v>
      </c>
      <c r="G2274" t="s">
        <v>16</v>
      </c>
      <c r="H2274" s="165">
        <v>1589.4344958065587</v>
      </c>
      <c r="I2274" s="164"/>
    </row>
    <row r="2275" spans="1:9" x14ac:dyDescent="0.35">
      <c r="A2275">
        <v>347399</v>
      </c>
      <c r="B2275" t="s">
        <v>76</v>
      </c>
      <c r="C2275" t="s">
        <v>3</v>
      </c>
      <c r="D2275" t="s">
        <v>62</v>
      </c>
      <c r="E2275" t="s">
        <v>63</v>
      </c>
      <c r="F2275" t="s">
        <v>66</v>
      </c>
      <c r="G2275" t="s">
        <v>16</v>
      </c>
      <c r="H2275" s="165">
        <v>1072.475814706414</v>
      </c>
      <c r="I2275" s="164"/>
    </row>
    <row r="2276" spans="1:9" x14ac:dyDescent="0.35">
      <c r="A2276">
        <v>347425</v>
      </c>
      <c r="B2276" t="s">
        <v>93</v>
      </c>
      <c r="C2276" t="s">
        <v>3</v>
      </c>
      <c r="D2276" t="s">
        <v>62</v>
      </c>
      <c r="E2276" t="s">
        <v>91</v>
      </c>
      <c r="F2276" t="s">
        <v>66</v>
      </c>
      <c r="G2276" t="s">
        <v>16</v>
      </c>
      <c r="H2276" s="165">
        <v>902.39019642934966</v>
      </c>
      <c r="I2276" s="164"/>
    </row>
    <row r="2277" spans="1:9" x14ac:dyDescent="0.35">
      <c r="A2277">
        <v>347427</v>
      </c>
      <c r="B2277" t="s">
        <v>98</v>
      </c>
      <c r="C2277" t="s">
        <v>3</v>
      </c>
      <c r="D2277" t="s">
        <v>62</v>
      </c>
      <c r="E2277" t="s">
        <v>91</v>
      </c>
      <c r="F2277" t="s">
        <v>66</v>
      </c>
      <c r="G2277" t="s">
        <v>16</v>
      </c>
      <c r="H2277" s="165">
        <v>1015.8622138045529</v>
      </c>
      <c r="I2277" s="164"/>
    </row>
    <row r="2278" spans="1:9" x14ac:dyDescent="0.35">
      <c r="A2278">
        <v>347429</v>
      </c>
      <c r="B2278" t="s">
        <v>99</v>
      </c>
      <c r="C2278" t="s">
        <v>3</v>
      </c>
      <c r="D2278" t="s">
        <v>62</v>
      </c>
      <c r="E2278" t="s">
        <v>91</v>
      </c>
      <c r="F2278" t="s">
        <v>66</v>
      </c>
      <c r="G2278" t="s">
        <v>16</v>
      </c>
      <c r="H2278" s="165">
        <v>1050.6015433957966</v>
      </c>
      <c r="I2278" s="164"/>
    </row>
    <row r="2279" spans="1:9" x14ac:dyDescent="0.35">
      <c r="A2279">
        <v>347431</v>
      </c>
      <c r="B2279" t="s">
        <v>100</v>
      </c>
      <c r="C2279" t="s">
        <v>3</v>
      </c>
      <c r="D2279" t="s">
        <v>62</v>
      </c>
      <c r="E2279" t="s">
        <v>91</v>
      </c>
      <c r="F2279" t="s">
        <v>66</v>
      </c>
      <c r="G2279" t="s">
        <v>16</v>
      </c>
      <c r="H2279" s="165">
        <v>1059.6229972043727</v>
      </c>
      <c r="I2279" s="164"/>
    </row>
    <row r="2280" spans="1:9" x14ac:dyDescent="0.35">
      <c r="A2280">
        <v>347433</v>
      </c>
      <c r="B2280" t="s">
        <v>101</v>
      </c>
      <c r="C2280" t="s">
        <v>3</v>
      </c>
      <c r="D2280" t="s">
        <v>62</v>
      </c>
      <c r="E2280" t="s">
        <v>91</v>
      </c>
      <c r="F2280" t="s">
        <v>66</v>
      </c>
      <c r="G2280" t="s">
        <v>16</v>
      </c>
      <c r="H2280" s="165">
        <v>1054.2982585249536</v>
      </c>
      <c r="I2280" s="164"/>
    </row>
    <row r="2281" spans="1:9" x14ac:dyDescent="0.35">
      <c r="A2281">
        <v>347435</v>
      </c>
      <c r="B2281" t="s">
        <v>102</v>
      </c>
      <c r="C2281" t="s">
        <v>3</v>
      </c>
      <c r="D2281" t="s">
        <v>62</v>
      </c>
      <c r="E2281" t="s">
        <v>91</v>
      </c>
      <c r="F2281" t="s">
        <v>66</v>
      </c>
      <c r="G2281" t="s">
        <v>16</v>
      </c>
      <c r="H2281" s="165">
        <v>1706.0891156108476</v>
      </c>
      <c r="I2281" s="164"/>
    </row>
    <row r="2282" spans="1:9" x14ac:dyDescent="0.35">
      <c r="A2282">
        <v>347437</v>
      </c>
      <c r="B2282" t="s">
        <v>103</v>
      </c>
      <c r="C2282" t="s">
        <v>3</v>
      </c>
      <c r="D2282" t="s">
        <v>62</v>
      </c>
      <c r="E2282" t="s">
        <v>91</v>
      </c>
      <c r="F2282" t="s">
        <v>66</v>
      </c>
      <c r="G2282" t="s">
        <v>16</v>
      </c>
      <c r="H2282" s="165">
        <v>1565.4731717491734</v>
      </c>
      <c r="I2282" s="164"/>
    </row>
    <row r="2283" spans="1:9" x14ac:dyDescent="0.35">
      <c r="A2283">
        <v>347439</v>
      </c>
      <c r="B2283" t="s">
        <v>104</v>
      </c>
      <c r="C2283" t="s">
        <v>3</v>
      </c>
      <c r="D2283" t="s">
        <v>62</v>
      </c>
      <c r="E2283" t="s">
        <v>91</v>
      </c>
      <c r="F2283" t="s">
        <v>66</v>
      </c>
      <c r="G2283" t="s">
        <v>16</v>
      </c>
      <c r="H2283" s="165">
        <v>1056.226181150256</v>
      </c>
      <c r="I2283" s="164"/>
    </row>
    <row r="2284" spans="1:9" x14ac:dyDescent="0.35">
      <c r="A2284">
        <v>347385</v>
      </c>
      <c r="B2284" t="s">
        <v>61</v>
      </c>
      <c r="C2284" t="s">
        <v>3</v>
      </c>
      <c r="D2284" t="s">
        <v>62</v>
      </c>
      <c r="E2284" t="s">
        <v>63</v>
      </c>
      <c r="F2284" t="s">
        <v>64</v>
      </c>
      <c r="G2284" t="s">
        <v>16</v>
      </c>
      <c r="H2284" s="165">
        <v>886.32199492597772</v>
      </c>
      <c r="I2284" s="164"/>
    </row>
    <row r="2285" spans="1:9" x14ac:dyDescent="0.35">
      <c r="A2285">
        <v>347387</v>
      </c>
      <c r="B2285" t="s">
        <v>70</v>
      </c>
      <c r="C2285" t="s">
        <v>3</v>
      </c>
      <c r="D2285" t="s">
        <v>62</v>
      </c>
      <c r="E2285" t="s">
        <v>63</v>
      </c>
      <c r="F2285" t="s">
        <v>64</v>
      </c>
      <c r="G2285" t="s">
        <v>16</v>
      </c>
      <c r="H2285" s="165">
        <v>997.85222725569031</v>
      </c>
      <c r="I2285" s="164"/>
    </row>
    <row r="2286" spans="1:9" x14ac:dyDescent="0.35">
      <c r="A2286">
        <v>347389</v>
      </c>
      <c r="B2286" t="s">
        <v>71</v>
      </c>
      <c r="C2286" t="s">
        <v>3</v>
      </c>
      <c r="D2286" t="s">
        <v>62</v>
      </c>
      <c r="E2286" t="s">
        <v>63</v>
      </c>
      <c r="F2286" t="s">
        <v>64</v>
      </c>
      <c r="G2286" t="s">
        <v>16</v>
      </c>
      <c r="H2286" s="165">
        <v>992.76114446356939</v>
      </c>
      <c r="I2286" s="164"/>
    </row>
    <row r="2287" spans="1:9" x14ac:dyDescent="0.35">
      <c r="A2287">
        <v>347391</v>
      </c>
      <c r="B2287" t="s">
        <v>72</v>
      </c>
      <c r="C2287" t="s">
        <v>3</v>
      </c>
      <c r="D2287" t="s">
        <v>62</v>
      </c>
      <c r="E2287" t="s">
        <v>63</v>
      </c>
      <c r="F2287" t="s">
        <v>64</v>
      </c>
      <c r="G2287" t="s">
        <v>16</v>
      </c>
      <c r="H2287" s="165">
        <v>999.15459727228188</v>
      </c>
      <c r="I2287" s="164"/>
    </row>
    <row r="2288" spans="1:9" x14ac:dyDescent="0.35">
      <c r="A2288">
        <v>347393</v>
      </c>
      <c r="B2288" t="s">
        <v>73</v>
      </c>
      <c r="C2288" t="s">
        <v>3</v>
      </c>
      <c r="D2288" t="s">
        <v>62</v>
      </c>
      <c r="E2288" t="s">
        <v>63</v>
      </c>
      <c r="F2288" t="s">
        <v>64</v>
      </c>
      <c r="G2288" t="s">
        <v>16</v>
      </c>
      <c r="H2288" s="165">
        <v>994.0043158430434</v>
      </c>
      <c r="I2288" s="164"/>
    </row>
    <row r="2289" spans="1:9" x14ac:dyDescent="0.35">
      <c r="A2289">
        <v>347395</v>
      </c>
      <c r="B2289" t="s">
        <v>74</v>
      </c>
      <c r="C2289" t="s">
        <v>3</v>
      </c>
      <c r="D2289" t="s">
        <v>62</v>
      </c>
      <c r="E2289" t="s">
        <v>63</v>
      </c>
      <c r="F2289" t="s">
        <v>64</v>
      </c>
      <c r="G2289" t="s">
        <v>16</v>
      </c>
      <c r="H2289" s="165">
        <v>1671.9707875696145</v>
      </c>
      <c r="I2289" s="164"/>
    </row>
    <row r="2290" spans="1:9" x14ac:dyDescent="0.35">
      <c r="A2290">
        <v>347397</v>
      </c>
      <c r="B2290" t="s">
        <v>75</v>
      </c>
      <c r="C2290" t="s">
        <v>3</v>
      </c>
      <c r="D2290" t="s">
        <v>62</v>
      </c>
      <c r="E2290" t="s">
        <v>63</v>
      </c>
      <c r="F2290" t="s">
        <v>64</v>
      </c>
      <c r="G2290" t="s">
        <v>16</v>
      </c>
      <c r="H2290" s="165">
        <v>1537.3590066277122</v>
      </c>
      <c r="I2290" s="164"/>
    </row>
    <row r="2291" spans="1:9" x14ac:dyDescent="0.35">
      <c r="A2291">
        <v>347399</v>
      </c>
      <c r="B2291" t="s">
        <v>76</v>
      </c>
      <c r="C2291" t="s">
        <v>3</v>
      </c>
      <c r="D2291" t="s">
        <v>62</v>
      </c>
      <c r="E2291" t="s">
        <v>63</v>
      </c>
      <c r="F2291" t="s">
        <v>64</v>
      </c>
      <c r="G2291" t="s">
        <v>16</v>
      </c>
      <c r="H2291" s="165">
        <v>1037.3377182131876</v>
      </c>
      <c r="I2291" s="164"/>
    </row>
    <row r="2292" spans="1:9" x14ac:dyDescent="0.35">
      <c r="A2292">
        <v>347425</v>
      </c>
      <c r="B2292" t="s">
        <v>93</v>
      </c>
      <c r="C2292" t="s">
        <v>3</v>
      </c>
      <c r="D2292" t="s">
        <v>62</v>
      </c>
      <c r="E2292" t="s">
        <v>91</v>
      </c>
      <c r="F2292" t="s">
        <v>64</v>
      </c>
      <c r="G2292" t="s">
        <v>16</v>
      </c>
      <c r="H2292" s="165">
        <v>872.82470566314555</v>
      </c>
      <c r="I2292" s="164"/>
    </row>
    <row r="2293" spans="1:9" x14ac:dyDescent="0.35">
      <c r="A2293">
        <v>347427</v>
      </c>
      <c r="B2293" t="s">
        <v>98</v>
      </c>
      <c r="C2293" t="s">
        <v>3</v>
      </c>
      <c r="D2293" t="s">
        <v>62</v>
      </c>
      <c r="E2293" t="s">
        <v>91</v>
      </c>
      <c r="F2293" t="s">
        <v>64</v>
      </c>
      <c r="G2293" t="s">
        <v>16</v>
      </c>
      <c r="H2293" s="165">
        <v>982.57897887932768</v>
      </c>
      <c r="I2293" s="164"/>
    </row>
    <row r="2294" spans="1:9" x14ac:dyDescent="0.35">
      <c r="A2294">
        <v>347429</v>
      </c>
      <c r="B2294" t="s">
        <v>99</v>
      </c>
      <c r="C2294" t="s">
        <v>3</v>
      </c>
      <c r="D2294" t="s">
        <v>62</v>
      </c>
      <c r="E2294" t="s">
        <v>91</v>
      </c>
      <c r="F2294" t="s">
        <v>64</v>
      </c>
      <c r="G2294" t="s">
        <v>16</v>
      </c>
      <c r="H2294" s="165">
        <v>1016.1801253073254</v>
      </c>
      <c r="I2294" s="164"/>
    </row>
    <row r="2295" spans="1:9" x14ac:dyDescent="0.35">
      <c r="A2295">
        <v>347431</v>
      </c>
      <c r="B2295" t="s">
        <v>100</v>
      </c>
      <c r="C2295" t="s">
        <v>3</v>
      </c>
      <c r="D2295" t="s">
        <v>62</v>
      </c>
      <c r="E2295" t="s">
        <v>91</v>
      </c>
      <c r="F2295" t="s">
        <v>64</v>
      </c>
      <c r="G2295" t="s">
        <v>16</v>
      </c>
      <c r="H2295" s="165">
        <v>1024.9060044184748</v>
      </c>
      <c r="I2295" s="164"/>
    </row>
    <row r="2296" spans="1:9" x14ac:dyDescent="0.35">
      <c r="A2296">
        <v>347433</v>
      </c>
      <c r="B2296" t="s">
        <v>101</v>
      </c>
      <c r="C2296" t="s">
        <v>3</v>
      </c>
      <c r="D2296" t="s">
        <v>62</v>
      </c>
      <c r="E2296" t="s">
        <v>91</v>
      </c>
      <c r="F2296" t="s">
        <v>64</v>
      </c>
      <c r="G2296" t="s">
        <v>16</v>
      </c>
      <c r="H2296" s="165">
        <v>1019.7557229892361</v>
      </c>
      <c r="I2296" s="164"/>
    </row>
    <row r="2297" spans="1:9" x14ac:dyDescent="0.35">
      <c r="A2297">
        <v>347435</v>
      </c>
      <c r="B2297" t="s">
        <v>102</v>
      </c>
      <c r="C2297" t="s">
        <v>3</v>
      </c>
      <c r="D2297" t="s">
        <v>62</v>
      </c>
      <c r="E2297" t="s">
        <v>91</v>
      </c>
      <c r="F2297" t="s">
        <v>64</v>
      </c>
      <c r="G2297" t="s">
        <v>16</v>
      </c>
      <c r="H2297" s="165">
        <v>1650.1916089740182</v>
      </c>
      <c r="I2297" s="164"/>
    </row>
    <row r="2298" spans="1:9" x14ac:dyDescent="0.35">
      <c r="A2298">
        <v>347437</v>
      </c>
      <c r="B2298" t="s">
        <v>103</v>
      </c>
      <c r="C2298" t="s">
        <v>3</v>
      </c>
      <c r="D2298" t="s">
        <v>62</v>
      </c>
      <c r="E2298" t="s">
        <v>91</v>
      </c>
      <c r="F2298" t="s">
        <v>64</v>
      </c>
      <c r="G2298" t="s">
        <v>16</v>
      </c>
      <c r="H2298" s="165">
        <v>1514.1827401961386</v>
      </c>
      <c r="I2298" s="164"/>
    </row>
    <row r="2299" spans="1:9" x14ac:dyDescent="0.35">
      <c r="A2299">
        <v>347439</v>
      </c>
      <c r="B2299" t="s">
        <v>104</v>
      </c>
      <c r="C2299" t="s">
        <v>3</v>
      </c>
      <c r="D2299" t="s">
        <v>62</v>
      </c>
      <c r="E2299" t="s">
        <v>91</v>
      </c>
      <c r="F2299" t="s">
        <v>64</v>
      </c>
      <c r="G2299" t="s">
        <v>16</v>
      </c>
      <c r="H2299" s="165">
        <v>1021.6204800584425</v>
      </c>
      <c r="I2299" s="164"/>
    </row>
    <row r="2300" spans="1:9" x14ac:dyDescent="0.35">
      <c r="A2300">
        <v>347353</v>
      </c>
      <c r="B2300" t="s">
        <v>47</v>
      </c>
      <c r="C2300" t="s">
        <v>37</v>
      </c>
      <c r="D2300" t="s">
        <v>38</v>
      </c>
      <c r="E2300" t="s">
        <v>39</v>
      </c>
      <c r="F2300" t="s">
        <v>44</v>
      </c>
      <c r="G2300" t="s">
        <v>16</v>
      </c>
      <c r="H2300" s="165">
        <v>1330.1912771298723</v>
      </c>
      <c r="I2300" s="164"/>
    </row>
    <row r="2301" spans="1:9" x14ac:dyDescent="0.35">
      <c r="A2301">
        <v>347355</v>
      </c>
      <c r="B2301" t="s">
        <v>49</v>
      </c>
      <c r="C2301" t="s">
        <v>37</v>
      </c>
      <c r="D2301" t="s">
        <v>38</v>
      </c>
      <c r="E2301" t="s">
        <v>39</v>
      </c>
      <c r="F2301" t="s">
        <v>44</v>
      </c>
      <c r="G2301" t="s">
        <v>16</v>
      </c>
      <c r="H2301" s="165">
        <v>1996.7358416219117</v>
      </c>
      <c r="I2301" s="164"/>
    </row>
    <row r="2302" spans="1:9" x14ac:dyDescent="0.35">
      <c r="A2302">
        <v>347357</v>
      </c>
      <c r="B2302" t="s">
        <v>50</v>
      </c>
      <c r="C2302" t="s">
        <v>37</v>
      </c>
      <c r="D2302" t="s">
        <v>38</v>
      </c>
      <c r="E2302" t="s">
        <v>39</v>
      </c>
      <c r="F2302" t="s">
        <v>44</v>
      </c>
      <c r="G2302" t="s">
        <v>16</v>
      </c>
      <c r="H2302" s="165">
        <v>1986.6513171692759</v>
      </c>
      <c r="I2302" s="164"/>
    </row>
    <row r="2303" spans="1:9" x14ac:dyDescent="0.35">
      <c r="A2303">
        <v>347359</v>
      </c>
      <c r="B2303" t="s">
        <v>51</v>
      </c>
      <c r="C2303" t="s">
        <v>37</v>
      </c>
      <c r="D2303" t="s">
        <v>38</v>
      </c>
      <c r="E2303" t="s">
        <v>39</v>
      </c>
      <c r="F2303" t="s">
        <v>44</v>
      </c>
      <c r="G2303" t="s">
        <v>16</v>
      </c>
      <c r="H2303" s="165">
        <v>1325.2842479900785</v>
      </c>
      <c r="I2303" s="164"/>
    </row>
    <row r="2304" spans="1:9" x14ac:dyDescent="0.35">
      <c r="A2304">
        <v>347373</v>
      </c>
      <c r="B2304" t="s">
        <v>57</v>
      </c>
      <c r="C2304" t="s">
        <v>37</v>
      </c>
      <c r="D2304" t="s">
        <v>38</v>
      </c>
      <c r="E2304" t="s">
        <v>53</v>
      </c>
      <c r="F2304" t="s">
        <v>44</v>
      </c>
      <c r="G2304" t="s">
        <v>16</v>
      </c>
      <c r="H2304" s="165">
        <v>1290.085007467665</v>
      </c>
      <c r="I2304" s="164"/>
    </row>
    <row r="2305" spans="1:9" x14ac:dyDescent="0.35">
      <c r="A2305">
        <v>347375</v>
      </c>
      <c r="B2305" t="s">
        <v>58</v>
      </c>
      <c r="C2305" t="s">
        <v>37</v>
      </c>
      <c r="D2305" t="s">
        <v>38</v>
      </c>
      <c r="E2305" t="s">
        <v>53</v>
      </c>
      <c r="F2305" t="s">
        <v>44</v>
      </c>
      <c r="G2305" t="s">
        <v>16</v>
      </c>
      <c r="H2305" s="165">
        <v>2012.8710807461291</v>
      </c>
      <c r="I2305" s="164"/>
    </row>
    <row r="2306" spans="1:9" x14ac:dyDescent="0.35">
      <c r="A2306">
        <v>347377</v>
      </c>
      <c r="B2306" t="s">
        <v>59</v>
      </c>
      <c r="C2306" t="s">
        <v>37</v>
      </c>
      <c r="D2306" t="s">
        <v>38</v>
      </c>
      <c r="E2306" t="s">
        <v>53</v>
      </c>
      <c r="F2306" t="s">
        <v>44</v>
      </c>
      <c r="G2306" t="s">
        <v>16</v>
      </c>
      <c r="H2306" s="165">
        <v>2006.8203660745476</v>
      </c>
      <c r="I2306" s="164"/>
    </row>
    <row r="2307" spans="1:9" x14ac:dyDescent="0.35">
      <c r="A2307">
        <v>347379</v>
      </c>
      <c r="B2307" t="s">
        <v>60</v>
      </c>
      <c r="C2307" t="s">
        <v>37</v>
      </c>
      <c r="D2307" t="s">
        <v>38</v>
      </c>
      <c r="E2307" t="s">
        <v>53</v>
      </c>
      <c r="F2307" t="s">
        <v>44</v>
      </c>
      <c r="G2307" t="s">
        <v>16</v>
      </c>
      <c r="H2307" s="165">
        <v>1338.8075566430384</v>
      </c>
      <c r="I2307" s="164"/>
    </row>
    <row r="2308" spans="1:9" x14ac:dyDescent="0.35">
      <c r="A2308">
        <v>347411</v>
      </c>
      <c r="B2308" t="s">
        <v>85</v>
      </c>
      <c r="C2308" t="s">
        <v>37</v>
      </c>
      <c r="D2308" t="s">
        <v>4</v>
      </c>
      <c r="E2308" t="s">
        <v>78</v>
      </c>
      <c r="F2308" t="s">
        <v>44</v>
      </c>
      <c r="G2308" t="s">
        <v>16</v>
      </c>
      <c r="H2308" s="165">
        <v>1083.7708347897869</v>
      </c>
      <c r="I2308" s="164"/>
    </row>
    <row r="2309" spans="1:9" x14ac:dyDescent="0.35">
      <c r="A2309">
        <v>347413</v>
      </c>
      <c r="B2309" t="s">
        <v>86</v>
      </c>
      <c r="C2309" t="s">
        <v>37</v>
      </c>
      <c r="D2309" t="s">
        <v>4</v>
      </c>
      <c r="E2309" t="s">
        <v>78</v>
      </c>
      <c r="F2309" t="s">
        <v>44</v>
      </c>
      <c r="G2309" t="s">
        <v>16</v>
      </c>
      <c r="H2309" s="165">
        <v>1452.4548666942035</v>
      </c>
      <c r="I2309" s="164"/>
    </row>
    <row r="2310" spans="1:9" x14ac:dyDescent="0.35">
      <c r="A2310">
        <v>347415</v>
      </c>
      <c r="B2310" t="s">
        <v>87</v>
      </c>
      <c r="C2310" t="s">
        <v>37</v>
      </c>
      <c r="D2310" t="s">
        <v>4</v>
      </c>
      <c r="E2310" t="s">
        <v>78</v>
      </c>
      <c r="F2310" t="s">
        <v>44</v>
      </c>
      <c r="G2310" t="s">
        <v>16</v>
      </c>
      <c r="H2310" s="165">
        <v>1448.0887699005334</v>
      </c>
      <c r="I2310" s="164"/>
    </row>
    <row r="2311" spans="1:9" x14ac:dyDescent="0.35">
      <c r="A2311">
        <v>347417</v>
      </c>
      <c r="B2311" t="s">
        <v>88</v>
      </c>
      <c r="C2311" t="s">
        <v>37</v>
      </c>
      <c r="D2311" t="s">
        <v>4</v>
      </c>
      <c r="E2311" t="s">
        <v>78</v>
      </c>
      <c r="F2311" t="s">
        <v>44</v>
      </c>
      <c r="G2311" t="s">
        <v>16</v>
      </c>
      <c r="H2311" s="165">
        <v>1440.8119419110835</v>
      </c>
      <c r="I2311" s="164"/>
    </row>
    <row r="2312" spans="1:9" x14ac:dyDescent="0.35">
      <c r="A2312">
        <v>347419</v>
      </c>
      <c r="B2312" t="s">
        <v>89</v>
      </c>
      <c r="C2312" t="s">
        <v>37</v>
      </c>
      <c r="D2312" t="s">
        <v>4</v>
      </c>
      <c r="E2312" t="s">
        <v>78</v>
      </c>
      <c r="F2312" t="s">
        <v>44</v>
      </c>
      <c r="G2312" t="s">
        <v>16</v>
      </c>
      <c r="H2312" s="165">
        <v>1433.5351139216336</v>
      </c>
      <c r="I2312" s="164"/>
    </row>
    <row r="2313" spans="1:9" x14ac:dyDescent="0.35">
      <c r="A2313">
        <v>347353</v>
      </c>
      <c r="B2313" t="s">
        <v>47</v>
      </c>
      <c r="C2313" t="s">
        <v>37</v>
      </c>
      <c r="D2313" t="s">
        <v>38</v>
      </c>
      <c r="E2313" t="s">
        <v>39</v>
      </c>
      <c r="F2313" t="s">
        <v>41</v>
      </c>
      <c r="G2313" t="s">
        <v>16</v>
      </c>
      <c r="H2313" s="165">
        <v>1719.5996043725502</v>
      </c>
      <c r="I2313" s="164"/>
    </row>
    <row r="2314" spans="1:9" x14ac:dyDescent="0.35">
      <c r="A2314">
        <v>347355</v>
      </c>
      <c r="B2314" t="s">
        <v>49</v>
      </c>
      <c r="C2314" t="s">
        <v>37</v>
      </c>
      <c r="D2314" t="s">
        <v>38</v>
      </c>
      <c r="E2314" t="s">
        <v>39</v>
      </c>
      <c r="F2314" t="s">
        <v>41</v>
      </c>
      <c r="G2314" t="s">
        <v>16</v>
      </c>
      <c r="H2314" s="165">
        <v>2581.2724999205548</v>
      </c>
      <c r="I2314" s="164"/>
    </row>
    <row r="2315" spans="1:9" x14ac:dyDescent="0.35">
      <c r="A2315">
        <v>347357</v>
      </c>
      <c r="B2315" t="s">
        <v>50</v>
      </c>
      <c r="C2315" t="s">
        <v>37</v>
      </c>
      <c r="D2315" t="s">
        <v>38</v>
      </c>
      <c r="E2315" t="s">
        <v>39</v>
      </c>
      <c r="F2315" t="s">
        <v>41</v>
      </c>
      <c r="G2315" t="s">
        <v>16</v>
      </c>
      <c r="H2315" s="165">
        <v>2568.2357701229762</v>
      </c>
      <c r="I2315" s="164"/>
    </row>
    <row r="2316" spans="1:9" x14ac:dyDescent="0.35">
      <c r="A2316">
        <v>347359</v>
      </c>
      <c r="B2316" t="s">
        <v>51</v>
      </c>
      <c r="C2316" t="s">
        <v>37</v>
      </c>
      <c r="D2316" t="s">
        <v>38</v>
      </c>
      <c r="E2316" t="s">
        <v>39</v>
      </c>
      <c r="F2316" t="s">
        <v>41</v>
      </c>
      <c r="G2316" t="s">
        <v>16</v>
      </c>
      <c r="H2316" s="165">
        <v>1713.2560615208527</v>
      </c>
      <c r="I2316" s="164"/>
    </row>
    <row r="2317" spans="1:9" x14ac:dyDescent="0.35">
      <c r="A2317">
        <v>347373</v>
      </c>
      <c r="B2317" t="s">
        <v>57</v>
      </c>
      <c r="C2317" t="s">
        <v>37</v>
      </c>
      <c r="D2317" t="s">
        <v>38</v>
      </c>
      <c r="E2317" t="s">
        <v>53</v>
      </c>
      <c r="F2317" t="s">
        <v>41</v>
      </c>
      <c r="G2317" t="s">
        <v>16</v>
      </c>
      <c r="H2317" s="165">
        <v>1667.7523801201112</v>
      </c>
      <c r="I2317" s="164"/>
    </row>
    <row r="2318" spans="1:9" x14ac:dyDescent="0.35">
      <c r="A2318">
        <v>347375</v>
      </c>
      <c r="B2318" t="s">
        <v>58</v>
      </c>
      <c r="C2318" t="s">
        <v>37</v>
      </c>
      <c r="D2318" t="s">
        <v>38</v>
      </c>
      <c r="E2318" t="s">
        <v>53</v>
      </c>
      <c r="F2318" t="s">
        <v>41</v>
      </c>
      <c r="G2318" t="s">
        <v>16</v>
      </c>
      <c r="H2318" s="165">
        <v>2602.1312675966806</v>
      </c>
      <c r="I2318" s="164"/>
    </row>
    <row r="2319" spans="1:9" x14ac:dyDescent="0.35">
      <c r="A2319">
        <v>347377</v>
      </c>
      <c r="B2319" t="s">
        <v>59</v>
      </c>
      <c r="C2319" t="s">
        <v>37</v>
      </c>
      <c r="D2319" t="s">
        <v>38</v>
      </c>
      <c r="E2319" t="s">
        <v>53</v>
      </c>
      <c r="F2319" t="s">
        <v>41</v>
      </c>
      <c r="G2319" t="s">
        <v>16</v>
      </c>
      <c r="H2319" s="165">
        <v>2594.3092297181333</v>
      </c>
      <c r="I2319" s="164"/>
    </row>
    <row r="2320" spans="1:9" x14ac:dyDescent="0.35">
      <c r="A2320">
        <v>347379</v>
      </c>
      <c r="B2320" t="s">
        <v>60</v>
      </c>
      <c r="C2320" t="s">
        <v>37</v>
      </c>
      <c r="D2320" t="s">
        <v>38</v>
      </c>
      <c r="E2320" t="s">
        <v>53</v>
      </c>
      <c r="F2320" t="s">
        <v>41</v>
      </c>
      <c r="G2320" t="s">
        <v>16</v>
      </c>
      <c r="H2320" s="165">
        <v>1730.7382662302491</v>
      </c>
      <c r="I2320" s="164"/>
    </row>
    <row r="2321" spans="1:9" x14ac:dyDescent="0.35">
      <c r="A2321">
        <v>347411</v>
      </c>
      <c r="B2321" t="s">
        <v>85</v>
      </c>
      <c r="C2321" t="s">
        <v>37</v>
      </c>
      <c r="D2321" t="s">
        <v>4</v>
      </c>
      <c r="E2321" t="s">
        <v>78</v>
      </c>
      <c r="F2321" t="s">
        <v>41</v>
      </c>
      <c r="G2321" t="s">
        <v>16</v>
      </c>
      <c r="H2321" s="165">
        <v>1401.0405351298098</v>
      </c>
      <c r="I2321" s="164"/>
    </row>
    <row r="2322" spans="1:9" x14ac:dyDescent="0.35">
      <c r="A2322">
        <v>347413</v>
      </c>
      <c r="B2322" t="s">
        <v>86</v>
      </c>
      <c r="C2322" t="s">
        <v>37</v>
      </c>
      <c r="D2322" t="s">
        <v>4</v>
      </c>
      <c r="E2322" t="s">
        <v>78</v>
      </c>
      <c r="F2322" t="s">
        <v>41</v>
      </c>
      <c r="G2322" t="s">
        <v>16</v>
      </c>
      <c r="H2322" s="165">
        <v>1877.6553846642707</v>
      </c>
      <c r="I2322" s="164"/>
    </row>
    <row r="2323" spans="1:9" x14ac:dyDescent="0.35">
      <c r="A2323">
        <v>347415</v>
      </c>
      <c r="B2323" t="s">
        <v>87</v>
      </c>
      <c r="C2323" t="s">
        <v>37</v>
      </c>
      <c r="D2323" t="s">
        <v>4</v>
      </c>
      <c r="E2323" t="s">
        <v>78</v>
      </c>
      <c r="F2323" t="s">
        <v>41</v>
      </c>
      <c r="G2323" t="s">
        <v>16</v>
      </c>
      <c r="H2323" s="165">
        <v>1872.0111300009512</v>
      </c>
      <c r="I2323" s="164"/>
    </row>
    <row r="2324" spans="1:9" x14ac:dyDescent="0.35">
      <c r="A2324">
        <v>347417</v>
      </c>
      <c r="B2324" t="s">
        <v>88</v>
      </c>
      <c r="C2324" t="s">
        <v>37</v>
      </c>
      <c r="D2324" t="s">
        <v>4</v>
      </c>
      <c r="E2324" t="s">
        <v>78</v>
      </c>
      <c r="F2324" t="s">
        <v>41</v>
      </c>
      <c r="G2324" t="s">
        <v>16</v>
      </c>
      <c r="H2324" s="165">
        <v>1862.6040388954189</v>
      </c>
      <c r="I2324" s="164"/>
    </row>
    <row r="2325" spans="1:9" x14ac:dyDescent="0.35">
      <c r="A2325">
        <v>347419</v>
      </c>
      <c r="B2325" t="s">
        <v>89</v>
      </c>
      <c r="C2325" t="s">
        <v>37</v>
      </c>
      <c r="D2325" t="s">
        <v>4</v>
      </c>
      <c r="E2325" t="s">
        <v>78</v>
      </c>
      <c r="F2325" t="s">
        <v>41</v>
      </c>
      <c r="G2325" t="s">
        <v>16</v>
      </c>
      <c r="H2325" s="165">
        <v>1853.1969477898865</v>
      </c>
      <c r="I2325" s="164"/>
    </row>
    <row r="2326" spans="1:9" x14ac:dyDescent="0.35">
      <c r="A2326">
        <v>347425</v>
      </c>
      <c r="B2326" t="s">
        <v>93</v>
      </c>
      <c r="C2326" t="s">
        <v>3</v>
      </c>
      <c r="D2326" t="s">
        <v>62</v>
      </c>
      <c r="E2326" t="s">
        <v>91</v>
      </c>
      <c r="F2326" t="s">
        <v>95</v>
      </c>
      <c r="G2326" t="s">
        <v>16</v>
      </c>
      <c r="H2326" s="165">
        <v>1688.3180683622618</v>
      </c>
      <c r="I2326" s="164"/>
    </row>
    <row r="2327" spans="1:9" x14ac:dyDescent="0.35">
      <c r="A2327">
        <v>347427</v>
      </c>
      <c r="B2327" t="s">
        <v>98</v>
      </c>
      <c r="C2327" t="s">
        <v>3</v>
      </c>
      <c r="D2327" t="s">
        <v>62</v>
      </c>
      <c r="E2327" t="s">
        <v>91</v>
      </c>
      <c r="F2327" t="s">
        <v>95</v>
      </c>
      <c r="G2327" t="s">
        <v>16</v>
      </c>
      <c r="H2327" s="165">
        <v>1900.6174239471507</v>
      </c>
      <c r="I2327" s="164"/>
    </row>
    <row r="2328" spans="1:9" x14ac:dyDescent="0.35">
      <c r="A2328">
        <v>347429</v>
      </c>
      <c r="B2328" t="s">
        <v>99</v>
      </c>
      <c r="C2328" t="s">
        <v>3</v>
      </c>
      <c r="D2328" t="s">
        <v>62</v>
      </c>
      <c r="E2328" t="s">
        <v>91</v>
      </c>
      <c r="F2328" t="s">
        <v>95</v>
      </c>
      <c r="G2328" t="s">
        <v>16</v>
      </c>
      <c r="H2328" s="165">
        <v>1965.6126311909393</v>
      </c>
      <c r="I2328" s="164"/>
    </row>
    <row r="2329" spans="1:9" x14ac:dyDescent="0.35">
      <c r="A2329">
        <v>347431</v>
      </c>
      <c r="B2329" t="s">
        <v>100</v>
      </c>
      <c r="C2329" t="s">
        <v>3</v>
      </c>
      <c r="D2329" t="s">
        <v>62</v>
      </c>
      <c r="E2329" t="s">
        <v>91</v>
      </c>
      <c r="F2329" t="s">
        <v>95</v>
      </c>
      <c r="G2329" t="s">
        <v>16</v>
      </c>
      <c r="H2329" s="165">
        <v>1982.4912315216884</v>
      </c>
      <c r="I2329" s="164"/>
    </row>
    <row r="2330" spans="1:9" x14ac:dyDescent="0.35">
      <c r="A2330">
        <v>347433</v>
      </c>
      <c r="B2330" t="s">
        <v>101</v>
      </c>
      <c r="C2330" t="s">
        <v>3</v>
      </c>
      <c r="D2330" t="s">
        <v>62</v>
      </c>
      <c r="E2330" t="s">
        <v>91</v>
      </c>
      <c r="F2330" t="s">
        <v>95</v>
      </c>
      <c r="G2330" t="s">
        <v>16</v>
      </c>
      <c r="H2330" s="165">
        <v>1972.5289640266046</v>
      </c>
      <c r="I2330" s="164"/>
    </row>
    <row r="2331" spans="1:9" x14ac:dyDescent="0.35">
      <c r="A2331">
        <v>347435</v>
      </c>
      <c r="B2331" t="s">
        <v>102</v>
      </c>
      <c r="C2331" t="s">
        <v>3</v>
      </c>
      <c r="D2331" t="s">
        <v>62</v>
      </c>
      <c r="E2331" t="s">
        <v>91</v>
      </c>
      <c r="F2331" t="s">
        <v>95</v>
      </c>
      <c r="G2331" t="s">
        <v>16</v>
      </c>
      <c r="H2331" s="165">
        <v>3682.6323357330029</v>
      </c>
      <c r="I2331" s="164"/>
    </row>
    <row r="2332" spans="1:9" x14ac:dyDescent="0.35">
      <c r="A2332">
        <v>347437</v>
      </c>
      <c r="B2332" t="s">
        <v>103</v>
      </c>
      <c r="C2332" t="s">
        <v>3</v>
      </c>
      <c r="D2332" t="s">
        <v>62</v>
      </c>
      <c r="E2332" t="s">
        <v>91</v>
      </c>
      <c r="F2332" t="s">
        <v>95</v>
      </c>
      <c r="G2332" t="s">
        <v>16</v>
      </c>
      <c r="H2332" s="165">
        <v>3417.057750813764</v>
      </c>
      <c r="I2332" s="164"/>
    </row>
    <row r="2333" spans="1:9" x14ac:dyDescent="0.35">
      <c r="A2333">
        <v>347439</v>
      </c>
      <c r="B2333" t="s">
        <v>104</v>
      </c>
      <c r="C2333" t="s">
        <v>3</v>
      </c>
      <c r="D2333" t="s">
        <v>62</v>
      </c>
      <c r="E2333" t="s">
        <v>91</v>
      </c>
      <c r="F2333" t="s">
        <v>95</v>
      </c>
      <c r="G2333" t="s">
        <v>16</v>
      </c>
      <c r="H2333" s="165">
        <v>1981.7182969746596</v>
      </c>
      <c r="I2333" s="164"/>
    </row>
    <row r="2334" spans="1:9" x14ac:dyDescent="0.35">
      <c r="A2334">
        <v>347331</v>
      </c>
      <c r="B2334" t="s">
        <v>2</v>
      </c>
      <c r="C2334" t="s">
        <v>3</v>
      </c>
      <c r="D2334" t="s">
        <v>4</v>
      </c>
      <c r="E2334" t="s">
        <v>5</v>
      </c>
      <c r="F2334" t="s">
        <v>5</v>
      </c>
      <c r="G2334" t="s">
        <v>16</v>
      </c>
      <c r="H2334" s="165">
        <v>4346.5592316533848</v>
      </c>
      <c r="I2334" s="164"/>
    </row>
    <row r="2335" spans="1:9" x14ac:dyDescent="0.35">
      <c r="A2335">
        <v>347333</v>
      </c>
      <c r="B2335" t="s">
        <v>32</v>
      </c>
      <c r="C2335" t="s">
        <v>3</v>
      </c>
      <c r="D2335" t="s">
        <v>4</v>
      </c>
      <c r="E2335" t="s">
        <v>5</v>
      </c>
      <c r="F2335" t="s">
        <v>5</v>
      </c>
      <c r="G2335" t="s">
        <v>16</v>
      </c>
      <c r="H2335" s="165">
        <v>5518.8332247812186</v>
      </c>
      <c r="I2335" s="164"/>
    </row>
    <row r="2336" spans="1:9" x14ac:dyDescent="0.35">
      <c r="A2336">
        <v>347335</v>
      </c>
      <c r="B2336" t="s">
        <v>33</v>
      </c>
      <c r="C2336" t="s">
        <v>3</v>
      </c>
      <c r="D2336" t="s">
        <v>4</v>
      </c>
      <c r="E2336" t="s">
        <v>5</v>
      </c>
      <c r="F2336" t="s">
        <v>5</v>
      </c>
      <c r="G2336" t="s">
        <v>16</v>
      </c>
      <c r="H2336" s="165">
        <v>5490.8188429295369</v>
      </c>
      <c r="I2336" s="164"/>
    </row>
    <row r="2337" spans="1:9" x14ac:dyDescent="0.35">
      <c r="A2337">
        <v>347337</v>
      </c>
      <c r="B2337" t="s">
        <v>34</v>
      </c>
      <c r="C2337" t="s">
        <v>3</v>
      </c>
      <c r="D2337" t="s">
        <v>4</v>
      </c>
      <c r="E2337" t="s">
        <v>5</v>
      </c>
      <c r="F2337" t="s">
        <v>5</v>
      </c>
      <c r="G2337" t="s">
        <v>16</v>
      </c>
      <c r="H2337" s="165">
        <v>5462.8044610778552</v>
      </c>
      <c r="I2337" s="164"/>
    </row>
    <row r="2338" spans="1:9" x14ac:dyDescent="0.35">
      <c r="A2338">
        <v>347339</v>
      </c>
      <c r="B2338" t="s">
        <v>35</v>
      </c>
      <c r="C2338" t="s">
        <v>3</v>
      </c>
      <c r="D2338" t="s">
        <v>4</v>
      </c>
      <c r="E2338" t="s">
        <v>5</v>
      </c>
      <c r="F2338" t="s">
        <v>5</v>
      </c>
      <c r="G2338" t="s">
        <v>16</v>
      </c>
      <c r="H2338" s="165">
        <v>5434.7900792261744</v>
      </c>
      <c r="I2338" s="164"/>
    </row>
    <row r="2339" spans="1:9" x14ac:dyDescent="0.35">
      <c r="A2339">
        <v>347411</v>
      </c>
      <c r="B2339" t="s">
        <v>85</v>
      </c>
      <c r="C2339" t="s">
        <v>37</v>
      </c>
      <c r="D2339" t="s">
        <v>38</v>
      </c>
      <c r="E2339" t="s">
        <v>39</v>
      </c>
      <c r="F2339" t="s">
        <v>39</v>
      </c>
      <c r="G2339" t="s">
        <v>16</v>
      </c>
      <c r="H2339" s="165">
        <v>5531.1620324764026</v>
      </c>
      <c r="I2339" s="164"/>
    </row>
    <row r="2340" spans="1:9" x14ac:dyDescent="0.35">
      <c r="A2340">
        <v>347413</v>
      </c>
      <c r="B2340" t="s">
        <v>86</v>
      </c>
      <c r="C2340" t="s">
        <v>37</v>
      </c>
      <c r="D2340" t="s">
        <v>38</v>
      </c>
      <c r="E2340" t="s">
        <v>39</v>
      </c>
      <c r="F2340" t="s">
        <v>39</v>
      </c>
      <c r="G2340" t="s">
        <v>16</v>
      </c>
      <c r="H2340" s="165">
        <v>7036.6817439384777</v>
      </c>
      <c r="I2340" s="164"/>
    </row>
    <row r="2341" spans="1:9" x14ac:dyDescent="0.35">
      <c r="A2341">
        <v>347415</v>
      </c>
      <c r="B2341" t="s">
        <v>87</v>
      </c>
      <c r="C2341" t="s">
        <v>37</v>
      </c>
      <c r="D2341" t="s">
        <v>38</v>
      </c>
      <c r="E2341" t="s">
        <v>39</v>
      </c>
      <c r="F2341" t="s">
        <v>39</v>
      </c>
      <c r="G2341" t="s">
        <v>16</v>
      </c>
      <c r="H2341" s="165">
        <v>7015.5293940067995</v>
      </c>
      <c r="I2341" s="164"/>
    </row>
    <row r="2342" spans="1:9" x14ac:dyDescent="0.35">
      <c r="A2342">
        <v>347417</v>
      </c>
      <c r="B2342" t="s">
        <v>88</v>
      </c>
      <c r="C2342" t="s">
        <v>37</v>
      </c>
      <c r="D2342" t="s">
        <v>38</v>
      </c>
      <c r="E2342" t="s">
        <v>39</v>
      </c>
      <c r="F2342" t="s">
        <v>39</v>
      </c>
      <c r="G2342" t="s">
        <v>16</v>
      </c>
      <c r="H2342" s="165">
        <v>6980.2754774540017</v>
      </c>
      <c r="I2342" s="164"/>
    </row>
    <row r="2343" spans="1:9" x14ac:dyDescent="0.35">
      <c r="A2343">
        <v>347419</v>
      </c>
      <c r="B2343" t="s">
        <v>89</v>
      </c>
      <c r="C2343" t="s">
        <v>37</v>
      </c>
      <c r="D2343" t="s">
        <v>38</v>
      </c>
      <c r="E2343" t="s">
        <v>39</v>
      </c>
      <c r="F2343" t="s">
        <v>39</v>
      </c>
      <c r="G2343" t="s">
        <v>16</v>
      </c>
      <c r="H2343" s="165">
        <v>6945.021560901203</v>
      </c>
      <c r="I2343" s="164"/>
    </row>
    <row r="2344" spans="1:9" x14ac:dyDescent="0.35">
      <c r="A2344">
        <v>347373</v>
      </c>
      <c r="B2344" t="s">
        <v>57</v>
      </c>
      <c r="C2344" t="s">
        <v>37</v>
      </c>
      <c r="D2344" t="s">
        <v>38</v>
      </c>
      <c r="E2344" t="s">
        <v>53</v>
      </c>
      <c r="F2344" t="s">
        <v>53</v>
      </c>
      <c r="G2344" t="s">
        <v>16</v>
      </c>
      <c r="H2344" s="165">
        <v>6550.6907114938431</v>
      </c>
      <c r="I2344" s="164"/>
    </row>
    <row r="2345" spans="1:9" x14ac:dyDescent="0.35">
      <c r="A2345">
        <v>347375</v>
      </c>
      <c r="B2345" t="s">
        <v>58</v>
      </c>
      <c r="C2345" t="s">
        <v>37</v>
      </c>
      <c r="D2345" t="s">
        <v>38</v>
      </c>
      <c r="E2345" t="s">
        <v>53</v>
      </c>
      <c r="F2345" t="s">
        <v>53</v>
      </c>
      <c r="G2345" t="s">
        <v>16</v>
      </c>
      <c r="H2345" s="165">
        <v>10220.79616130159</v>
      </c>
      <c r="I2345" s="164"/>
    </row>
    <row r="2346" spans="1:9" x14ac:dyDescent="0.35">
      <c r="A2346">
        <v>347377</v>
      </c>
      <c r="B2346" t="s">
        <v>59</v>
      </c>
      <c r="C2346" t="s">
        <v>37</v>
      </c>
      <c r="D2346" t="s">
        <v>38</v>
      </c>
      <c r="E2346" t="s">
        <v>53</v>
      </c>
      <c r="F2346" t="s">
        <v>53</v>
      </c>
      <c r="G2346" t="s">
        <v>16</v>
      </c>
      <c r="H2346" s="165">
        <v>10190.072325145373</v>
      </c>
      <c r="I2346" s="164"/>
    </row>
    <row r="2347" spans="1:9" x14ac:dyDescent="0.35">
      <c r="A2347">
        <v>347379</v>
      </c>
      <c r="B2347" t="s">
        <v>60</v>
      </c>
      <c r="C2347" t="s">
        <v>37</v>
      </c>
      <c r="D2347" t="s">
        <v>38</v>
      </c>
      <c r="E2347" t="s">
        <v>53</v>
      </c>
      <c r="F2347" t="s">
        <v>53</v>
      </c>
      <c r="G2347" t="s">
        <v>16</v>
      </c>
      <c r="H2347" s="165">
        <v>6798.0901839905864</v>
      </c>
      <c r="I2347" s="164"/>
    </row>
    <row r="2348" spans="1:9" x14ac:dyDescent="0.35">
      <c r="A2348">
        <v>347385</v>
      </c>
      <c r="B2348" t="s">
        <v>61</v>
      </c>
      <c r="C2348" t="s">
        <v>3</v>
      </c>
      <c r="D2348" t="s">
        <v>62</v>
      </c>
      <c r="E2348" t="s">
        <v>63</v>
      </c>
      <c r="F2348" t="s">
        <v>63</v>
      </c>
      <c r="G2348" t="s">
        <v>16</v>
      </c>
      <c r="H2348" s="165">
        <v>2481.7668525081217</v>
      </c>
      <c r="I2348" s="164"/>
    </row>
    <row r="2349" spans="1:9" x14ac:dyDescent="0.35">
      <c r="A2349">
        <v>347387</v>
      </c>
      <c r="B2349" t="s">
        <v>70</v>
      </c>
      <c r="C2349" t="s">
        <v>3</v>
      </c>
      <c r="D2349" t="s">
        <v>62</v>
      </c>
      <c r="E2349" t="s">
        <v>63</v>
      </c>
      <c r="F2349" t="s">
        <v>63</v>
      </c>
      <c r="G2349" t="s">
        <v>16</v>
      </c>
      <c r="H2349" s="165">
        <v>2794.0597158614019</v>
      </c>
      <c r="I2349" s="164"/>
    </row>
    <row r="2350" spans="1:9" x14ac:dyDescent="0.35">
      <c r="A2350">
        <v>347389</v>
      </c>
      <c r="B2350" t="s">
        <v>71</v>
      </c>
      <c r="C2350" t="s">
        <v>3</v>
      </c>
      <c r="D2350" t="s">
        <v>62</v>
      </c>
      <c r="E2350" t="s">
        <v>63</v>
      </c>
      <c r="F2350" t="s">
        <v>63</v>
      </c>
      <c r="G2350" t="s">
        <v>16</v>
      </c>
      <c r="H2350" s="165">
        <v>2779.8043091478235</v>
      </c>
      <c r="I2350" s="164"/>
    </row>
    <row r="2351" spans="1:9" x14ac:dyDescent="0.35">
      <c r="A2351">
        <v>347391</v>
      </c>
      <c r="B2351" t="s">
        <v>72</v>
      </c>
      <c r="C2351" t="s">
        <v>3</v>
      </c>
      <c r="D2351" t="s">
        <v>62</v>
      </c>
      <c r="E2351" t="s">
        <v>63</v>
      </c>
      <c r="F2351" t="s">
        <v>63</v>
      </c>
      <c r="G2351" t="s">
        <v>16</v>
      </c>
      <c r="H2351" s="165">
        <v>2797.706447811383</v>
      </c>
      <c r="I2351" s="164"/>
    </row>
    <row r="2352" spans="1:9" x14ac:dyDescent="0.35">
      <c r="A2352">
        <v>347393</v>
      </c>
      <c r="B2352" t="s">
        <v>73</v>
      </c>
      <c r="C2352" t="s">
        <v>3</v>
      </c>
      <c r="D2352" t="s">
        <v>62</v>
      </c>
      <c r="E2352" t="s">
        <v>63</v>
      </c>
      <c r="F2352" t="s">
        <v>63</v>
      </c>
      <c r="G2352" t="s">
        <v>16</v>
      </c>
      <c r="H2352" s="165">
        <v>2783.2852805546231</v>
      </c>
      <c r="I2352" s="164"/>
    </row>
    <row r="2353" spans="1:9" x14ac:dyDescent="0.35">
      <c r="A2353">
        <v>347395</v>
      </c>
      <c r="B2353" t="s">
        <v>74</v>
      </c>
      <c r="C2353" t="s">
        <v>3</v>
      </c>
      <c r="D2353" t="s">
        <v>62</v>
      </c>
      <c r="E2353" t="s">
        <v>63</v>
      </c>
      <c r="F2353" t="s">
        <v>63</v>
      </c>
      <c r="G2353" t="s">
        <v>16</v>
      </c>
      <c r="H2353" s="165">
        <v>5999.5592013041642</v>
      </c>
      <c r="I2353" s="164"/>
    </row>
    <row r="2354" spans="1:9" x14ac:dyDescent="0.35">
      <c r="A2354">
        <v>347397</v>
      </c>
      <c r="B2354" t="s">
        <v>75</v>
      </c>
      <c r="C2354" t="s">
        <v>3</v>
      </c>
      <c r="D2354" t="s">
        <v>62</v>
      </c>
      <c r="E2354" t="s">
        <v>63</v>
      </c>
      <c r="F2354" t="s">
        <v>63</v>
      </c>
      <c r="G2354" t="s">
        <v>16</v>
      </c>
      <c r="H2354" s="165">
        <v>5739.624568190372</v>
      </c>
      <c r="I2354" s="164"/>
    </row>
    <row r="2355" spans="1:9" x14ac:dyDescent="0.35">
      <c r="A2355">
        <v>347399</v>
      </c>
      <c r="B2355" t="s">
        <v>76</v>
      </c>
      <c r="C2355" t="s">
        <v>3</v>
      </c>
      <c r="D2355" t="s">
        <v>62</v>
      </c>
      <c r="E2355" t="s">
        <v>63</v>
      </c>
      <c r="F2355" t="s">
        <v>63</v>
      </c>
      <c r="G2355" t="s">
        <v>16</v>
      </c>
      <c r="H2355" s="165">
        <v>2910.0920960881981</v>
      </c>
      <c r="I2355" s="164"/>
    </row>
    <row r="2356" spans="1:9" x14ac:dyDescent="0.35">
      <c r="A2356">
        <v>347411</v>
      </c>
      <c r="B2356" t="s">
        <v>85</v>
      </c>
      <c r="C2356" t="s">
        <v>37</v>
      </c>
      <c r="D2356" t="s">
        <v>4</v>
      </c>
      <c r="E2356" t="s">
        <v>78</v>
      </c>
      <c r="F2356" t="s">
        <v>78</v>
      </c>
      <c r="G2356" t="s">
        <v>16</v>
      </c>
      <c r="H2356" s="165">
        <v>5446.9311385808232</v>
      </c>
      <c r="I2356" s="164"/>
    </row>
    <row r="2357" spans="1:9" x14ac:dyDescent="0.35">
      <c r="A2357">
        <v>347413</v>
      </c>
      <c r="B2357" t="s">
        <v>86</v>
      </c>
      <c r="C2357" t="s">
        <v>37</v>
      </c>
      <c r="D2357" t="s">
        <v>4</v>
      </c>
      <c r="E2357" t="s">
        <v>78</v>
      </c>
      <c r="F2357" t="s">
        <v>78</v>
      </c>
      <c r="G2357" t="s">
        <v>16</v>
      </c>
      <c r="H2357" s="165">
        <v>6929.524153929262</v>
      </c>
      <c r="I2357" s="164"/>
    </row>
    <row r="2358" spans="1:9" x14ac:dyDescent="0.35">
      <c r="A2358">
        <v>347415</v>
      </c>
      <c r="B2358" t="s">
        <v>87</v>
      </c>
      <c r="C2358" t="s">
        <v>37</v>
      </c>
      <c r="D2358" t="s">
        <v>4</v>
      </c>
      <c r="E2358" t="s">
        <v>78</v>
      </c>
      <c r="F2358" t="s">
        <v>78</v>
      </c>
      <c r="G2358" t="s">
        <v>16</v>
      </c>
      <c r="H2358" s="165">
        <v>6908.6939210016199</v>
      </c>
      <c r="I2358" s="164"/>
    </row>
    <row r="2359" spans="1:9" x14ac:dyDescent="0.35">
      <c r="A2359">
        <v>347417</v>
      </c>
      <c r="B2359" t="s">
        <v>88</v>
      </c>
      <c r="C2359" t="s">
        <v>37</v>
      </c>
      <c r="D2359" t="s">
        <v>4</v>
      </c>
      <c r="E2359" t="s">
        <v>78</v>
      </c>
      <c r="F2359" t="s">
        <v>78</v>
      </c>
      <c r="G2359" t="s">
        <v>16</v>
      </c>
      <c r="H2359" s="165">
        <v>6873.9768661222142</v>
      </c>
      <c r="I2359" s="164"/>
    </row>
    <row r="2360" spans="1:9" x14ac:dyDescent="0.35">
      <c r="A2360">
        <v>347419</v>
      </c>
      <c r="B2360" t="s">
        <v>89</v>
      </c>
      <c r="C2360" t="s">
        <v>37</v>
      </c>
      <c r="D2360" t="s">
        <v>4</v>
      </c>
      <c r="E2360" t="s">
        <v>78</v>
      </c>
      <c r="F2360" t="s">
        <v>78</v>
      </c>
      <c r="G2360" t="s">
        <v>16</v>
      </c>
      <c r="H2360" s="165">
        <v>6839.2598112428095</v>
      </c>
      <c r="I2360" s="164"/>
    </row>
    <row r="2361" spans="1:9" x14ac:dyDescent="0.35">
      <c r="A2361">
        <v>347425</v>
      </c>
      <c r="B2361" t="s">
        <v>93</v>
      </c>
      <c r="C2361" t="s">
        <v>3</v>
      </c>
      <c r="D2361" t="s">
        <v>62</v>
      </c>
      <c r="E2361" t="s">
        <v>91</v>
      </c>
      <c r="F2361" t="s">
        <v>91</v>
      </c>
      <c r="G2361" t="s">
        <v>16</v>
      </c>
      <c r="H2361" s="165">
        <v>2232.8372809085117</v>
      </c>
      <c r="I2361" s="164"/>
    </row>
    <row r="2362" spans="1:9" x14ac:dyDescent="0.35">
      <c r="A2362">
        <v>347427</v>
      </c>
      <c r="B2362" t="s">
        <v>98</v>
      </c>
      <c r="C2362" t="s">
        <v>3</v>
      </c>
      <c r="D2362" t="s">
        <v>62</v>
      </c>
      <c r="E2362" t="s">
        <v>91</v>
      </c>
      <c r="F2362" t="s">
        <v>91</v>
      </c>
      <c r="G2362" t="s">
        <v>16</v>
      </c>
      <c r="H2362" s="165">
        <v>2513.6077854394707</v>
      </c>
      <c r="I2362" s="164"/>
    </row>
    <row r="2363" spans="1:9" x14ac:dyDescent="0.35">
      <c r="A2363">
        <v>347429</v>
      </c>
      <c r="B2363" t="s">
        <v>99</v>
      </c>
      <c r="C2363" t="s">
        <v>3</v>
      </c>
      <c r="D2363" t="s">
        <v>62</v>
      </c>
      <c r="E2363" t="s">
        <v>91</v>
      </c>
      <c r="F2363" t="s">
        <v>91</v>
      </c>
      <c r="G2363" t="s">
        <v>16</v>
      </c>
      <c r="H2363" s="165">
        <v>2599.5653573767786</v>
      </c>
      <c r="I2363" s="164"/>
    </row>
    <row r="2364" spans="1:9" x14ac:dyDescent="0.35">
      <c r="A2364">
        <v>347431</v>
      </c>
      <c r="B2364" t="s">
        <v>100</v>
      </c>
      <c r="C2364" t="s">
        <v>3</v>
      </c>
      <c r="D2364" t="s">
        <v>62</v>
      </c>
      <c r="E2364" t="s">
        <v>91</v>
      </c>
      <c r="F2364" t="s">
        <v>91</v>
      </c>
      <c r="G2364" t="s">
        <v>16</v>
      </c>
      <c r="H2364" s="165">
        <v>2621.8876725698033</v>
      </c>
      <c r="I2364" s="164"/>
    </row>
    <row r="2365" spans="1:9" x14ac:dyDescent="0.35">
      <c r="A2365">
        <v>347433</v>
      </c>
      <c r="B2365" t="s">
        <v>101</v>
      </c>
      <c r="C2365" t="s">
        <v>3</v>
      </c>
      <c r="D2365" t="s">
        <v>62</v>
      </c>
      <c r="E2365" t="s">
        <v>91</v>
      </c>
      <c r="F2365" t="s">
        <v>91</v>
      </c>
      <c r="G2365" t="s">
        <v>16</v>
      </c>
      <c r="H2365" s="165">
        <v>2608.7123576322665</v>
      </c>
      <c r="I2365" s="164"/>
    </row>
    <row r="2366" spans="1:9" x14ac:dyDescent="0.35">
      <c r="A2366">
        <v>347435</v>
      </c>
      <c r="B2366" t="s">
        <v>102</v>
      </c>
      <c r="C2366" t="s">
        <v>3</v>
      </c>
      <c r="D2366" t="s">
        <v>62</v>
      </c>
      <c r="E2366" t="s">
        <v>91</v>
      </c>
      <c r="F2366" t="s">
        <v>91</v>
      </c>
      <c r="G2366" t="s">
        <v>16</v>
      </c>
      <c r="H2366" s="165">
        <v>5519.2454356152275</v>
      </c>
      <c r="I2366" s="164"/>
    </row>
    <row r="2367" spans="1:9" x14ac:dyDescent="0.35">
      <c r="A2367">
        <v>347437</v>
      </c>
      <c r="B2367" t="s">
        <v>103</v>
      </c>
      <c r="C2367" t="s">
        <v>3</v>
      </c>
      <c r="D2367" t="s">
        <v>62</v>
      </c>
      <c r="E2367" t="s">
        <v>91</v>
      </c>
      <c r="F2367" t="s">
        <v>91</v>
      </c>
      <c r="G2367" t="s">
        <v>16</v>
      </c>
      <c r="H2367" s="165">
        <v>5164.7234555143859</v>
      </c>
      <c r="I2367" s="164"/>
    </row>
    <row r="2368" spans="1:9" x14ac:dyDescent="0.35">
      <c r="A2368">
        <v>347439</v>
      </c>
      <c r="B2368" t="s">
        <v>104</v>
      </c>
      <c r="C2368" t="s">
        <v>3</v>
      </c>
      <c r="D2368" t="s">
        <v>62</v>
      </c>
      <c r="E2368" t="s">
        <v>91</v>
      </c>
      <c r="F2368" t="s">
        <v>91</v>
      </c>
      <c r="G2368" t="s">
        <v>16</v>
      </c>
      <c r="H2368" s="165">
        <v>2628.2481694361954</v>
      </c>
      <c r="I2368" s="164"/>
    </row>
    <row r="2369" spans="1:9" x14ac:dyDescent="0.35">
      <c r="A2369">
        <v>347331</v>
      </c>
      <c r="B2369" t="s">
        <v>2</v>
      </c>
      <c r="C2369" t="s">
        <v>3</v>
      </c>
      <c r="D2369" t="s">
        <v>4</v>
      </c>
      <c r="E2369" t="s">
        <v>5</v>
      </c>
      <c r="F2369" t="s">
        <v>15</v>
      </c>
      <c r="G2369" t="s">
        <v>9</v>
      </c>
      <c r="H2369" s="165">
        <v>5022.3801465689539</v>
      </c>
      <c r="I2369" s="164"/>
    </row>
    <row r="2370" spans="1:9" x14ac:dyDescent="0.35">
      <c r="A2370">
        <v>347333</v>
      </c>
      <c r="B2370" t="s">
        <v>32</v>
      </c>
      <c r="C2370" t="s">
        <v>3</v>
      </c>
      <c r="D2370" t="s">
        <v>4</v>
      </c>
      <c r="E2370" t="s">
        <v>5</v>
      </c>
      <c r="F2370" t="s">
        <v>15</v>
      </c>
      <c r="G2370" t="s">
        <v>9</v>
      </c>
      <c r="H2370" s="165">
        <v>6123.4713524317076</v>
      </c>
      <c r="I2370" s="164"/>
    </row>
    <row r="2371" spans="1:9" x14ac:dyDescent="0.35">
      <c r="A2371">
        <v>347335</v>
      </c>
      <c r="B2371" t="s">
        <v>33</v>
      </c>
      <c r="C2371" t="s">
        <v>3</v>
      </c>
      <c r="D2371" t="s">
        <v>4</v>
      </c>
      <c r="E2371" t="s">
        <v>5</v>
      </c>
      <c r="F2371" t="s">
        <v>15</v>
      </c>
      <c r="G2371" t="s">
        <v>9</v>
      </c>
      <c r="H2371" s="165">
        <v>6092.3877415056586</v>
      </c>
      <c r="I2371" s="164"/>
    </row>
    <row r="2372" spans="1:9" x14ac:dyDescent="0.35">
      <c r="A2372">
        <v>347337</v>
      </c>
      <c r="B2372" t="s">
        <v>34</v>
      </c>
      <c r="C2372" t="s">
        <v>3</v>
      </c>
      <c r="D2372" t="s">
        <v>4</v>
      </c>
      <c r="E2372" t="s">
        <v>5</v>
      </c>
      <c r="F2372" t="s">
        <v>15</v>
      </c>
      <c r="G2372" t="s">
        <v>9</v>
      </c>
      <c r="H2372" s="165">
        <v>6061.3041305796096</v>
      </c>
      <c r="I2372" s="164"/>
    </row>
    <row r="2373" spans="1:9" x14ac:dyDescent="0.35">
      <c r="A2373">
        <v>347339</v>
      </c>
      <c r="B2373" t="s">
        <v>35</v>
      </c>
      <c r="C2373" t="s">
        <v>3</v>
      </c>
      <c r="D2373" t="s">
        <v>4</v>
      </c>
      <c r="E2373" t="s">
        <v>5</v>
      </c>
      <c r="F2373" t="s">
        <v>15</v>
      </c>
      <c r="G2373" t="s">
        <v>9</v>
      </c>
      <c r="H2373" s="165">
        <v>6030.2205196535588</v>
      </c>
      <c r="I2373" s="164"/>
    </row>
    <row r="2374" spans="1:9" x14ac:dyDescent="0.35">
      <c r="A2374">
        <v>347331</v>
      </c>
      <c r="B2374" t="s">
        <v>2</v>
      </c>
      <c r="C2374" t="s">
        <v>3</v>
      </c>
      <c r="D2374" t="s">
        <v>4</v>
      </c>
      <c r="E2374" t="s">
        <v>5</v>
      </c>
      <c r="F2374" t="s">
        <v>10</v>
      </c>
      <c r="G2374" t="s">
        <v>9</v>
      </c>
      <c r="H2374" s="165">
        <v>4913.4439965133952</v>
      </c>
      <c r="I2374" s="164"/>
    </row>
    <row r="2375" spans="1:9" x14ac:dyDescent="0.35">
      <c r="A2375">
        <v>347333</v>
      </c>
      <c r="B2375" t="s">
        <v>32</v>
      </c>
      <c r="C2375" t="s">
        <v>3</v>
      </c>
      <c r="D2375" t="s">
        <v>4</v>
      </c>
      <c r="E2375" t="s">
        <v>5</v>
      </c>
      <c r="F2375" t="s">
        <v>10</v>
      </c>
      <c r="G2375" t="s">
        <v>9</v>
      </c>
      <c r="H2375" s="165">
        <v>6128.4053443015873</v>
      </c>
      <c r="I2375" s="164"/>
    </row>
    <row r="2376" spans="1:9" x14ac:dyDescent="0.35">
      <c r="A2376">
        <v>347335</v>
      </c>
      <c r="B2376" t="s">
        <v>33</v>
      </c>
      <c r="C2376" t="s">
        <v>3</v>
      </c>
      <c r="D2376" t="s">
        <v>4</v>
      </c>
      <c r="E2376" t="s">
        <v>5</v>
      </c>
      <c r="F2376" t="s">
        <v>10</v>
      </c>
      <c r="G2376" t="s">
        <v>9</v>
      </c>
      <c r="H2376" s="165">
        <v>6097.2966877315284</v>
      </c>
      <c r="I2376" s="164"/>
    </row>
    <row r="2377" spans="1:9" x14ac:dyDescent="0.35">
      <c r="A2377">
        <v>347337</v>
      </c>
      <c r="B2377" t="s">
        <v>34</v>
      </c>
      <c r="C2377" t="s">
        <v>3</v>
      </c>
      <c r="D2377" t="s">
        <v>4</v>
      </c>
      <c r="E2377" t="s">
        <v>5</v>
      </c>
      <c r="F2377" t="s">
        <v>10</v>
      </c>
      <c r="G2377" t="s">
        <v>9</v>
      </c>
      <c r="H2377" s="165">
        <v>6066.1880311614696</v>
      </c>
      <c r="I2377" s="164"/>
    </row>
    <row r="2378" spans="1:9" x14ac:dyDescent="0.35">
      <c r="A2378">
        <v>347339</v>
      </c>
      <c r="B2378" t="s">
        <v>35</v>
      </c>
      <c r="C2378" t="s">
        <v>3</v>
      </c>
      <c r="D2378" t="s">
        <v>4</v>
      </c>
      <c r="E2378" t="s">
        <v>5</v>
      </c>
      <c r="F2378" t="s">
        <v>10</v>
      </c>
      <c r="G2378" t="s">
        <v>9</v>
      </c>
      <c r="H2378" s="165">
        <v>6035.0793745914107</v>
      </c>
      <c r="I2378" s="164"/>
    </row>
    <row r="2379" spans="1:9" x14ac:dyDescent="0.35">
      <c r="A2379">
        <v>347331</v>
      </c>
      <c r="B2379" t="s">
        <v>2</v>
      </c>
      <c r="C2379" t="s">
        <v>3</v>
      </c>
      <c r="D2379" t="s">
        <v>4</v>
      </c>
      <c r="E2379" t="s">
        <v>5</v>
      </c>
      <c r="F2379" t="s">
        <v>14</v>
      </c>
      <c r="G2379" t="s">
        <v>9</v>
      </c>
      <c r="H2379" s="165">
        <v>4888.7533231640809</v>
      </c>
      <c r="I2379" s="164"/>
    </row>
    <row r="2380" spans="1:9" x14ac:dyDescent="0.35">
      <c r="A2380">
        <v>347333</v>
      </c>
      <c r="B2380" t="s">
        <v>32</v>
      </c>
      <c r="C2380" t="s">
        <v>3</v>
      </c>
      <c r="D2380" t="s">
        <v>4</v>
      </c>
      <c r="E2380" t="s">
        <v>5</v>
      </c>
      <c r="F2380" t="s">
        <v>14</v>
      </c>
      <c r="G2380" t="s">
        <v>9</v>
      </c>
      <c r="H2380" s="165">
        <v>6097.6093375463024</v>
      </c>
      <c r="I2380" s="164"/>
    </row>
    <row r="2381" spans="1:9" x14ac:dyDescent="0.35">
      <c r="A2381">
        <v>347335</v>
      </c>
      <c r="B2381" t="s">
        <v>33</v>
      </c>
      <c r="C2381" t="s">
        <v>3</v>
      </c>
      <c r="D2381" t="s">
        <v>4</v>
      </c>
      <c r="E2381" t="s">
        <v>5</v>
      </c>
      <c r="F2381" t="s">
        <v>14</v>
      </c>
      <c r="G2381" t="s">
        <v>9</v>
      </c>
      <c r="H2381" s="165">
        <v>6066.6570058836314</v>
      </c>
      <c r="I2381" s="164"/>
    </row>
    <row r="2382" spans="1:9" x14ac:dyDescent="0.35">
      <c r="A2382">
        <v>347337</v>
      </c>
      <c r="B2382" t="s">
        <v>34</v>
      </c>
      <c r="C2382" t="s">
        <v>3</v>
      </c>
      <c r="D2382" t="s">
        <v>4</v>
      </c>
      <c r="E2382" t="s">
        <v>5</v>
      </c>
      <c r="F2382" t="s">
        <v>14</v>
      </c>
      <c r="G2382" t="s">
        <v>9</v>
      </c>
      <c r="H2382" s="165">
        <v>6035.7046742209595</v>
      </c>
      <c r="I2382" s="164"/>
    </row>
    <row r="2383" spans="1:9" x14ac:dyDescent="0.35">
      <c r="A2383">
        <v>347339</v>
      </c>
      <c r="B2383" t="s">
        <v>35</v>
      </c>
      <c r="C2383" t="s">
        <v>3</v>
      </c>
      <c r="D2383" t="s">
        <v>4</v>
      </c>
      <c r="E2383" t="s">
        <v>5</v>
      </c>
      <c r="F2383" t="s">
        <v>14</v>
      </c>
      <c r="G2383" t="s">
        <v>9</v>
      </c>
      <c r="H2383" s="165">
        <v>6004.7523425582885</v>
      </c>
      <c r="I2383" s="164"/>
    </row>
    <row r="2384" spans="1:9" x14ac:dyDescent="0.35">
      <c r="A2384">
        <v>347411</v>
      </c>
      <c r="B2384" t="s">
        <v>85</v>
      </c>
      <c r="C2384" t="s">
        <v>37</v>
      </c>
      <c r="D2384" t="s">
        <v>4</v>
      </c>
      <c r="E2384" t="s">
        <v>78</v>
      </c>
      <c r="F2384" t="s">
        <v>79</v>
      </c>
      <c r="G2384" t="s">
        <v>9</v>
      </c>
      <c r="H2384" s="165">
        <v>4711.7990146538596</v>
      </c>
      <c r="I2384" s="164"/>
    </row>
    <row r="2385" spans="1:9" x14ac:dyDescent="0.35">
      <c r="A2385">
        <v>347413</v>
      </c>
      <c r="B2385" t="s">
        <v>86</v>
      </c>
      <c r="C2385" t="s">
        <v>37</v>
      </c>
      <c r="D2385" t="s">
        <v>4</v>
      </c>
      <c r="E2385" t="s">
        <v>78</v>
      </c>
      <c r="F2385" t="s">
        <v>79</v>
      </c>
      <c r="G2385" t="s">
        <v>9</v>
      </c>
      <c r="H2385" s="165">
        <v>6154.4930267811997</v>
      </c>
      <c r="I2385" s="164"/>
    </row>
    <row r="2386" spans="1:9" x14ac:dyDescent="0.35">
      <c r="A2386">
        <v>347415</v>
      </c>
      <c r="B2386" t="s">
        <v>87</v>
      </c>
      <c r="C2386" t="s">
        <v>37</v>
      </c>
      <c r="D2386" t="s">
        <v>4</v>
      </c>
      <c r="E2386" t="s">
        <v>78</v>
      </c>
      <c r="F2386" t="s">
        <v>79</v>
      </c>
      <c r="G2386" t="s">
        <v>9</v>
      </c>
      <c r="H2386" s="165">
        <v>6135.9925467407747</v>
      </c>
      <c r="I2386" s="164"/>
    </row>
    <row r="2387" spans="1:9" x14ac:dyDescent="0.35">
      <c r="A2387">
        <v>347417</v>
      </c>
      <c r="B2387" t="s">
        <v>88</v>
      </c>
      <c r="C2387" t="s">
        <v>37</v>
      </c>
      <c r="D2387" t="s">
        <v>4</v>
      </c>
      <c r="E2387" t="s">
        <v>78</v>
      </c>
      <c r="F2387" t="s">
        <v>79</v>
      </c>
      <c r="G2387" t="s">
        <v>9</v>
      </c>
      <c r="H2387" s="165">
        <v>6105.1584133400675</v>
      </c>
      <c r="I2387" s="164"/>
    </row>
    <row r="2388" spans="1:9" x14ac:dyDescent="0.35">
      <c r="A2388">
        <v>347419</v>
      </c>
      <c r="B2388" t="s">
        <v>89</v>
      </c>
      <c r="C2388" t="s">
        <v>37</v>
      </c>
      <c r="D2388" t="s">
        <v>4</v>
      </c>
      <c r="E2388" t="s">
        <v>78</v>
      </c>
      <c r="F2388" t="s">
        <v>79</v>
      </c>
      <c r="G2388" t="s">
        <v>9</v>
      </c>
      <c r="H2388" s="165">
        <v>6074.3242799393602</v>
      </c>
      <c r="I2388" s="164"/>
    </row>
    <row r="2389" spans="1:9" x14ac:dyDescent="0.35">
      <c r="A2389">
        <v>347411</v>
      </c>
      <c r="B2389" t="s">
        <v>85</v>
      </c>
      <c r="C2389" t="s">
        <v>37</v>
      </c>
      <c r="D2389" t="s">
        <v>4</v>
      </c>
      <c r="E2389" t="s">
        <v>78</v>
      </c>
      <c r="F2389" t="s">
        <v>80</v>
      </c>
      <c r="G2389" t="s">
        <v>9</v>
      </c>
      <c r="H2389" s="165">
        <v>4807.2558294470346</v>
      </c>
      <c r="I2389" s="164"/>
    </row>
    <row r="2390" spans="1:9" x14ac:dyDescent="0.35">
      <c r="A2390">
        <v>347413</v>
      </c>
      <c r="B2390" t="s">
        <v>86</v>
      </c>
      <c r="C2390" t="s">
        <v>37</v>
      </c>
      <c r="D2390" t="s">
        <v>4</v>
      </c>
      <c r="E2390" t="s">
        <v>78</v>
      </c>
      <c r="F2390" t="s">
        <v>80</v>
      </c>
      <c r="G2390" t="s">
        <v>9</v>
      </c>
      <c r="H2390" s="165">
        <v>6092.3877415056586</v>
      </c>
      <c r="I2390" s="164"/>
    </row>
    <row r="2391" spans="1:9" x14ac:dyDescent="0.35">
      <c r="A2391">
        <v>347415</v>
      </c>
      <c r="B2391" t="s">
        <v>87</v>
      </c>
      <c r="C2391" t="s">
        <v>37</v>
      </c>
      <c r="D2391" t="s">
        <v>4</v>
      </c>
      <c r="E2391" t="s">
        <v>78</v>
      </c>
      <c r="F2391" t="s">
        <v>80</v>
      </c>
      <c r="G2391" t="s">
        <v>9</v>
      </c>
      <c r="H2391" s="165">
        <v>6074.0739506995287</v>
      </c>
      <c r="I2391" s="164"/>
    </row>
    <row r="2392" spans="1:9" x14ac:dyDescent="0.35">
      <c r="A2392">
        <v>347417</v>
      </c>
      <c r="B2392" t="s">
        <v>88</v>
      </c>
      <c r="C2392" t="s">
        <v>37</v>
      </c>
      <c r="D2392" t="s">
        <v>4</v>
      </c>
      <c r="E2392" t="s">
        <v>78</v>
      </c>
      <c r="F2392" t="s">
        <v>80</v>
      </c>
      <c r="G2392" t="s">
        <v>9</v>
      </c>
      <c r="H2392" s="165">
        <v>6043.5509660226471</v>
      </c>
      <c r="I2392" s="164"/>
    </row>
    <row r="2393" spans="1:9" x14ac:dyDescent="0.35">
      <c r="A2393">
        <v>347419</v>
      </c>
      <c r="B2393" t="s">
        <v>89</v>
      </c>
      <c r="C2393" t="s">
        <v>37</v>
      </c>
      <c r="D2393" t="s">
        <v>4</v>
      </c>
      <c r="E2393" t="s">
        <v>78</v>
      </c>
      <c r="F2393" t="s">
        <v>80</v>
      </c>
      <c r="G2393" t="s">
        <v>9</v>
      </c>
      <c r="H2393" s="165">
        <v>6013.0279813457646</v>
      </c>
      <c r="I2393" s="164"/>
    </row>
    <row r="2394" spans="1:9" x14ac:dyDescent="0.35">
      <c r="A2394">
        <v>347411</v>
      </c>
      <c r="B2394" t="s">
        <v>85</v>
      </c>
      <c r="C2394" t="s">
        <v>37</v>
      </c>
      <c r="D2394" t="s">
        <v>4</v>
      </c>
      <c r="E2394" t="s">
        <v>78</v>
      </c>
      <c r="F2394" t="s">
        <v>81</v>
      </c>
      <c r="G2394" t="s">
        <v>9</v>
      </c>
      <c r="H2394" s="165">
        <v>4693.0984419263386</v>
      </c>
      <c r="I2394" s="164"/>
    </row>
    <row r="2395" spans="1:9" x14ac:dyDescent="0.35">
      <c r="A2395">
        <v>347413</v>
      </c>
      <c r="B2395" t="s">
        <v>86</v>
      </c>
      <c r="C2395" t="s">
        <v>37</v>
      </c>
      <c r="D2395" t="s">
        <v>4</v>
      </c>
      <c r="E2395" t="s">
        <v>78</v>
      </c>
      <c r="F2395" t="s">
        <v>81</v>
      </c>
      <c r="G2395" t="s">
        <v>9</v>
      </c>
      <c r="H2395" s="165">
        <v>6084.4780453257754</v>
      </c>
      <c r="I2395" s="164"/>
    </row>
    <row r="2396" spans="1:9" x14ac:dyDescent="0.35">
      <c r="A2396">
        <v>347415</v>
      </c>
      <c r="B2396" t="s">
        <v>87</v>
      </c>
      <c r="C2396" t="s">
        <v>37</v>
      </c>
      <c r="D2396" t="s">
        <v>4</v>
      </c>
      <c r="E2396" t="s">
        <v>78</v>
      </c>
      <c r="F2396" t="s">
        <v>81</v>
      </c>
      <c r="G2396" t="s">
        <v>9</v>
      </c>
      <c r="H2396" s="165">
        <v>6066.1880311614696</v>
      </c>
      <c r="I2396" s="164"/>
    </row>
    <row r="2397" spans="1:9" x14ac:dyDescent="0.35">
      <c r="A2397">
        <v>347417</v>
      </c>
      <c r="B2397" t="s">
        <v>88</v>
      </c>
      <c r="C2397" t="s">
        <v>37</v>
      </c>
      <c r="D2397" t="s">
        <v>4</v>
      </c>
      <c r="E2397" t="s">
        <v>78</v>
      </c>
      <c r="F2397" t="s">
        <v>81</v>
      </c>
      <c r="G2397" t="s">
        <v>9</v>
      </c>
      <c r="H2397" s="165">
        <v>6035.7046742209604</v>
      </c>
      <c r="I2397" s="164"/>
    </row>
    <row r="2398" spans="1:9" x14ac:dyDescent="0.35">
      <c r="A2398">
        <v>347419</v>
      </c>
      <c r="B2398" t="s">
        <v>89</v>
      </c>
      <c r="C2398" t="s">
        <v>37</v>
      </c>
      <c r="D2398" t="s">
        <v>4</v>
      </c>
      <c r="E2398" t="s">
        <v>78</v>
      </c>
      <c r="F2398" t="s">
        <v>81</v>
      </c>
      <c r="G2398" t="s">
        <v>9</v>
      </c>
      <c r="H2398" s="165">
        <v>6005.2213172804495</v>
      </c>
      <c r="I2398" s="164"/>
    </row>
    <row r="2399" spans="1:9" x14ac:dyDescent="0.35">
      <c r="A2399">
        <v>347353</v>
      </c>
      <c r="B2399" t="s">
        <v>47</v>
      </c>
      <c r="C2399" t="s">
        <v>37</v>
      </c>
      <c r="D2399" t="s">
        <v>38</v>
      </c>
      <c r="E2399" t="s">
        <v>39</v>
      </c>
      <c r="F2399" t="s">
        <v>46</v>
      </c>
      <c r="G2399" t="s">
        <v>9</v>
      </c>
      <c r="H2399" s="165">
        <v>5757.6189655172402</v>
      </c>
      <c r="I2399" s="164"/>
    </row>
    <row r="2400" spans="1:9" x14ac:dyDescent="0.35">
      <c r="A2400">
        <v>347355</v>
      </c>
      <c r="B2400" t="s">
        <v>49</v>
      </c>
      <c r="C2400" t="s">
        <v>37</v>
      </c>
      <c r="D2400" t="s">
        <v>38</v>
      </c>
      <c r="E2400" t="s">
        <v>39</v>
      </c>
      <c r="F2400" t="s">
        <v>46</v>
      </c>
      <c r="G2400" t="s">
        <v>9</v>
      </c>
      <c r="H2400" s="165">
        <v>8642.6999999999989</v>
      </c>
      <c r="I2400" s="164"/>
    </row>
    <row r="2401" spans="1:9" x14ac:dyDescent="0.35">
      <c r="A2401">
        <v>347357</v>
      </c>
      <c r="B2401" t="s">
        <v>50</v>
      </c>
      <c r="C2401" t="s">
        <v>37</v>
      </c>
      <c r="D2401" t="s">
        <v>38</v>
      </c>
      <c r="E2401" t="s">
        <v>39</v>
      </c>
      <c r="F2401" t="s">
        <v>46</v>
      </c>
      <c r="G2401" t="s">
        <v>9</v>
      </c>
      <c r="H2401" s="165">
        <v>8599.0499999999993</v>
      </c>
      <c r="I2401" s="164"/>
    </row>
    <row r="2402" spans="1:9" x14ac:dyDescent="0.35">
      <c r="A2402">
        <v>347359</v>
      </c>
      <c r="B2402" t="s">
        <v>51</v>
      </c>
      <c r="C2402" t="s">
        <v>37</v>
      </c>
      <c r="D2402" t="s">
        <v>38</v>
      </c>
      <c r="E2402" t="s">
        <v>39</v>
      </c>
      <c r="F2402" t="s">
        <v>46</v>
      </c>
      <c r="G2402" t="s">
        <v>9</v>
      </c>
      <c r="H2402" s="165">
        <v>5736.3793103448279</v>
      </c>
      <c r="I2402" s="164"/>
    </row>
    <row r="2403" spans="1:9" x14ac:dyDescent="0.35">
      <c r="A2403">
        <v>347353</v>
      </c>
      <c r="B2403" t="s">
        <v>47</v>
      </c>
      <c r="C2403" t="s">
        <v>37</v>
      </c>
      <c r="D2403" t="s">
        <v>38</v>
      </c>
      <c r="E2403" t="s">
        <v>39</v>
      </c>
      <c r="F2403" t="s">
        <v>40</v>
      </c>
      <c r="G2403" t="s">
        <v>9</v>
      </c>
      <c r="H2403" s="165">
        <v>5727.9405172413781</v>
      </c>
      <c r="I2403" s="164"/>
    </row>
    <row r="2404" spans="1:9" x14ac:dyDescent="0.35">
      <c r="A2404">
        <v>347355</v>
      </c>
      <c r="B2404" t="s">
        <v>49</v>
      </c>
      <c r="C2404" t="s">
        <v>37</v>
      </c>
      <c r="D2404" t="s">
        <v>38</v>
      </c>
      <c r="E2404" t="s">
        <v>39</v>
      </c>
      <c r="F2404" t="s">
        <v>40</v>
      </c>
      <c r="G2404" t="s">
        <v>9</v>
      </c>
      <c r="H2404" s="165">
        <v>8598.15</v>
      </c>
      <c r="I2404" s="164"/>
    </row>
    <row r="2405" spans="1:9" x14ac:dyDescent="0.35">
      <c r="A2405">
        <v>347357</v>
      </c>
      <c r="B2405" t="s">
        <v>50</v>
      </c>
      <c r="C2405" t="s">
        <v>37</v>
      </c>
      <c r="D2405" t="s">
        <v>38</v>
      </c>
      <c r="E2405" t="s">
        <v>39</v>
      </c>
      <c r="F2405" t="s">
        <v>40</v>
      </c>
      <c r="G2405" t="s">
        <v>9</v>
      </c>
      <c r="H2405" s="165">
        <v>8554.7250000000004</v>
      </c>
      <c r="I2405" s="164"/>
    </row>
    <row r="2406" spans="1:9" x14ac:dyDescent="0.35">
      <c r="A2406">
        <v>347359</v>
      </c>
      <c r="B2406" t="s">
        <v>51</v>
      </c>
      <c r="C2406" t="s">
        <v>37</v>
      </c>
      <c r="D2406" t="s">
        <v>38</v>
      </c>
      <c r="E2406" t="s">
        <v>39</v>
      </c>
      <c r="F2406" t="s">
        <v>40</v>
      </c>
      <c r="G2406" t="s">
        <v>9</v>
      </c>
      <c r="H2406" s="165">
        <v>5706.8103448275861</v>
      </c>
      <c r="I2406" s="164"/>
    </row>
    <row r="2407" spans="1:9" x14ac:dyDescent="0.35">
      <c r="A2407">
        <v>347353</v>
      </c>
      <c r="B2407" t="s">
        <v>47</v>
      </c>
      <c r="C2407" t="s">
        <v>37</v>
      </c>
      <c r="D2407" t="s">
        <v>38</v>
      </c>
      <c r="E2407" t="s">
        <v>39</v>
      </c>
      <c r="F2407" t="s">
        <v>45</v>
      </c>
      <c r="G2407" t="s">
        <v>9</v>
      </c>
      <c r="H2407" s="165">
        <v>6095.0732160973921</v>
      </c>
      <c r="I2407" s="164"/>
    </row>
    <row r="2408" spans="1:9" x14ac:dyDescent="0.35">
      <c r="A2408">
        <v>347355</v>
      </c>
      <c r="B2408" t="s">
        <v>49</v>
      </c>
      <c r="C2408" t="s">
        <v>37</v>
      </c>
      <c r="D2408" t="s">
        <v>38</v>
      </c>
      <c r="E2408" t="s">
        <v>39</v>
      </c>
      <c r="F2408" t="s">
        <v>45</v>
      </c>
      <c r="G2408" t="s">
        <v>9</v>
      </c>
      <c r="H2408" s="165">
        <v>8720.7717281028035</v>
      </c>
      <c r="I2408" s="164"/>
    </row>
    <row r="2409" spans="1:9" x14ac:dyDescent="0.35">
      <c r="A2409">
        <v>347357</v>
      </c>
      <c r="B2409" t="s">
        <v>50</v>
      </c>
      <c r="C2409" t="s">
        <v>37</v>
      </c>
      <c r="D2409" t="s">
        <v>38</v>
      </c>
      <c r="E2409" t="s">
        <v>39</v>
      </c>
      <c r="F2409" t="s">
        <v>45</v>
      </c>
      <c r="G2409" t="s">
        <v>9</v>
      </c>
      <c r="H2409" s="165">
        <v>8676.7274264457174</v>
      </c>
      <c r="I2409" s="164"/>
    </row>
    <row r="2410" spans="1:9" x14ac:dyDescent="0.35">
      <c r="A2410">
        <v>347359</v>
      </c>
      <c r="B2410" t="s">
        <v>51</v>
      </c>
      <c r="C2410" t="s">
        <v>37</v>
      </c>
      <c r="D2410" t="s">
        <v>38</v>
      </c>
      <c r="E2410" t="s">
        <v>39</v>
      </c>
      <c r="F2410" t="s">
        <v>45</v>
      </c>
      <c r="G2410" t="s">
        <v>9</v>
      </c>
      <c r="H2410" s="165">
        <v>6072.6460601961435</v>
      </c>
      <c r="I2410" s="164"/>
    </row>
    <row r="2411" spans="1:9" x14ac:dyDescent="0.35">
      <c r="A2411">
        <v>347373</v>
      </c>
      <c r="B2411" t="s">
        <v>57</v>
      </c>
      <c r="C2411" t="s">
        <v>37</v>
      </c>
      <c r="D2411" t="s">
        <v>38</v>
      </c>
      <c r="E2411" t="s">
        <v>53</v>
      </c>
      <c r="F2411" t="s">
        <v>55</v>
      </c>
      <c r="G2411" t="s">
        <v>9</v>
      </c>
      <c r="H2411" s="165">
        <v>5727.9405172413781</v>
      </c>
      <c r="I2411" s="164"/>
    </row>
    <row r="2412" spans="1:9" x14ac:dyDescent="0.35">
      <c r="A2412">
        <v>347375</v>
      </c>
      <c r="B2412" t="s">
        <v>58</v>
      </c>
      <c r="C2412" t="s">
        <v>37</v>
      </c>
      <c r="D2412" t="s">
        <v>38</v>
      </c>
      <c r="E2412" t="s">
        <v>53</v>
      </c>
      <c r="F2412" t="s">
        <v>55</v>
      </c>
      <c r="G2412" t="s">
        <v>9</v>
      </c>
      <c r="H2412" s="165">
        <v>8937.09</v>
      </c>
      <c r="I2412" s="164"/>
    </row>
    <row r="2413" spans="1:9" x14ac:dyDescent="0.35">
      <c r="A2413">
        <v>347377</v>
      </c>
      <c r="B2413" t="s">
        <v>59</v>
      </c>
      <c r="C2413" t="s">
        <v>37</v>
      </c>
      <c r="D2413" t="s">
        <v>38</v>
      </c>
      <c r="E2413" t="s">
        <v>53</v>
      </c>
      <c r="F2413" t="s">
        <v>55</v>
      </c>
      <c r="G2413" t="s">
        <v>9</v>
      </c>
      <c r="H2413" s="165">
        <v>8910.2250000000004</v>
      </c>
      <c r="I2413" s="164"/>
    </row>
    <row r="2414" spans="1:9" x14ac:dyDescent="0.35">
      <c r="A2414">
        <v>347379</v>
      </c>
      <c r="B2414" t="s">
        <v>60</v>
      </c>
      <c r="C2414" t="s">
        <v>37</v>
      </c>
      <c r="D2414" t="s">
        <v>38</v>
      </c>
      <c r="E2414" t="s">
        <v>53</v>
      </c>
      <c r="F2414" t="s">
        <v>55</v>
      </c>
      <c r="G2414" t="s">
        <v>9</v>
      </c>
      <c r="H2414" s="165">
        <v>5944.2672413793116</v>
      </c>
      <c r="I2414" s="164"/>
    </row>
    <row r="2415" spans="1:9" x14ac:dyDescent="0.35">
      <c r="A2415">
        <v>347373</v>
      </c>
      <c r="B2415" t="s">
        <v>57</v>
      </c>
      <c r="C2415" t="s">
        <v>37</v>
      </c>
      <c r="D2415" t="s">
        <v>38</v>
      </c>
      <c r="E2415" t="s">
        <v>53</v>
      </c>
      <c r="F2415" t="s">
        <v>54</v>
      </c>
      <c r="G2415" t="s">
        <v>9</v>
      </c>
      <c r="H2415" s="165">
        <v>5699.1568965517235</v>
      </c>
      <c r="I2415" s="164"/>
    </row>
    <row r="2416" spans="1:9" x14ac:dyDescent="0.35">
      <c r="A2416">
        <v>347375</v>
      </c>
      <c r="B2416" t="s">
        <v>58</v>
      </c>
      <c r="C2416" t="s">
        <v>37</v>
      </c>
      <c r="D2416" t="s">
        <v>38</v>
      </c>
      <c r="E2416" t="s">
        <v>53</v>
      </c>
      <c r="F2416" t="s">
        <v>54</v>
      </c>
      <c r="G2416" t="s">
        <v>9</v>
      </c>
      <c r="H2416" s="165">
        <v>8892.18</v>
      </c>
      <c r="I2416" s="164"/>
    </row>
    <row r="2417" spans="1:9" x14ac:dyDescent="0.35">
      <c r="A2417">
        <v>347377</v>
      </c>
      <c r="B2417" t="s">
        <v>59</v>
      </c>
      <c r="C2417" t="s">
        <v>37</v>
      </c>
      <c r="D2417" t="s">
        <v>38</v>
      </c>
      <c r="E2417" t="s">
        <v>53</v>
      </c>
      <c r="F2417" t="s">
        <v>54</v>
      </c>
      <c r="G2417" t="s">
        <v>9</v>
      </c>
      <c r="H2417" s="165">
        <v>8865.4500000000007</v>
      </c>
      <c r="I2417" s="164"/>
    </row>
    <row r="2418" spans="1:9" x14ac:dyDescent="0.35">
      <c r="A2418">
        <v>347379</v>
      </c>
      <c r="B2418" t="s">
        <v>60</v>
      </c>
      <c r="C2418" t="s">
        <v>37</v>
      </c>
      <c r="D2418" t="s">
        <v>38</v>
      </c>
      <c r="E2418" t="s">
        <v>53</v>
      </c>
      <c r="F2418" t="s">
        <v>54</v>
      </c>
      <c r="G2418" t="s">
        <v>9</v>
      </c>
      <c r="H2418" s="165">
        <v>5914.3965517241386</v>
      </c>
      <c r="I2418" s="164"/>
    </row>
    <row r="2419" spans="1:9" x14ac:dyDescent="0.35">
      <c r="A2419">
        <v>347373</v>
      </c>
      <c r="B2419" t="s">
        <v>57</v>
      </c>
      <c r="C2419" t="s">
        <v>37</v>
      </c>
      <c r="D2419" t="s">
        <v>38</v>
      </c>
      <c r="E2419" t="s">
        <v>53</v>
      </c>
      <c r="F2419" t="s">
        <v>56</v>
      </c>
      <c r="G2419" t="s">
        <v>9</v>
      </c>
      <c r="H2419" s="165">
        <v>5834.3012343591436</v>
      </c>
      <c r="I2419" s="164"/>
    </row>
    <row r="2420" spans="1:9" x14ac:dyDescent="0.35">
      <c r="A2420">
        <v>347375</v>
      </c>
      <c r="B2420" t="s">
        <v>58</v>
      </c>
      <c r="C2420" t="s">
        <v>37</v>
      </c>
      <c r="D2420" t="s">
        <v>38</v>
      </c>
      <c r="E2420" t="s">
        <v>53</v>
      </c>
      <c r="F2420" t="s">
        <v>56</v>
      </c>
      <c r="G2420" t="s">
        <v>9</v>
      </c>
      <c r="H2420" s="165">
        <v>8676.7274264457174</v>
      </c>
      <c r="I2420" s="164"/>
    </row>
    <row r="2421" spans="1:9" x14ac:dyDescent="0.35">
      <c r="A2421">
        <v>347377</v>
      </c>
      <c r="B2421" t="s">
        <v>59</v>
      </c>
      <c r="C2421" t="s">
        <v>37</v>
      </c>
      <c r="D2421" t="s">
        <v>38</v>
      </c>
      <c r="E2421" t="s">
        <v>53</v>
      </c>
      <c r="F2421" t="s">
        <v>56</v>
      </c>
      <c r="G2421" t="s">
        <v>9</v>
      </c>
      <c r="H2421" s="165">
        <v>8650.6450794724351</v>
      </c>
      <c r="I2421" s="164"/>
    </row>
    <row r="2422" spans="1:9" x14ac:dyDescent="0.35">
      <c r="A2422">
        <v>347379</v>
      </c>
      <c r="B2422" t="s">
        <v>60</v>
      </c>
      <c r="C2422" t="s">
        <v>37</v>
      </c>
      <c r="D2422" t="s">
        <v>38</v>
      </c>
      <c r="E2422" t="s">
        <v>53</v>
      </c>
      <c r="F2422" t="s">
        <v>56</v>
      </c>
      <c r="G2422" t="s">
        <v>9</v>
      </c>
      <c r="H2422" s="165">
        <v>6054.7020629015888</v>
      </c>
      <c r="I2422" s="164"/>
    </row>
    <row r="2423" spans="1:9" x14ac:dyDescent="0.35">
      <c r="A2423">
        <v>347425</v>
      </c>
      <c r="B2423" t="s">
        <v>93</v>
      </c>
      <c r="C2423" t="s">
        <v>3</v>
      </c>
      <c r="D2423" t="s">
        <v>62</v>
      </c>
      <c r="E2423" t="s">
        <v>91</v>
      </c>
      <c r="F2423" t="s">
        <v>96</v>
      </c>
      <c r="G2423" t="s">
        <v>9</v>
      </c>
      <c r="H2423" s="165">
        <v>2491.2275862068927</v>
      </c>
      <c r="I2423" s="164"/>
    </row>
    <row r="2424" spans="1:9" x14ac:dyDescent="0.35">
      <c r="A2424">
        <v>347427</v>
      </c>
      <c r="B2424" t="s">
        <v>98</v>
      </c>
      <c r="C2424" t="s">
        <v>3</v>
      </c>
      <c r="D2424" t="s">
        <v>62</v>
      </c>
      <c r="E2424" t="s">
        <v>91</v>
      </c>
      <c r="F2424" t="s">
        <v>96</v>
      </c>
      <c r="G2424" t="s">
        <v>9</v>
      </c>
      <c r="H2424" s="165">
        <v>2804.4896551724132</v>
      </c>
      <c r="I2424" s="164"/>
    </row>
    <row r="2425" spans="1:9" x14ac:dyDescent="0.35">
      <c r="A2425">
        <v>347429</v>
      </c>
      <c r="B2425" t="s">
        <v>99</v>
      </c>
      <c r="C2425" t="s">
        <v>3</v>
      </c>
      <c r="D2425" t="s">
        <v>62</v>
      </c>
      <c r="E2425" t="s">
        <v>91</v>
      </c>
      <c r="F2425" t="s">
        <v>96</v>
      </c>
      <c r="G2425" t="s">
        <v>9</v>
      </c>
      <c r="H2425" s="165">
        <v>2900.3944827586201</v>
      </c>
      <c r="I2425" s="164"/>
    </row>
    <row r="2426" spans="1:9" x14ac:dyDescent="0.35">
      <c r="A2426">
        <v>347431</v>
      </c>
      <c r="B2426" t="s">
        <v>100</v>
      </c>
      <c r="C2426" t="s">
        <v>3</v>
      </c>
      <c r="D2426" t="s">
        <v>62</v>
      </c>
      <c r="E2426" t="s">
        <v>91</v>
      </c>
      <c r="F2426" t="s">
        <v>96</v>
      </c>
      <c r="G2426" t="s">
        <v>9</v>
      </c>
      <c r="H2426" s="165">
        <v>2925.2999999999997</v>
      </c>
      <c r="I2426" s="164"/>
    </row>
    <row r="2427" spans="1:9" x14ac:dyDescent="0.35">
      <c r="A2427">
        <v>347433</v>
      </c>
      <c r="B2427" t="s">
        <v>101</v>
      </c>
      <c r="C2427" t="s">
        <v>3</v>
      </c>
      <c r="D2427" t="s">
        <v>62</v>
      </c>
      <c r="E2427" t="s">
        <v>91</v>
      </c>
      <c r="F2427" t="s">
        <v>96</v>
      </c>
      <c r="G2427" t="s">
        <v>9</v>
      </c>
      <c r="H2427" s="165">
        <v>2910.6</v>
      </c>
      <c r="I2427" s="164"/>
    </row>
    <row r="2428" spans="1:9" x14ac:dyDescent="0.35">
      <c r="A2428">
        <v>347435</v>
      </c>
      <c r="B2428" t="s">
        <v>102</v>
      </c>
      <c r="C2428" t="s">
        <v>3</v>
      </c>
      <c r="D2428" t="s">
        <v>62</v>
      </c>
      <c r="E2428" t="s">
        <v>91</v>
      </c>
      <c r="F2428" t="s">
        <v>96</v>
      </c>
      <c r="G2428" t="s">
        <v>9</v>
      </c>
      <c r="H2428" s="165">
        <v>6157.9482758620625</v>
      </c>
      <c r="I2428" s="164"/>
    </row>
    <row r="2429" spans="1:9" x14ac:dyDescent="0.35">
      <c r="A2429">
        <v>347437</v>
      </c>
      <c r="B2429" t="s">
        <v>103</v>
      </c>
      <c r="C2429" t="s">
        <v>3</v>
      </c>
      <c r="D2429" t="s">
        <v>62</v>
      </c>
      <c r="E2429" t="s">
        <v>91</v>
      </c>
      <c r="F2429" t="s">
        <v>96</v>
      </c>
      <c r="G2429" t="s">
        <v>9</v>
      </c>
      <c r="H2429" s="165">
        <v>5762.4</v>
      </c>
      <c r="I2429" s="164"/>
    </row>
    <row r="2430" spans="1:9" x14ac:dyDescent="0.35">
      <c r="A2430">
        <v>347439</v>
      </c>
      <c r="B2430" t="s">
        <v>104</v>
      </c>
      <c r="C2430" t="s">
        <v>3</v>
      </c>
      <c r="D2430" t="s">
        <v>62</v>
      </c>
      <c r="E2430" t="s">
        <v>91</v>
      </c>
      <c r="F2430" t="s">
        <v>96</v>
      </c>
      <c r="G2430" t="s">
        <v>9</v>
      </c>
      <c r="H2430" s="165">
        <v>2932.3965517241286</v>
      </c>
      <c r="I2430" s="164"/>
    </row>
    <row r="2431" spans="1:9" x14ac:dyDescent="0.35">
      <c r="A2431">
        <v>347425</v>
      </c>
      <c r="B2431" t="s">
        <v>93</v>
      </c>
      <c r="C2431" t="s">
        <v>3</v>
      </c>
      <c r="D2431" t="s">
        <v>62</v>
      </c>
      <c r="E2431" t="s">
        <v>91</v>
      </c>
      <c r="F2431" t="s">
        <v>94</v>
      </c>
      <c r="G2431" t="s">
        <v>9</v>
      </c>
      <c r="H2431" s="165">
        <v>2322.7755834829427</v>
      </c>
      <c r="I2431" s="164"/>
    </row>
    <row r="2432" spans="1:9" x14ac:dyDescent="0.35">
      <c r="A2432">
        <v>347427</v>
      </c>
      <c r="B2432" t="s">
        <v>98</v>
      </c>
      <c r="C2432" t="s">
        <v>3</v>
      </c>
      <c r="D2432" t="s">
        <v>62</v>
      </c>
      <c r="E2432" t="s">
        <v>91</v>
      </c>
      <c r="F2432" t="s">
        <v>94</v>
      </c>
      <c r="G2432" t="s">
        <v>9</v>
      </c>
      <c r="H2432" s="165">
        <v>2614.8554757630109</v>
      </c>
      <c r="I2432" s="164"/>
    </row>
    <row r="2433" spans="1:9" x14ac:dyDescent="0.35">
      <c r="A2433">
        <v>347429</v>
      </c>
      <c r="B2433" t="s">
        <v>99</v>
      </c>
      <c r="C2433" t="s">
        <v>3</v>
      </c>
      <c r="D2433" t="s">
        <v>62</v>
      </c>
      <c r="E2433" t="s">
        <v>91</v>
      </c>
      <c r="F2433" t="s">
        <v>94</v>
      </c>
      <c r="G2433" t="s">
        <v>9</v>
      </c>
      <c r="H2433" s="165">
        <v>2704.2754039497254</v>
      </c>
      <c r="I2433" s="164"/>
    </row>
    <row r="2434" spans="1:9" x14ac:dyDescent="0.35">
      <c r="A2434">
        <v>347431</v>
      </c>
      <c r="B2434" t="s">
        <v>100</v>
      </c>
      <c r="C2434" t="s">
        <v>3</v>
      </c>
      <c r="D2434" t="s">
        <v>62</v>
      </c>
      <c r="E2434" t="s">
        <v>91</v>
      </c>
      <c r="F2434" t="s">
        <v>94</v>
      </c>
      <c r="G2434" t="s">
        <v>9</v>
      </c>
      <c r="H2434" s="165">
        <v>2727.4968581687522</v>
      </c>
      <c r="I2434" s="164"/>
    </row>
    <row r="2435" spans="1:9" x14ac:dyDescent="0.35">
      <c r="A2435">
        <v>347433</v>
      </c>
      <c r="B2435" t="s">
        <v>101</v>
      </c>
      <c r="C2435" t="s">
        <v>3</v>
      </c>
      <c r="D2435" t="s">
        <v>62</v>
      </c>
      <c r="E2435" t="s">
        <v>91</v>
      </c>
      <c r="F2435" t="s">
        <v>94</v>
      </c>
      <c r="G2435" t="s">
        <v>9</v>
      </c>
      <c r="H2435" s="165">
        <v>2713.7908438060949</v>
      </c>
      <c r="I2435" s="164"/>
    </row>
    <row r="2436" spans="1:9" x14ac:dyDescent="0.35">
      <c r="A2436">
        <v>347435</v>
      </c>
      <c r="B2436" t="s">
        <v>102</v>
      </c>
      <c r="C2436" t="s">
        <v>3</v>
      </c>
      <c r="D2436" t="s">
        <v>62</v>
      </c>
      <c r="E2436" t="s">
        <v>91</v>
      </c>
      <c r="F2436" t="s">
        <v>94</v>
      </c>
      <c r="G2436" t="s">
        <v>9</v>
      </c>
      <c r="H2436" s="165">
        <v>6641.5879712746828</v>
      </c>
      <c r="I2436" s="164"/>
    </row>
    <row r="2437" spans="1:9" x14ac:dyDescent="0.35">
      <c r="A2437">
        <v>347437</v>
      </c>
      <c r="B2437" t="s">
        <v>103</v>
      </c>
      <c r="C2437" t="s">
        <v>3</v>
      </c>
      <c r="D2437" t="s">
        <v>62</v>
      </c>
      <c r="E2437" t="s">
        <v>91</v>
      </c>
      <c r="F2437" t="s">
        <v>94</v>
      </c>
      <c r="G2437" t="s">
        <v>9</v>
      </c>
      <c r="H2437" s="165">
        <v>6268.2172351885038</v>
      </c>
      <c r="I2437" s="164"/>
    </row>
    <row r="2438" spans="1:9" x14ac:dyDescent="0.35">
      <c r="A2438">
        <v>347439</v>
      </c>
      <c r="B2438" t="s">
        <v>104</v>
      </c>
      <c r="C2438" t="s">
        <v>3</v>
      </c>
      <c r="D2438" t="s">
        <v>62</v>
      </c>
      <c r="E2438" t="s">
        <v>91</v>
      </c>
      <c r="F2438" t="s">
        <v>94</v>
      </c>
      <c r="G2438" t="s">
        <v>9</v>
      </c>
      <c r="H2438" s="165">
        <v>2744.3536804308796</v>
      </c>
      <c r="I2438" s="164"/>
    </row>
    <row r="2439" spans="1:9" x14ac:dyDescent="0.35">
      <c r="A2439">
        <v>347385</v>
      </c>
      <c r="B2439" t="s">
        <v>61</v>
      </c>
      <c r="C2439" t="s">
        <v>3</v>
      </c>
      <c r="D2439" t="s">
        <v>62</v>
      </c>
      <c r="E2439" t="s">
        <v>63</v>
      </c>
      <c r="F2439" t="s">
        <v>65</v>
      </c>
      <c r="G2439" t="s">
        <v>9</v>
      </c>
      <c r="H2439" s="165">
        <v>2503.9379310344789</v>
      </c>
      <c r="I2439" s="164"/>
    </row>
    <row r="2440" spans="1:9" x14ac:dyDescent="0.35">
      <c r="A2440">
        <v>347387</v>
      </c>
      <c r="B2440" t="s">
        <v>70</v>
      </c>
      <c r="C2440" t="s">
        <v>3</v>
      </c>
      <c r="D2440" t="s">
        <v>62</v>
      </c>
      <c r="E2440" t="s">
        <v>63</v>
      </c>
      <c r="F2440" t="s">
        <v>65</v>
      </c>
      <c r="G2440" t="s">
        <v>9</v>
      </c>
      <c r="H2440" s="165">
        <v>2819.0206896551717</v>
      </c>
      <c r="I2440" s="164"/>
    </row>
    <row r="2441" spans="1:9" x14ac:dyDescent="0.35">
      <c r="A2441">
        <v>347389</v>
      </c>
      <c r="B2441" t="s">
        <v>71</v>
      </c>
      <c r="C2441" t="s">
        <v>3</v>
      </c>
      <c r="D2441" t="s">
        <v>62</v>
      </c>
      <c r="E2441" t="s">
        <v>63</v>
      </c>
      <c r="F2441" t="s">
        <v>65</v>
      </c>
      <c r="G2441" t="s">
        <v>9</v>
      </c>
      <c r="H2441" s="165">
        <v>2804.6379310344819</v>
      </c>
      <c r="I2441" s="164"/>
    </row>
    <row r="2442" spans="1:9" x14ac:dyDescent="0.35">
      <c r="A2442">
        <v>347391</v>
      </c>
      <c r="B2442" t="s">
        <v>72</v>
      </c>
      <c r="C2442" t="s">
        <v>3</v>
      </c>
      <c r="D2442" t="s">
        <v>62</v>
      </c>
      <c r="E2442" t="s">
        <v>63</v>
      </c>
      <c r="F2442" t="s">
        <v>65</v>
      </c>
      <c r="G2442" t="s">
        <v>9</v>
      </c>
      <c r="H2442" s="165">
        <v>2822.7</v>
      </c>
      <c r="I2442" s="164"/>
    </row>
    <row r="2443" spans="1:9" x14ac:dyDescent="0.35">
      <c r="A2443">
        <v>347393</v>
      </c>
      <c r="B2443" t="s">
        <v>73</v>
      </c>
      <c r="C2443" t="s">
        <v>3</v>
      </c>
      <c r="D2443" t="s">
        <v>62</v>
      </c>
      <c r="E2443" t="s">
        <v>63</v>
      </c>
      <c r="F2443" t="s">
        <v>65</v>
      </c>
      <c r="G2443" t="s">
        <v>9</v>
      </c>
      <c r="H2443" s="165">
        <v>2808.15</v>
      </c>
      <c r="I2443" s="164"/>
    </row>
    <row r="2444" spans="1:9" x14ac:dyDescent="0.35">
      <c r="A2444">
        <v>347395</v>
      </c>
      <c r="B2444" t="s">
        <v>74</v>
      </c>
      <c r="C2444" t="s">
        <v>3</v>
      </c>
      <c r="D2444" t="s">
        <v>62</v>
      </c>
      <c r="E2444" t="s">
        <v>63</v>
      </c>
      <c r="F2444" t="s">
        <v>65</v>
      </c>
      <c r="G2444" t="s">
        <v>9</v>
      </c>
      <c r="H2444" s="165">
        <v>6175.5551724137867</v>
      </c>
      <c r="I2444" s="164"/>
    </row>
    <row r="2445" spans="1:9" x14ac:dyDescent="0.35">
      <c r="A2445">
        <v>347397</v>
      </c>
      <c r="B2445" t="s">
        <v>75</v>
      </c>
      <c r="C2445" t="s">
        <v>3</v>
      </c>
      <c r="D2445" t="s">
        <v>62</v>
      </c>
      <c r="E2445" t="s">
        <v>63</v>
      </c>
      <c r="F2445" t="s">
        <v>65</v>
      </c>
      <c r="G2445" t="s">
        <v>9</v>
      </c>
      <c r="H2445" s="165">
        <v>5790.9</v>
      </c>
      <c r="I2445" s="164"/>
    </row>
    <row r="2446" spans="1:9" x14ac:dyDescent="0.35">
      <c r="A2446">
        <v>347399</v>
      </c>
      <c r="B2446" t="s">
        <v>76</v>
      </c>
      <c r="C2446" t="s">
        <v>3</v>
      </c>
      <c r="D2446" t="s">
        <v>62</v>
      </c>
      <c r="E2446" t="s">
        <v>63</v>
      </c>
      <c r="F2446" t="s">
        <v>65</v>
      </c>
      <c r="G2446" t="s">
        <v>9</v>
      </c>
      <c r="H2446" s="165">
        <v>2947.1275862068874</v>
      </c>
      <c r="I2446" s="164"/>
    </row>
    <row r="2447" spans="1:9" x14ac:dyDescent="0.35">
      <c r="A2447">
        <v>347385</v>
      </c>
      <c r="B2447" t="s">
        <v>61</v>
      </c>
      <c r="C2447" t="s">
        <v>3</v>
      </c>
      <c r="D2447" t="s">
        <v>62</v>
      </c>
      <c r="E2447" t="s">
        <v>63</v>
      </c>
      <c r="F2447" t="s">
        <v>67</v>
      </c>
      <c r="G2447" t="s">
        <v>9</v>
      </c>
      <c r="H2447" s="165">
        <v>2334.5030520646301</v>
      </c>
      <c r="I2447" s="164"/>
    </row>
    <row r="2448" spans="1:9" x14ac:dyDescent="0.35">
      <c r="A2448">
        <v>347387</v>
      </c>
      <c r="B2448" t="s">
        <v>70</v>
      </c>
      <c r="C2448" t="s">
        <v>3</v>
      </c>
      <c r="D2448" t="s">
        <v>62</v>
      </c>
      <c r="E2448" t="s">
        <v>63</v>
      </c>
      <c r="F2448" t="s">
        <v>67</v>
      </c>
      <c r="G2448" t="s">
        <v>9</v>
      </c>
      <c r="H2448" s="165">
        <v>2628.264991023334</v>
      </c>
      <c r="I2448" s="164"/>
    </row>
    <row r="2449" spans="1:9" x14ac:dyDescent="0.35">
      <c r="A2449">
        <v>347389</v>
      </c>
      <c r="B2449" t="s">
        <v>71</v>
      </c>
      <c r="C2449" t="s">
        <v>3</v>
      </c>
      <c r="D2449" t="s">
        <v>62</v>
      </c>
      <c r="E2449" t="s">
        <v>63</v>
      </c>
      <c r="F2449" t="s">
        <v>67</v>
      </c>
      <c r="G2449" t="s">
        <v>9</v>
      </c>
      <c r="H2449" s="165">
        <v>2614.8554757630109</v>
      </c>
      <c r="I2449" s="164"/>
    </row>
    <row r="2450" spans="1:9" x14ac:dyDescent="0.35">
      <c r="A2450">
        <v>347391</v>
      </c>
      <c r="B2450" t="s">
        <v>72</v>
      </c>
      <c r="C2450" t="s">
        <v>3</v>
      </c>
      <c r="D2450" t="s">
        <v>62</v>
      </c>
      <c r="E2450" t="s">
        <v>63</v>
      </c>
      <c r="F2450" t="s">
        <v>67</v>
      </c>
      <c r="G2450" t="s">
        <v>9</v>
      </c>
      <c r="H2450" s="165">
        <v>2631.6953321364363</v>
      </c>
      <c r="I2450" s="164"/>
    </row>
    <row r="2451" spans="1:9" x14ac:dyDescent="0.35">
      <c r="A2451">
        <v>347393</v>
      </c>
      <c r="B2451" t="s">
        <v>73</v>
      </c>
      <c r="C2451" t="s">
        <v>3</v>
      </c>
      <c r="D2451" t="s">
        <v>62</v>
      </c>
      <c r="E2451" t="s">
        <v>63</v>
      </c>
      <c r="F2451" t="s">
        <v>67</v>
      </c>
      <c r="G2451" t="s">
        <v>9</v>
      </c>
      <c r="H2451" s="165">
        <v>2618.1298922800624</v>
      </c>
      <c r="I2451" s="164"/>
    </row>
    <row r="2452" spans="1:9" x14ac:dyDescent="0.35">
      <c r="A2452">
        <v>347395</v>
      </c>
      <c r="B2452" t="s">
        <v>74</v>
      </c>
      <c r="C2452" t="s">
        <v>3</v>
      </c>
      <c r="D2452" t="s">
        <v>62</v>
      </c>
      <c r="E2452" t="s">
        <v>63</v>
      </c>
      <c r="F2452" t="s">
        <v>67</v>
      </c>
      <c r="G2452" t="s">
        <v>9</v>
      </c>
      <c r="H2452" s="165">
        <v>6660.2255655296194</v>
      </c>
      <c r="I2452" s="164"/>
    </row>
    <row r="2453" spans="1:9" x14ac:dyDescent="0.35">
      <c r="A2453">
        <v>347397</v>
      </c>
      <c r="B2453" t="s">
        <v>75</v>
      </c>
      <c r="C2453" t="s">
        <v>3</v>
      </c>
      <c r="D2453" t="s">
        <v>62</v>
      </c>
      <c r="E2453" t="s">
        <v>63</v>
      </c>
      <c r="F2453" t="s">
        <v>67</v>
      </c>
      <c r="G2453" t="s">
        <v>9</v>
      </c>
      <c r="H2453" s="165">
        <v>6298.8859066427231</v>
      </c>
      <c r="I2453" s="164"/>
    </row>
    <row r="2454" spans="1:9" x14ac:dyDescent="0.35">
      <c r="A2454">
        <v>347399</v>
      </c>
      <c r="B2454" t="s">
        <v>76</v>
      </c>
      <c r="C2454" t="s">
        <v>3</v>
      </c>
      <c r="D2454" t="s">
        <v>62</v>
      </c>
      <c r="E2454" t="s">
        <v>63</v>
      </c>
      <c r="F2454" t="s">
        <v>67</v>
      </c>
      <c r="G2454" t="s">
        <v>9</v>
      </c>
      <c r="H2454" s="165">
        <v>2757.9942549371635</v>
      </c>
      <c r="I2454" s="164"/>
    </row>
    <row r="2455" spans="1:9" x14ac:dyDescent="0.35">
      <c r="A2455">
        <v>347385</v>
      </c>
      <c r="B2455" t="s">
        <v>61</v>
      </c>
      <c r="C2455" t="s">
        <v>3</v>
      </c>
      <c r="D2455" t="s">
        <v>62</v>
      </c>
      <c r="E2455" t="s">
        <v>63</v>
      </c>
      <c r="F2455" t="s">
        <v>68</v>
      </c>
      <c r="G2455" t="s">
        <v>9</v>
      </c>
      <c r="H2455" s="165">
        <v>2414.3357989227989</v>
      </c>
      <c r="I2455" s="164"/>
    </row>
    <row r="2456" spans="1:9" x14ac:dyDescent="0.35">
      <c r="A2456">
        <v>347387</v>
      </c>
      <c r="B2456" t="s">
        <v>70</v>
      </c>
      <c r="C2456" t="s">
        <v>3</v>
      </c>
      <c r="D2456" t="s">
        <v>62</v>
      </c>
      <c r="E2456" t="s">
        <v>63</v>
      </c>
      <c r="F2456" t="s">
        <v>68</v>
      </c>
      <c r="G2456" t="s">
        <v>9</v>
      </c>
      <c r="H2456" s="165">
        <v>2718.1434829443392</v>
      </c>
      <c r="I2456" s="164"/>
    </row>
    <row r="2457" spans="1:9" x14ac:dyDescent="0.35">
      <c r="A2457">
        <v>347389</v>
      </c>
      <c r="B2457" t="s">
        <v>71</v>
      </c>
      <c r="C2457" t="s">
        <v>3</v>
      </c>
      <c r="D2457" t="s">
        <v>62</v>
      </c>
      <c r="E2457" t="s">
        <v>63</v>
      </c>
      <c r="F2457" t="s">
        <v>68</v>
      </c>
      <c r="G2457" t="s">
        <v>9</v>
      </c>
      <c r="H2457" s="165">
        <v>2704.2754039497254</v>
      </c>
      <c r="I2457" s="164"/>
    </row>
    <row r="2458" spans="1:9" x14ac:dyDescent="0.35">
      <c r="A2458">
        <v>347391</v>
      </c>
      <c r="B2458" t="s">
        <v>72</v>
      </c>
      <c r="C2458" t="s">
        <v>3</v>
      </c>
      <c r="D2458" t="s">
        <v>62</v>
      </c>
      <c r="E2458" t="s">
        <v>63</v>
      </c>
      <c r="F2458" t="s">
        <v>68</v>
      </c>
      <c r="G2458" t="s">
        <v>9</v>
      </c>
      <c r="H2458" s="165">
        <v>2721.6911310592368</v>
      </c>
      <c r="I2458" s="164"/>
    </row>
    <row r="2459" spans="1:9" x14ac:dyDescent="0.35">
      <c r="A2459">
        <v>347393</v>
      </c>
      <c r="B2459" t="s">
        <v>73</v>
      </c>
      <c r="C2459" t="s">
        <v>3</v>
      </c>
      <c r="D2459" t="s">
        <v>62</v>
      </c>
      <c r="E2459" t="s">
        <v>63</v>
      </c>
      <c r="F2459" t="s">
        <v>68</v>
      </c>
      <c r="G2459" t="s">
        <v>9</v>
      </c>
      <c r="H2459" s="165">
        <v>2707.661795332127</v>
      </c>
      <c r="I2459" s="164"/>
    </row>
    <row r="2460" spans="1:9" x14ac:dyDescent="0.35">
      <c r="A2460">
        <v>347395</v>
      </c>
      <c r="B2460" t="s">
        <v>74</v>
      </c>
      <c r="C2460" t="s">
        <v>3</v>
      </c>
      <c r="D2460" t="s">
        <v>62</v>
      </c>
      <c r="E2460" t="s">
        <v>63</v>
      </c>
      <c r="F2460" t="s">
        <v>68</v>
      </c>
      <c r="G2460" t="s">
        <v>9</v>
      </c>
      <c r="H2460" s="165">
        <v>6887.9845745062803</v>
      </c>
      <c r="I2460" s="164"/>
    </row>
    <row r="2461" spans="1:9" x14ac:dyDescent="0.35">
      <c r="A2461">
        <v>347397</v>
      </c>
      <c r="B2461" t="s">
        <v>75</v>
      </c>
      <c r="C2461" t="s">
        <v>3</v>
      </c>
      <c r="D2461" t="s">
        <v>62</v>
      </c>
      <c r="E2461" t="s">
        <v>63</v>
      </c>
      <c r="F2461" t="s">
        <v>68</v>
      </c>
      <c r="G2461" t="s">
        <v>9</v>
      </c>
      <c r="H2461" s="165">
        <v>6514.2882226211786</v>
      </c>
      <c r="I2461" s="164"/>
    </row>
    <row r="2462" spans="1:9" x14ac:dyDescent="0.35">
      <c r="A2462">
        <v>347399</v>
      </c>
      <c r="B2462" t="s">
        <v>76</v>
      </c>
      <c r="C2462" t="s">
        <v>3</v>
      </c>
      <c r="D2462" t="s">
        <v>62</v>
      </c>
      <c r="E2462" t="s">
        <v>63</v>
      </c>
      <c r="F2462" t="s">
        <v>68</v>
      </c>
      <c r="G2462" t="s">
        <v>9</v>
      </c>
      <c r="H2462" s="165">
        <v>2852.3090843806103</v>
      </c>
      <c r="I2462" s="164"/>
    </row>
    <row r="2463" spans="1:9" x14ac:dyDescent="0.35">
      <c r="A2463">
        <v>347331</v>
      </c>
      <c r="B2463" t="s">
        <v>2</v>
      </c>
      <c r="C2463" t="s">
        <v>3</v>
      </c>
      <c r="D2463" t="s">
        <v>4</v>
      </c>
      <c r="E2463" t="s">
        <v>5</v>
      </c>
      <c r="F2463" t="s">
        <v>13</v>
      </c>
      <c r="G2463" t="s">
        <v>9</v>
      </c>
      <c r="H2463" s="165">
        <v>2233.5237489887813</v>
      </c>
      <c r="I2463" s="164"/>
    </row>
    <row r="2464" spans="1:9" x14ac:dyDescent="0.35">
      <c r="A2464">
        <v>347333</v>
      </c>
      <c r="B2464" t="s">
        <v>32</v>
      </c>
      <c r="C2464" t="s">
        <v>3</v>
      </c>
      <c r="D2464" t="s">
        <v>4</v>
      </c>
      <c r="E2464" t="s">
        <v>5</v>
      </c>
      <c r="F2464" t="s">
        <v>13</v>
      </c>
      <c r="G2464" t="s">
        <v>9</v>
      </c>
      <c r="H2464" s="165">
        <v>2806.6865249046505</v>
      </c>
      <c r="I2464" s="164"/>
    </row>
    <row r="2465" spans="1:9" x14ac:dyDescent="0.35">
      <c r="A2465">
        <v>347335</v>
      </c>
      <c r="B2465" t="s">
        <v>33</v>
      </c>
      <c r="C2465" t="s">
        <v>3</v>
      </c>
      <c r="D2465" t="s">
        <v>4</v>
      </c>
      <c r="E2465" t="s">
        <v>5</v>
      </c>
      <c r="F2465" t="s">
        <v>13</v>
      </c>
      <c r="G2465" t="s">
        <v>9</v>
      </c>
      <c r="H2465" s="165">
        <v>2792.4393851843224</v>
      </c>
      <c r="I2465" s="164"/>
    </row>
    <row r="2466" spans="1:9" x14ac:dyDescent="0.35">
      <c r="A2466">
        <v>347337</v>
      </c>
      <c r="B2466" t="s">
        <v>34</v>
      </c>
      <c r="C2466" t="s">
        <v>3</v>
      </c>
      <c r="D2466" t="s">
        <v>4</v>
      </c>
      <c r="E2466" t="s">
        <v>5</v>
      </c>
      <c r="F2466" t="s">
        <v>13</v>
      </c>
      <c r="G2466" t="s">
        <v>9</v>
      </c>
      <c r="H2466" s="165">
        <v>2778.1922454639944</v>
      </c>
      <c r="I2466" s="164"/>
    </row>
    <row r="2467" spans="1:9" x14ac:dyDescent="0.35">
      <c r="A2467">
        <v>347339</v>
      </c>
      <c r="B2467" t="s">
        <v>35</v>
      </c>
      <c r="C2467" t="s">
        <v>3</v>
      </c>
      <c r="D2467" t="s">
        <v>4</v>
      </c>
      <c r="E2467" t="s">
        <v>5</v>
      </c>
      <c r="F2467" t="s">
        <v>13</v>
      </c>
      <c r="G2467" t="s">
        <v>9</v>
      </c>
      <c r="H2467" s="165">
        <v>2763.9451057436663</v>
      </c>
      <c r="I2467" s="164"/>
    </row>
    <row r="2468" spans="1:9" x14ac:dyDescent="0.35">
      <c r="A2468">
        <v>347385</v>
      </c>
      <c r="B2468" t="s">
        <v>61</v>
      </c>
      <c r="C2468" t="s">
        <v>3</v>
      </c>
      <c r="D2468" t="s">
        <v>62</v>
      </c>
      <c r="E2468" t="s">
        <v>63</v>
      </c>
      <c r="F2468" t="s">
        <v>13</v>
      </c>
      <c r="G2468" t="s">
        <v>9</v>
      </c>
      <c r="H2468" s="165">
        <v>1549.4540621749607</v>
      </c>
      <c r="I2468" s="164"/>
    </row>
    <row r="2469" spans="1:9" x14ac:dyDescent="0.35">
      <c r="A2469">
        <v>347387</v>
      </c>
      <c r="B2469" t="s">
        <v>70</v>
      </c>
      <c r="C2469" t="s">
        <v>3</v>
      </c>
      <c r="D2469" t="s">
        <v>62</v>
      </c>
      <c r="E2469" t="s">
        <v>63</v>
      </c>
      <c r="F2469" t="s">
        <v>13</v>
      </c>
      <c r="G2469" t="s">
        <v>9</v>
      </c>
      <c r="H2469" s="165">
        <v>1744.4294464347599</v>
      </c>
      <c r="I2469" s="164"/>
    </row>
    <row r="2470" spans="1:9" x14ac:dyDescent="0.35">
      <c r="A2470">
        <v>347389</v>
      </c>
      <c r="B2470" t="s">
        <v>71</v>
      </c>
      <c r="C2470" t="s">
        <v>3</v>
      </c>
      <c r="D2470" t="s">
        <v>62</v>
      </c>
      <c r="E2470" t="s">
        <v>63</v>
      </c>
      <c r="F2470" t="s">
        <v>13</v>
      </c>
      <c r="G2470" t="s">
        <v>9</v>
      </c>
      <c r="H2470" s="165">
        <v>1735.529296197848</v>
      </c>
      <c r="I2470" s="164"/>
    </row>
    <row r="2471" spans="1:9" x14ac:dyDescent="0.35">
      <c r="A2471">
        <v>347391</v>
      </c>
      <c r="B2471" t="s">
        <v>72</v>
      </c>
      <c r="C2471" t="s">
        <v>3</v>
      </c>
      <c r="D2471" t="s">
        <v>62</v>
      </c>
      <c r="E2471" t="s">
        <v>63</v>
      </c>
      <c r="F2471" t="s">
        <v>13</v>
      </c>
      <c r="G2471" t="s">
        <v>9</v>
      </c>
      <c r="H2471" s="165">
        <v>1746.7062290534998</v>
      </c>
      <c r="I2471" s="164"/>
    </row>
    <row r="2472" spans="1:9" x14ac:dyDescent="0.35">
      <c r="A2472">
        <v>347393</v>
      </c>
      <c r="B2472" t="s">
        <v>73</v>
      </c>
      <c r="C2472" t="s">
        <v>3</v>
      </c>
      <c r="D2472" t="s">
        <v>62</v>
      </c>
      <c r="E2472" t="s">
        <v>63</v>
      </c>
      <c r="F2472" t="s">
        <v>13</v>
      </c>
      <c r="G2472" t="s">
        <v>9</v>
      </c>
      <c r="H2472" s="165">
        <v>1737.7025886975537</v>
      </c>
      <c r="I2472" s="164"/>
    </row>
    <row r="2473" spans="1:9" x14ac:dyDescent="0.35">
      <c r="A2473">
        <v>347395</v>
      </c>
      <c r="B2473" t="s">
        <v>74</v>
      </c>
      <c r="C2473" t="s">
        <v>3</v>
      </c>
      <c r="D2473" t="s">
        <v>62</v>
      </c>
      <c r="E2473" t="s">
        <v>63</v>
      </c>
      <c r="F2473" t="s">
        <v>13</v>
      </c>
      <c r="G2473" t="s">
        <v>9</v>
      </c>
      <c r="H2473" s="165">
        <v>2922.9128279209499</v>
      </c>
      <c r="I2473" s="164"/>
    </row>
    <row r="2474" spans="1:9" x14ac:dyDescent="0.35">
      <c r="A2474">
        <v>347397</v>
      </c>
      <c r="B2474" t="s">
        <v>75</v>
      </c>
      <c r="C2474" t="s">
        <v>3</v>
      </c>
      <c r="D2474" t="s">
        <v>62</v>
      </c>
      <c r="E2474" t="s">
        <v>63</v>
      </c>
      <c r="F2474" t="s">
        <v>13</v>
      </c>
      <c r="G2474" t="s">
        <v>9</v>
      </c>
      <c r="H2474" s="165">
        <v>2687.5866462498534</v>
      </c>
      <c r="I2474" s="164"/>
    </row>
    <row r="2475" spans="1:9" x14ac:dyDescent="0.35">
      <c r="A2475">
        <v>347399</v>
      </c>
      <c r="B2475" t="s">
        <v>76</v>
      </c>
      <c r="C2475" t="s">
        <v>3</v>
      </c>
      <c r="D2475" t="s">
        <v>62</v>
      </c>
      <c r="E2475" t="s">
        <v>63</v>
      </c>
      <c r="F2475" t="s">
        <v>13</v>
      </c>
      <c r="G2475" t="s">
        <v>9</v>
      </c>
      <c r="H2475" s="165">
        <v>1813.4573558303466</v>
      </c>
      <c r="I2475" s="164"/>
    </row>
    <row r="2476" spans="1:9" x14ac:dyDescent="0.35">
      <c r="A2476">
        <v>347331</v>
      </c>
      <c r="B2476" t="s">
        <v>2</v>
      </c>
      <c r="C2476" t="s">
        <v>3</v>
      </c>
      <c r="D2476" t="s">
        <v>4</v>
      </c>
      <c r="E2476" t="s">
        <v>5</v>
      </c>
      <c r="F2476" t="s">
        <v>7</v>
      </c>
      <c r="G2476" t="s">
        <v>9</v>
      </c>
      <c r="H2476" s="165">
        <v>2222.300011556677</v>
      </c>
      <c r="I2476" s="164"/>
    </row>
    <row r="2477" spans="1:9" x14ac:dyDescent="0.35">
      <c r="A2477">
        <v>347333</v>
      </c>
      <c r="B2477" t="s">
        <v>32</v>
      </c>
      <c r="C2477" t="s">
        <v>3</v>
      </c>
      <c r="D2477" t="s">
        <v>4</v>
      </c>
      <c r="E2477" t="s">
        <v>5</v>
      </c>
      <c r="F2477" t="s">
        <v>7</v>
      </c>
      <c r="G2477" t="s">
        <v>9</v>
      </c>
      <c r="H2477" s="165">
        <v>2792.5825725181949</v>
      </c>
      <c r="I2477" s="164"/>
    </row>
    <row r="2478" spans="1:9" x14ac:dyDescent="0.35">
      <c r="A2478">
        <v>347335</v>
      </c>
      <c r="B2478" t="s">
        <v>33</v>
      </c>
      <c r="C2478" t="s">
        <v>3</v>
      </c>
      <c r="D2478" t="s">
        <v>4</v>
      </c>
      <c r="E2478" t="s">
        <v>5</v>
      </c>
      <c r="F2478" t="s">
        <v>7</v>
      </c>
      <c r="G2478" t="s">
        <v>9</v>
      </c>
      <c r="H2478" s="165">
        <v>2778.4070264648035</v>
      </c>
      <c r="I2478" s="164"/>
    </row>
    <row r="2479" spans="1:9" x14ac:dyDescent="0.35">
      <c r="A2479">
        <v>347337</v>
      </c>
      <c r="B2479" t="s">
        <v>34</v>
      </c>
      <c r="C2479" t="s">
        <v>3</v>
      </c>
      <c r="D2479" t="s">
        <v>4</v>
      </c>
      <c r="E2479" t="s">
        <v>5</v>
      </c>
      <c r="F2479" t="s">
        <v>7</v>
      </c>
      <c r="G2479" t="s">
        <v>9</v>
      </c>
      <c r="H2479" s="165">
        <v>2764.2314804114112</v>
      </c>
      <c r="I2479" s="164"/>
    </row>
    <row r="2480" spans="1:9" x14ac:dyDescent="0.35">
      <c r="A2480">
        <v>347339</v>
      </c>
      <c r="B2480" t="s">
        <v>35</v>
      </c>
      <c r="C2480" t="s">
        <v>3</v>
      </c>
      <c r="D2480" t="s">
        <v>4</v>
      </c>
      <c r="E2480" t="s">
        <v>5</v>
      </c>
      <c r="F2480" t="s">
        <v>7</v>
      </c>
      <c r="G2480" t="s">
        <v>9</v>
      </c>
      <c r="H2480" s="165">
        <v>2750.0559343580198</v>
      </c>
      <c r="I2480" s="164"/>
    </row>
    <row r="2481" spans="1:9" x14ac:dyDescent="0.35">
      <c r="A2481">
        <v>347385</v>
      </c>
      <c r="B2481" t="s">
        <v>61</v>
      </c>
      <c r="C2481" t="s">
        <v>3</v>
      </c>
      <c r="D2481" t="s">
        <v>62</v>
      </c>
      <c r="E2481" t="s">
        <v>63</v>
      </c>
      <c r="F2481" t="s">
        <v>7</v>
      </c>
      <c r="G2481" t="s">
        <v>9</v>
      </c>
      <c r="H2481" s="165">
        <v>1541.6678608574987</v>
      </c>
      <c r="I2481" s="164"/>
    </row>
    <row r="2482" spans="1:9" x14ac:dyDescent="0.35">
      <c r="A2482">
        <v>347387</v>
      </c>
      <c r="B2482" t="s">
        <v>70</v>
      </c>
      <c r="C2482" t="s">
        <v>3</v>
      </c>
      <c r="D2482" t="s">
        <v>62</v>
      </c>
      <c r="E2482" t="s">
        <v>63</v>
      </c>
      <c r="F2482" t="s">
        <v>7</v>
      </c>
      <c r="G2482" t="s">
        <v>9</v>
      </c>
      <c r="H2482" s="165">
        <v>1735.6634693169972</v>
      </c>
      <c r="I2482" s="164"/>
    </row>
    <row r="2483" spans="1:9" x14ac:dyDescent="0.35">
      <c r="A2483">
        <v>347389</v>
      </c>
      <c r="B2483" t="s">
        <v>71</v>
      </c>
      <c r="C2483" t="s">
        <v>3</v>
      </c>
      <c r="D2483" t="s">
        <v>62</v>
      </c>
      <c r="E2483" t="s">
        <v>63</v>
      </c>
      <c r="F2483" t="s">
        <v>7</v>
      </c>
      <c r="G2483" t="s">
        <v>9</v>
      </c>
      <c r="H2483" s="165">
        <v>1726.808043453135</v>
      </c>
      <c r="I2483" s="164"/>
    </row>
    <row r="2484" spans="1:9" x14ac:dyDescent="0.35">
      <c r="A2484">
        <v>347391</v>
      </c>
      <c r="B2484" t="s">
        <v>72</v>
      </c>
      <c r="C2484" t="s">
        <v>3</v>
      </c>
      <c r="D2484" t="s">
        <v>62</v>
      </c>
      <c r="E2484" t="s">
        <v>63</v>
      </c>
      <c r="F2484" t="s">
        <v>7</v>
      </c>
      <c r="G2484" t="s">
        <v>9</v>
      </c>
      <c r="H2484" s="165">
        <v>1737.9288108170499</v>
      </c>
      <c r="I2484" s="164"/>
    </row>
    <row r="2485" spans="1:9" x14ac:dyDescent="0.35">
      <c r="A2485">
        <v>347393</v>
      </c>
      <c r="B2485" t="s">
        <v>73</v>
      </c>
      <c r="C2485" t="s">
        <v>3</v>
      </c>
      <c r="D2485" t="s">
        <v>62</v>
      </c>
      <c r="E2485" t="s">
        <v>63</v>
      </c>
      <c r="F2485" t="s">
        <v>7</v>
      </c>
      <c r="G2485" t="s">
        <v>9</v>
      </c>
      <c r="H2485" s="165">
        <v>1728.9704148850033</v>
      </c>
      <c r="I2485" s="164"/>
    </row>
    <row r="2486" spans="1:9" x14ac:dyDescent="0.35">
      <c r="A2486">
        <v>347395</v>
      </c>
      <c r="B2486" t="s">
        <v>74</v>
      </c>
      <c r="C2486" t="s">
        <v>3</v>
      </c>
      <c r="D2486" t="s">
        <v>62</v>
      </c>
      <c r="E2486" t="s">
        <v>63</v>
      </c>
      <c r="F2486" t="s">
        <v>7</v>
      </c>
      <c r="G2486" t="s">
        <v>9</v>
      </c>
      <c r="H2486" s="165">
        <v>2908.2248237605431</v>
      </c>
      <c r="I2486" s="164"/>
    </row>
    <row r="2487" spans="1:9" x14ac:dyDescent="0.35">
      <c r="A2487">
        <v>347397</v>
      </c>
      <c r="B2487" t="s">
        <v>75</v>
      </c>
      <c r="C2487" t="s">
        <v>3</v>
      </c>
      <c r="D2487" t="s">
        <v>62</v>
      </c>
      <c r="E2487" t="s">
        <v>63</v>
      </c>
      <c r="F2487" t="s">
        <v>7</v>
      </c>
      <c r="G2487" t="s">
        <v>9</v>
      </c>
      <c r="H2487" s="165">
        <v>2674.0811857159342</v>
      </c>
      <c r="I2487" s="164"/>
    </row>
    <row r="2488" spans="1:9" x14ac:dyDescent="0.35">
      <c r="A2488">
        <v>347399</v>
      </c>
      <c r="B2488" t="s">
        <v>76</v>
      </c>
      <c r="C2488" t="s">
        <v>3</v>
      </c>
      <c r="D2488" t="s">
        <v>62</v>
      </c>
      <c r="E2488" t="s">
        <v>63</v>
      </c>
      <c r="F2488" t="s">
        <v>7</v>
      </c>
      <c r="G2488" t="s">
        <v>9</v>
      </c>
      <c r="H2488" s="165">
        <v>1804.3445047960231</v>
      </c>
      <c r="I2488" s="164"/>
    </row>
    <row r="2489" spans="1:9" x14ac:dyDescent="0.35">
      <c r="A2489">
        <v>347353</v>
      </c>
      <c r="B2489" t="s">
        <v>47</v>
      </c>
      <c r="C2489" t="s">
        <v>37</v>
      </c>
      <c r="D2489" t="s">
        <v>38</v>
      </c>
      <c r="E2489" t="s">
        <v>39</v>
      </c>
      <c r="F2489" t="s">
        <v>43</v>
      </c>
      <c r="G2489" t="s">
        <v>9</v>
      </c>
      <c r="H2489" s="165">
        <v>2743.9285714285652</v>
      </c>
      <c r="I2489" s="164"/>
    </row>
    <row r="2490" spans="1:9" x14ac:dyDescent="0.35">
      <c r="A2490">
        <v>347355</v>
      </c>
      <c r="B2490" t="s">
        <v>49</v>
      </c>
      <c r="C2490" t="s">
        <v>37</v>
      </c>
      <c r="D2490" t="s">
        <v>38</v>
      </c>
      <c r="E2490" t="s">
        <v>39</v>
      </c>
      <c r="F2490" t="s">
        <v>43</v>
      </c>
      <c r="G2490" t="s">
        <v>9</v>
      </c>
      <c r="H2490" s="165">
        <v>4567.7342067480249</v>
      </c>
      <c r="I2490" s="164"/>
    </row>
    <row r="2491" spans="1:9" x14ac:dyDescent="0.35">
      <c r="A2491">
        <v>347357</v>
      </c>
      <c r="B2491" t="s">
        <v>50</v>
      </c>
      <c r="C2491" t="s">
        <v>37</v>
      </c>
      <c r="D2491" t="s">
        <v>38</v>
      </c>
      <c r="E2491" t="s">
        <v>39</v>
      </c>
      <c r="F2491" t="s">
        <v>43</v>
      </c>
      <c r="G2491" t="s">
        <v>9</v>
      </c>
      <c r="H2491" s="165">
        <v>4544.6648420674792</v>
      </c>
      <c r="I2491" s="164"/>
    </row>
    <row r="2492" spans="1:9" x14ac:dyDescent="0.35">
      <c r="A2492">
        <v>347359</v>
      </c>
      <c r="B2492" t="s">
        <v>51</v>
      </c>
      <c r="C2492" t="s">
        <v>37</v>
      </c>
      <c r="D2492" t="s">
        <v>38</v>
      </c>
      <c r="E2492" t="s">
        <v>39</v>
      </c>
      <c r="F2492" t="s">
        <v>43</v>
      </c>
      <c r="G2492" t="s">
        <v>9</v>
      </c>
      <c r="H2492" s="165">
        <v>2733.7462311557756</v>
      </c>
      <c r="I2492" s="164"/>
    </row>
    <row r="2493" spans="1:9" x14ac:dyDescent="0.35">
      <c r="A2493">
        <v>347373</v>
      </c>
      <c r="B2493" t="s">
        <v>57</v>
      </c>
      <c r="C2493" t="s">
        <v>37</v>
      </c>
      <c r="D2493" t="s">
        <v>38</v>
      </c>
      <c r="E2493" t="s">
        <v>53</v>
      </c>
      <c r="F2493" t="s">
        <v>43</v>
      </c>
      <c r="G2493" t="s">
        <v>9</v>
      </c>
      <c r="H2493" s="165">
        <v>2661.1970567121257</v>
      </c>
      <c r="I2493" s="164"/>
    </row>
    <row r="2494" spans="1:9" x14ac:dyDescent="0.35">
      <c r="A2494">
        <v>347375</v>
      </c>
      <c r="B2494" t="s">
        <v>58</v>
      </c>
      <c r="C2494" t="s">
        <v>37</v>
      </c>
      <c r="D2494" t="s">
        <v>38</v>
      </c>
      <c r="E2494" t="s">
        <v>53</v>
      </c>
      <c r="F2494" t="s">
        <v>43</v>
      </c>
      <c r="G2494" t="s">
        <v>9</v>
      </c>
      <c r="H2494" s="165">
        <v>4604.6451902368981</v>
      </c>
      <c r="I2494" s="164"/>
    </row>
    <row r="2495" spans="1:9" x14ac:dyDescent="0.35">
      <c r="A2495">
        <v>347377</v>
      </c>
      <c r="B2495" t="s">
        <v>59</v>
      </c>
      <c r="C2495" t="s">
        <v>37</v>
      </c>
      <c r="D2495" t="s">
        <v>38</v>
      </c>
      <c r="E2495" t="s">
        <v>53</v>
      </c>
      <c r="F2495" t="s">
        <v>43</v>
      </c>
      <c r="G2495" t="s">
        <v>9</v>
      </c>
      <c r="H2495" s="165">
        <v>4590.8035714285706</v>
      </c>
      <c r="I2495" s="164"/>
    </row>
    <row r="2496" spans="1:9" x14ac:dyDescent="0.35">
      <c r="A2496">
        <v>347379</v>
      </c>
      <c r="B2496" t="s">
        <v>60</v>
      </c>
      <c r="C2496" t="s">
        <v>37</v>
      </c>
      <c r="D2496" t="s">
        <v>38</v>
      </c>
      <c r="E2496" t="s">
        <v>53</v>
      </c>
      <c r="F2496" t="s">
        <v>43</v>
      </c>
      <c r="G2496" t="s">
        <v>9</v>
      </c>
      <c r="H2496" s="165">
        <v>2761.6416008614465</v>
      </c>
      <c r="I2496" s="164"/>
    </row>
    <row r="2497" spans="1:9" x14ac:dyDescent="0.35">
      <c r="A2497">
        <v>347353</v>
      </c>
      <c r="B2497" t="s">
        <v>47</v>
      </c>
      <c r="C2497" t="s">
        <v>37</v>
      </c>
      <c r="D2497" t="s">
        <v>38</v>
      </c>
      <c r="E2497" t="s">
        <v>39</v>
      </c>
      <c r="F2497" t="s">
        <v>42</v>
      </c>
      <c r="G2497" t="s">
        <v>9</v>
      </c>
      <c r="H2497" s="165">
        <v>2729.9999999999936</v>
      </c>
      <c r="I2497" s="164"/>
    </row>
    <row r="2498" spans="1:9" x14ac:dyDescent="0.35">
      <c r="A2498">
        <v>347355</v>
      </c>
      <c r="B2498" t="s">
        <v>49</v>
      </c>
      <c r="C2498" t="s">
        <v>37</v>
      </c>
      <c r="D2498" t="s">
        <v>38</v>
      </c>
      <c r="E2498" t="s">
        <v>39</v>
      </c>
      <c r="F2498" t="s">
        <v>42</v>
      </c>
      <c r="G2498" t="s">
        <v>9</v>
      </c>
      <c r="H2498" s="165">
        <v>4544.5477386934672</v>
      </c>
      <c r="I2498" s="164"/>
    </row>
    <row r="2499" spans="1:9" x14ac:dyDescent="0.35">
      <c r="A2499">
        <v>347357</v>
      </c>
      <c r="B2499" t="s">
        <v>50</v>
      </c>
      <c r="C2499" t="s">
        <v>37</v>
      </c>
      <c r="D2499" t="s">
        <v>38</v>
      </c>
      <c r="E2499" t="s">
        <v>39</v>
      </c>
      <c r="F2499" t="s">
        <v>42</v>
      </c>
      <c r="G2499" t="s">
        <v>9</v>
      </c>
      <c r="H2499" s="165">
        <v>4521.5954773869344</v>
      </c>
      <c r="I2499" s="164"/>
    </row>
    <row r="2500" spans="1:9" x14ac:dyDescent="0.35">
      <c r="A2500">
        <v>347359</v>
      </c>
      <c r="B2500" t="s">
        <v>51</v>
      </c>
      <c r="C2500" t="s">
        <v>37</v>
      </c>
      <c r="D2500" t="s">
        <v>38</v>
      </c>
      <c r="E2500" t="s">
        <v>39</v>
      </c>
      <c r="F2500" t="s">
        <v>42</v>
      </c>
      <c r="G2500" t="s">
        <v>9</v>
      </c>
      <c r="H2500" s="165">
        <v>2719.8693467336652</v>
      </c>
      <c r="I2500" s="164"/>
    </row>
    <row r="2501" spans="1:9" x14ac:dyDescent="0.35">
      <c r="A2501">
        <v>347373</v>
      </c>
      <c r="B2501" t="s">
        <v>57</v>
      </c>
      <c r="C2501" t="s">
        <v>37</v>
      </c>
      <c r="D2501" t="s">
        <v>38</v>
      </c>
      <c r="E2501" t="s">
        <v>53</v>
      </c>
      <c r="F2501" t="s">
        <v>42</v>
      </c>
      <c r="G2501" t="s">
        <v>9</v>
      </c>
      <c r="H2501" s="165">
        <v>2647.6884422110493</v>
      </c>
      <c r="I2501" s="164"/>
    </row>
    <row r="2502" spans="1:9" x14ac:dyDescent="0.35">
      <c r="A2502">
        <v>347375</v>
      </c>
      <c r="B2502" t="s">
        <v>58</v>
      </c>
      <c r="C2502" t="s">
        <v>37</v>
      </c>
      <c r="D2502" t="s">
        <v>38</v>
      </c>
      <c r="E2502" t="s">
        <v>53</v>
      </c>
      <c r="F2502" t="s">
        <v>42</v>
      </c>
      <c r="G2502" t="s">
        <v>9</v>
      </c>
      <c r="H2502" s="165">
        <v>4581.2713567839191</v>
      </c>
      <c r="I2502" s="164"/>
    </row>
    <row r="2503" spans="1:9" x14ac:dyDescent="0.35">
      <c r="A2503">
        <v>347377</v>
      </c>
      <c r="B2503" t="s">
        <v>59</v>
      </c>
      <c r="C2503" t="s">
        <v>37</v>
      </c>
      <c r="D2503" t="s">
        <v>38</v>
      </c>
      <c r="E2503" t="s">
        <v>53</v>
      </c>
      <c r="F2503" t="s">
        <v>42</v>
      </c>
      <c r="G2503" t="s">
        <v>9</v>
      </c>
      <c r="H2503" s="165">
        <v>4567.4999999999991</v>
      </c>
      <c r="I2503" s="164"/>
    </row>
    <row r="2504" spans="1:9" x14ac:dyDescent="0.35">
      <c r="A2504">
        <v>347379</v>
      </c>
      <c r="B2504" t="s">
        <v>60</v>
      </c>
      <c r="C2504" t="s">
        <v>37</v>
      </c>
      <c r="D2504" t="s">
        <v>38</v>
      </c>
      <c r="E2504" t="s">
        <v>53</v>
      </c>
      <c r="F2504" t="s">
        <v>42</v>
      </c>
      <c r="G2504" t="s">
        <v>9</v>
      </c>
      <c r="H2504" s="165">
        <v>2747.623115577886</v>
      </c>
      <c r="I2504" s="164"/>
    </row>
    <row r="2505" spans="1:9" x14ac:dyDescent="0.35">
      <c r="A2505">
        <v>347385</v>
      </c>
      <c r="B2505" t="s">
        <v>61</v>
      </c>
      <c r="C2505" t="s">
        <v>3</v>
      </c>
      <c r="D2505" t="s">
        <v>62</v>
      </c>
      <c r="E2505" t="s">
        <v>63</v>
      </c>
      <c r="F2505" t="s">
        <v>66</v>
      </c>
      <c r="G2505" t="s">
        <v>9</v>
      </c>
      <c r="H2505" s="165">
        <v>1399.1405750798679</v>
      </c>
      <c r="I2505" s="164"/>
    </row>
    <row r="2506" spans="1:9" x14ac:dyDescent="0.35">
      <c r="A2506">
        <v>347387</v>
      </c>
      <c r="B2506" t="s">
        <v>70</v>
      </c>
      <c r="C2506" t="s">
        <v>3</v>
      </c>
      <c r="D2506" t="s">
        <v>62</v>
      </c>
      <c r="E2506" t="s">
        <v>63</v>
      </c>
      <c r="F2506" t="s">
        <v>66</v>
      </c>
      <c r="G2506" t="s">
        <v>9</v>
      </c>
      <c r="H2506" s="165">
        <v>1575.2012779552631</v>
      </c>
      <c r="I2506" s="164"/>
    </row>
    <row r="2507" spans="1:9" x14ac:dyDescent="0.35">
      <c r="A2507">
        <v>347389</v>
      </c>
      <c r="B2507" t="s">
        <v>71</v>
      </c>
      <c r="C2507" t="s">
        <v>3</v>
      </c>
      <c r="D2507" t="s">
        <v>62</v>
      </c>
      <c r="E2507" t="s">
        <v>63</v>
      </c>
      <c r="F2507" t="s">
        <v>66</v>
      </c>
      <c r="G2507" t="s">
        <v>9</v>
      </c>
      <c r="H2507" s="165">
        <v>1567.1645367412057</v>
      </c>
      <c r="I2507" s="164"/>
    </row>
    <row r="2508" spans="1:9" x14ac:dyDescent="0.35">
      <c r="A2508">
        <v>347391</v>
      </c>
      <c r="B2508" t="s">
        <v>72</v>
      </c>
      <c r="C2508" t="s">
        <v>3</v>
      </c>
      <c r="D2508" t="s">
        <v>62</v>
      </c>
      <c r="E2508" t="s">
        <v>63</v>
      </c>
      <c r="F2508" t="s">
        <v>66</v>
      </c>
      <c r="G2508" t="s">
        <v>9</v>
      </c>
      <c r="H2508" s="165">
        <v>1577.2571884984013</v>
      </c>
      <c r="I2508" s="164"/>
    </row>
    <row r="2509" spans="1:9" x14ac:dyDescent="0.35">
      <c r="A2509">
        <v>347393</v>
      </c>
      <c r="B2509" t="s">
        <v>73</v>
      </c>
      <c r="C2509" t="s">
        <v>3</v>
      </c>
      <c r="D2509" t="s">
        <v>62</v>
      </c>
      <c r="E2509" t="s">
        <v>63</v>
      </c>
      <c r="F2509" t="s">
        <v>66</v>
      </c>
      <c r="G2509" t="s">
        <v>9</v>
      </c>
      <c r="H2509" s="165">
        <v>1569.1269968051106</v>
      </c>
      <c r="I2509" s="164"/>
    </row>
    <row r="2510" spans="1:9" x14ac:dyDescent="0.35">
      <c r="A2510">
        <v>347395</v>
      </c>
      <c r="B2510" t="s">
        <v>74</v>
      </c>
      <c r="C2510" t="s">
        <v>3</v>
      </c>
      <c r="D2510" t="s">
        <v>62</v>
      </c>
      <c r="E2510" t="s">
        <v>63</v>
      </c>
      <c r="F2510" t="s">
        <v>66</v>
      </c>
      <c r="G2510" t="s">
        <v>9</v>
      </c>
      <c r="H2510" s="165">
        <v>2639.3592651757153</v>
      </c>
      <c r="I2510" s="164"/>
    </row>
    <row r="2511" spans="1:9" x14ac:dyDescent="0.35">
      <c r="A2511">
        <v>347397</v>
      </c>
      <c r="B2511" t="s">
        <v>75</v>
      </c>
      <c r="C2511" t="s">
        <v>3</v>
      </c>
      <c r="D2511" t="s">
        <v>62</v>
      </c>
      <c r="E2511" t="s">
        <v>63</v>
      </c>
      <c r="F2511" t="s">
        <v>66</v>
      </c>
      <c r="G2511" t="s">
        <v>9</v>
      </c>
      <c r="H2511" s="165">
        <v>2426.8622204472777</v>
      </c>
      <c r="I2511" s="164"/>
    </row>
    <row r="2512" spans="1:9" x14ac:dyDescent="0.35">
      <c r="A2512">
        <v>347399</v>
      </c>
      <c r="B2512" t="s">
        <v>76</v>
      </c>
      <c r="C2512" t="s">
        <v>3</v>
      </c>
      <c r="D2512" t="s">
        <v>62</v>
      </c>
      <c r="E2512" t="s">
        <v>63</v>
      </c>
      <c r="F2512" t="s">
        <v>66</v>
      </c>
      <c r="G2512" t="s">
        <v>9</v>
      </c>
      <c r="H2512" s="165">
        <v>1637.5327476038292</v>
      </c>
      <c r="I2512" s="164"/>
    </row>
    <row r="2513" spans="1:9" x14ac:dyDescent="0.35">
      <c r="A2513">
        <v>347425</v>
      </c>
      <c r="B2513" t="s">
        <v>93</v>
      </c>
      <c r="C2513" t="s">
        <v>3</v>
      </c>
      <c r="D2513" t="s">
        <v>62</v>
      </c>
      <c r="E2513" t="s">
        <v>91</v>
      </c>
      <c r="F2513" t="s">
        <v>66</v>
      </c>
      <c r="G2513" t="s">
        <v>9</v>
      </c>
      <c r="H2513" s="165">
        <v>1377.8338658146922</v>
      </c>
      <c r="I2513" s="164"/>
    </row>
    <row r="2514" spans="1:9" x14ac:dyDescent="0.35">
      <c r="A2514">
        <v>347427</v>
      </c>
      <c r="B2514" t="s">
        <v>98</v>
      </c>
      <c r="C2514" t="s">
        <v>3</v>
      </c>
      <c r="D2514" t="s">
        <v>62</v>
      </c>
      <c r="E2514" t="s">
        <v>91</v>
      </c>
      <c r="F2514" t="s">
        <v>66</v>
      </c>
      <c r="G2514" t="s">
        <v>9</v>
      </c>
      <c r="H2514" s="165">
        <v>1551.0910543130906</v>
      </c>
      <c r="I2514" s="164"/>
    </row>
    <row r="2515" spans="1:9" x14ac:dyDescent="0.35">
      <c r="A2515">
        <v>347429</v>
      </c>
      <c r="B2515" t="s">
        <v>99</v>
      </c>
      <c r="C2515" t="s">
        <v>3</v>
      </c>
      <c r="D2515" t="s">
        <v>62</v>
      </c>
      <c r="E2515" t="s">
        <v>91</v>
      </c>
      <c r="F2515" t="s">
        <v>66</v>
      </c>
      <c r="G2515" t="s">
        <v>9</v>
      </c>
      <c r="H2515" s="165">
        <v>1604.1335463258702</v>
      </c>
      <c r="I2515" s="164"/>
    </row>
    <row r="2516" spans="1:9" x14ac:dyDescent="0.35">
      <c r="A2516">
        <v>347431</v>
      </c>
      <c r="B2516" t="s">
        <v>100</v>
      </c>
      <c r="C2516" t="s">
        <v>3</v>
      </c>
      <c r="D2516" t="s">
        <v>62</v>
      </c>
      <c r="E2516" t="s">
        <v>91</v>
      </c>
      <c r="F2516" t="s">
        <v>66</v>
      </c>
      <c r="G2516" t="s">
        <v>9</v>
      </c>
      <c r="H2516" s="165">
        <v>1617.908146964855</v>
      </c>
      <c r="I2516" s="164"/>
    </row>
    <row r="2517" spans="1:9" x14ac:dyDescent="0.35">
      <c r="A2517">
        <v>347433</v>
      </c>
      <c r="B2517" t="s">
        <v>101</v>
      </c>
      <c r="C2517" t="s">
        <v>3</v>
      </c>
      <c r="D2517" t="s">
        <v>62</v>
      </c>
      <c r="E2517" t="s">
        <v>91</v>
      </c>
      <c r="F2517" t="s">
        <v>66</v>
      </c>
      <c r="G2517" t="s">
        <v>9</v>
      </c>
      <c r="H2517" s="165">
        <v>1609.7779552715645</v>
      </c>
      <c r="I2517" s="164"/>
    </row>
    <row r="2518" spans="1:9" x14ac:dyDescent="0.35">
      <c r="A2518">
        <v>347435</v>
      </c>
      <c r="B2518" t="s">
        <v>102</v>
      </c>
      <c r="C2518" t="s">
        <v>3</v>
      </c>
      <c r="D2518" t="s">
        <v>62</v>
      </c>
      <c r="E2518" t="s">
        <v>91</v>
      </c>
      <c r="F2518" t="s">
        <v>66</v>
      </c>
      <c r="G2518" t="s">
        <v>9</v>
      </c>
      <c r="H2518" s="165">
        <v>2604.9788338658109</v>
      </c>
      <c r="I2518" s="164"/>
    </row>
    <row r="2519" spans="1:9" x14ac:dyDescent="0.35">
      <c r="A2519">
        <v>347437</v>
      </c>
      <c r="B2519" t="s">
        <v>103</v>
      </c>
      <c r="C2519" t="s">
        <v>3</v>
      </c>
      <c r="D2519" t="s">
        <v>62</v>
      </c>
      <c r="E2519" t="s">
        <v>91</v>
      </c>
      <c r="F2519" t="s">
        <v>66</v>
      </c>
      <c r="G2519" t="s">
        <v>9</v>
      </c>
      <c r="H2519" s="165">
        <v>2390.2763578274694</v>
      </c>
      <c r="I2519" s="164"/>
    </row>
    <row r="2520" spans="1:9" x14ac:dyDescent="0.35">
      <c r="A2520">
        <v>347439</v>
      </c>
      <c r="B2520" t="s">
        <v>104</v>
      </c>
      <c r="C2520" t="s">
        <v>3</v>
      </c>
      <c r="D2520" t="s">
        <v>62</v>
      </c>
      <c r="E2520" t="s">
        <v>91</v>
      </c>
      <c r="F2520" t="s">
        <v>66</v>
      </c>
      <c r="G2520" t="s">
        <v>9</v>
      </c>
      <c r="H2520" s="165">
        <v>1612.7216453674075</v>
      </c>
      <c r="I2520" s="164"/>
    </row>
    <row r="2521" spans="1:9" x14ac:dyDescent="0.35">
      <c r="A2521">
        <v>347385</v>
      </c>
      <c r="B2521" t="s">
        <v>61</v>
      </c>
      <c r="C2521" t="s">
        <v>3</v>
      </c>
      <c r="D2521" t="s">
        <v>62</v>
      </c>
      <c r="E2521" t="s">
        <v>63</v>
      </c>
      <c r="F2521" t="s">
        <v>64</v>
      </c>
      <c r="G2521" t="s">
        <v>9</v>
      </c>
      <c r="H2521" s="165">
        <v>1391.9654952076635</v>
      </c>
      <c r="I2521" s="164"/>
    </row>
    <row r="2522" spans="1:9" x14ac:dyDescent="0.35">
      <c r="A2522">
        <v>347387</v>
      </c>
      <c r="B2522" t="s">
        <v>70</v>
      </c>
      <c r="C2522" t="s">
        <v>3</v>
      </c>
      <c r="D2522" t="s">
        <v>62</v>
      </c>
      <c r="E2522" t="s">
        <v>63</v>
      </c>
      <c r="F2522" t="s">
        <v>64</v>
      </c>
      <c r="G2522" t="s">
        <v>9</v>
      </c>
      <c r="H2522" s="165">
        <v>1567.1233226836976</v>
      </c>
      <c r="I2522" s="164"/>
    </row>
    <row r="2523" spans="1:9" x14ac:dyDescent="0.35">
      <c r="A2523">
        <v>347389</v>
      </c>
      <c r="B2523" t="s">
        <v>71</v>
      </c>
      <c r="C2523" t="s">
        <v>3</v>
      </c>
      <c r="D2523" t="s">
        <v>62</v>
      </c>
      <c r="E2523" t="s">
        <v>63</v>
      </c>
      <c r="F2523" t="s">
        <v>64</v>
      </c>
      <c r="G2523" t="s">
        <v>9</v>
      </c>
      <c r="H2523" s="165">
        <v>1559.1277955271482</v>
      </c>
      <c r="I2523" s="164"/>
    </row>
    <row r="2524" spans="1:9" x14ac:dyDescent="0.35">
      <c r="A2524">
        <v>347391</v>
      </c>
      <c r="B2524" t="s">
        <v>72</v>
      </c>
      <c r="C2524" t="s">
        <v>3</v>
      </c>
      <c r="D2524" t="s">
        <v>62</v>
      </c>
      <c r="E2524" t="s">
        <v>63</v>
      </c>
      <c r="F2524" t="s">
        <v>64</v>
      </c>
      <c r="G2524" t="s">
        <v>9</v>
      </c>
      <c r="H2524" s="165">
        <v>1569.1686900958455</v>
      </c>
      <c r="I2524" s="164"/>
    </row>
    <row r="2525" spans="1:9" x14ac:dyDescent="0.35">
      <c r="A2525">
        <v>347393</v>
      </c>
      <c r="B2525" t="s">
        <v>73</v>
      </c>
      <c r="C2525" t="s">
        <v>3</v>
      </c>
      <c r="D2525" t="s">
        <v>62</v>
      </c>
      <c r="E2525" t="s">
        <v>63</v>
      </c>
      <c r="F2525" t="s">
        <v>64</v>
      </c>
      <c r="G2525" t="s">
        <v>9</v>
      </c>
      <c r="H2525" s="165">
        <v>1561.0801916932896</v>
      </c>
      <c r="I2525" s="164"/>
    </row>
    <row r="2526" spans="1:9" x14ac:dyDescent="0.35">
      <c r="A2526">
        <v>347395</v>
      </c>
      <c r="B2526" t="s">
        <v>74</v>
      </c>
      <c r="C2526" t="s">
        <v>3</v>
      </c>
      <c r="D2526" t="s">
        <v>62</v>
      </c>
      <c r="E2526" t="s">
        <v>63</v>
      </c>
      <c r="F2526" t="s">
        <v>64</v>
      </c>
      <c r="G2526" t="s">
        <v>9</v>
      </c>
      <c r="H2526" s="165">
        <v>2625.8240894568657</v>
      </c>
      <c r="I2526" s="164"/>
    </row>
    <row r="2527" spans="1:9" x14ac:dyDescent="0.35">
      <c r="A2527">
        <v>347397</v>
      </c>
      <c r="B2527" t="s">
        <v>75</v>
      </c>
      <c r="C2527" t="s">
        <v>3</v>
      </c>
      <c r="D2527" t="s">
        <v>62</v>
      </c>
      <c r="E2527" t="s">
        <v>63</v>
      </c>
      <c r="F2527" t="s">
        <v>64</v>
      </c>
      <c r="G2527" t="s">
        <v>9</v>
      </c>
      <c r="H2527" s="165">
        <v>2414.4167731629327</v>
      </c>
      <c r="I2527" s="164"/>
    </row>
    <row r="2528" spans="1:9" x14ac:dyDescent="0.35">
      <c r="A2528">
        <v>347399</v>
      </c>
      <c r="B2528" t="s">
        <v>76</v>
      </c>
      <c r="C2528" t="s">
        <v>3</v>
      </c>
      <c r="D2528" t="s">
        <v>62</v>
      </c>
      <c r="E2528" t="s">
        <v>63</v>
      </c>
      <c r="F2528" t="s">
        <v>64</v>
      </c>
      <c r="G2528" t="s">
        <v>9</v>
      </c>
      <c r="H2528" s="165">
        <v>1629.1351437699634</v>
      </c>
      <c r="I2528" s="164"/>
    </row>
    <row r="2529" spans="1:9" x14ac:dyDescent="0.35">
      <c r="A2529">
        <v>347425</v>
      </c>
      <c r="B2529" t="s">
        <v>93</v>
      </c>
      <c r="C2529" t="s">
        <v>3</v>
      </c>
      <c r="D2529" t="s">
        <v>62</v>
      </c>
      <c r="E2529" t="s">
        <v>91</v>
      </c>
      <c r="F2529" t="s">
        <v>64</v>
      </c>
      <c r="G2529" t="s">
        <v>9</v>
      </c>
      <c r="H2529" s="165">
        <v>1370.7680511182066</v>
      </c>
      <c r="I2529" s="164"/>
    </row>
    <row r="2530" spans="1:9" x14ac:dyDescent="0.35">
      <c r="A2530">
        <v>347427</v>
      </c>
      <c r="B2530" t="s">
        <v>98</v>
      </c>
      <c r="C2530" t="s">
        <v>3</v>
      </c>
      <c r="D2530" t="s">
        <v>62</v>
      </c>
      <c r="E2530" t="s">
        <v>91</v>
      </c>
      <c r="F2530" t="s">
        <v>64</v>
      </c>
      <c r="G2530" t="s">
        <v>9</v>
      </c>
      <c r="H2530" s="165">
        <v>1543.1367412140492</v>
      </c>
      <c r="I2530" s="164"/>
    </row>
    <row r="2531" spans="1:9" x14ac:dyDescent="0.35">
      <c r="A2531">
        <v>347429</v>
      </c>
      <c r="B2531" t="s">
        <v>99</v>
      </c>
      <c r="C2531" t="s">
        <v>3</v>
      </c>
      <c r="D2531" t="s">
        <v>62</v>
      </c>
      <c r="E2531" t="s">
        <v>91</v>
      </c>
      <c r="F2531" t="s">
        <v>64</v>
      </c>
      <c r="G2531" t="s">
        <v>9</v>
      </c>
      <c r="H2531" s="165">
        <v>1595.9072204472759</v>
      </c>
      <c r="I2531" s="164"/>
    </row>
    <row r="2532" spans="1:9" x14ac:dyDescent="0.35">
      <c r="A2532">
        <v>347431</v>
      </c>
      <c r="B2532" t="s">
        <v>100</v>
      </c>
      <c r="C2532" t="s">
        <v>3</v>
      </c>
      <c r="D2532" t="s">
        <v>62</v>
      </c>
      <c r="E2532" t="s">
        <v>91</v>
      </c>
      <c r="F2532" t="s">
        <v>64</v>
      </c>
      <c r="G2532" t="s">
        <v>9</v>
      </c>
      <c r="H2532" s="165">
        <v>1609.6111821086249</v>
      </c>
      <c r="I2532" s="164"/>
    </row>
    <row r="2533" spans="1:9" x14ac:dyDescent="0.35">
      <c r="A2533">
        <v>347433</v>
      </c>
      <c r="B2533" t="s">
        <v>101</v>
      </c>
      <c r="C2533" t="s">
        <v>3</v>
      </c>
      <c r="D2533" t="s">
        <v>62</v>
      </c>
      <c r="E2533" t="s">
        <v>91</v>
      </c>
      <c r="F2533" t="s">
        <v>64</v>
      </c>
      <c r="G2533" t="s">
        <v>9</v>
      </c>
      <c r="H2533" s="165">
        <v>1601.5226837060691</v>
      </c>
      <c r="I2533" s="164"/>
    </row>
    <row r="2534" spans="1:9" x14ac:dyDescent="0.35">
      <c r="A2534">
        <v>347435</v>
      </c>
      <c r="B2534" t="s">
        <v>102</v>
      </c>
      <c r="C2534" t="s">
        <v>3</v>
      </c>
      <c r="D2534" t="s">
        <v>62</v>
      </c>
      <c r="E2534" t="s">
        <v>91</v>
      </c>
      <c r="F2534" t="s">
        <v>64</v>
      </c>
      <c r="G2534" t="s">
        <v>9</v>
      </c>
      <c r="H2534" s="165">
        <v>2591.6199680511145</v>
      </c>
      <c r="I2534" s="164"/>
    </row>
    <row r="2535" spans="1:9" x14ac:dyDescent="0.35">
      <c r="A2535">
        <v>347437</v>
      </c>
      <c r="B2535" t="s">
        <v>103</v>
      </c>
      <c r="C2535" t="s">
        <v>3</v>
      </c>
      <c r="D2535" t="s">
        <v>62</v>
      </c>
      <c r="E2535" t="s">
        <v>91</v>
      </c>
      <c r="F2535" t="s">
        <v>64</v>
      </c>
      <c r="G2535" t="s">
        <v>9</v>
      </c>
      <c r="H2535" s="165">
        <v>2378.0185303514313</v>
      </c>
      <c r="I2535" s="164"/>
    </row>
    <row r="2536" spans="1:9" x14ac:dyDescent="0.35">
      <c r="A2536">
        <v>347439</v>
      </c>
      <c r="B2536" t="s">
        <v>104</v>
      </c>
      <c r="C2536" t="s">
        <v>3</v>
      </c>
      <c r="D2536" t="s">
        <v>62</v>
      </c>
      <c r="E2536" t="s">
        <v>91</v>
      </c>
      <c r="F2536" t="s">
        <v>64</v>
      </c>
      <c r="G2536" t="s">
        <v>9</v>
      </c>
      <c r="H2536" s="165">
        <v>1604.451277955267</v>
      </c>
      <c r="I2536" s="164"/>
    </row>
    <row r="2537" spans="1:9" x14ac:dyDescent="0.35">
      <c r="A2537">
        <v>347353</v>
      </c>
      <c r="B2537" t="s">
        <v>47</v>
      </c>
      <c r="C2537" t="s">
        <v>37</v>
      </c>
      <c r="D2537" t="s">
        <v>38</v>
      </c>
      <c r="E2537" t="s">
        <v>39</v>
      </c>
      <c r="F2537" t="s">
        <v>44</v>
      </c>
      <c r="G2537" t="s">
        <v>9</v>
      </c>
      <c r="H2537" s="165">
        <v>1888.5705848913508</v>
      </c>
      <c r="I2537" s="164"/>
    </row>
    <row r="2538" spans="1:9" x14ac:dyDescent="0.35">
      <c r="A2538">
        <v>347355</v>
      </c>
      <c r="B2538" t="s">
        <v>49</v>
      </c>
      <c r="C2538" t="s">
        <v>37</v>
      </c>
      <c r="D2538" t="s">
        <v>38</v>
      </c>
      <c r="E2538" t="s">
        <v>39</v>
      </c>
      <c r="F2538" t="s">
        <v>44</v>
      </c>
      <c r="G2538" t="s">
        <v>9</v>
      </c>
      <c r="H2538" s="165">
        <v>2834.9130242546712</v>
      </c>
      <c r="I2538" s="164"/>
    </row>
    <row r="2539" spans="1:9" x14ac:dyDescent="0.35">
      <c r="A2539">
        <v>347357</v>
      </c>
      <c r="B2539" t="s">
        <v>50</v>
      </c>
      <c r="C2539" t="s">
        <v>37</v>
      </c>
      <c r="D2539" t="s">
        <v>38</v>
      </c>
      <c r="E2539" t="s">
        <v>39</v>
      </c>
      <c r="F2539" t="s">
        <v>44</v>
      </c>
      <c r="G2539" t="s">
        <v>9</v>
      </c>
      <c r="H2539" s="165">
        <v>2820.5952817079301</v>
      </c>
      <c r="I2539" s="164"/>
    </row>
    <row r="2540" spans="1:9" x14ac:dyDescent="0.35">
      <c r="A2540">
        <v>347359</v>
      </c>
      <c r="B2540" t="s">
        <v>51</v>
      </c>
      <c r="C2540" t="s">
        <v>37</v>
      </c>
      <c r="D2540" t="s">
        <v>38</v>
      </c>
      <c r="E2540" t="s">
        <v>39</v>
      </c>
      <c r="F2540" t="s">
        <v>44</v>
      </c>
      <c r="G2540" t="s">
        <v>9</v>
      </c>
      <c r="H2540" s="165">
        <v>1881.603713996966</v>
      </c>
      <c r="I2540" s="164"/>
    </row>
    <row r="2541" spans="1:9" x14ac:dyDescent="0.35">
      <c r="A2541">
        <v>347373</v>
      </c>
      <c r="B2541" t="s">
        <v>57</v>
      </c>
      <c r="C2541" t="s">
        <v>37</v>
      </c>
      <c r="D2541" t="s">
        <v>38</v>
      </c>
      <c r="E2541" t="s">
        <v>53</v>
      </c>
      <c r="F2541" t="s">
        <v>44</v>
      </c>
      <c r="G2541" t="s">
        <v>9</v>
      </c>
      <c r="H2541" s="165">
        <v>1831.6287582112095</v>
      </c>
      <c r="I2541" s="164"/>
    </row>
    <row r="2542" spans="1:9" x14ac:dyDescent="0.35">
      <c r="A2542">
        <v>347375</v>
      </c>
      <c r="B2542" t="s">
        <v>58</v>
      </c>
      <c r="C2542" t="s">
        <v>37</v>
      </c>
      <c r="D2542" t="s">
        <v>38</v>
      </c>
      <c r="E2542" t="s">
        <v>53</v>
      </c>
      <c r="F2542" t="s">
        <v>44</v>
      </c>
      <c r="G2542" t="s">
        <v>9</v>
      </c>
      <c r="H2542" s="165">
        <v>2857.8214123294565</v>
      </c>
      <c r="I2542" s="164"/>
    </row>
    <row r="2543" spans="1:9" x14ac:dyDescent="0.35">
      <c r="A2543">
        <v>347377</v>
      </c>
      <c r="B2543" t="s">
        <v>59</v>
      </c>
      <c r="C2543" t="s">
        <v>37</v>
      </c>
      <c r="D2543" t="s">
        <v>38</v>
      </c>
      <c r="E2543" t="s">
        <v>53</v>
      </c>
      <c r="F2543" t="s">
        <v>44</v>
      </c>
      <c r="G2543" t="s">
        <v>9</v>
      </c>
      <c r="H2543" s="165">
        <v>2849.2307668014114</v>
      </c>
      <c r="I2543" s="164"/>
    </row>
    <row r="2544" spans="1:9" x14ac:dyDescent="0.35">
      <c r="A2544">
        <v>347379</v>
      </c>
      <c r="B2544" t="s">
        <v>60</v>
      </c>
      <c r="C2544" t="s">
        <v>37</v>
      </c>
      <c r="D2544" t="s">
        <v>38</v>
      </c>
      <c r="E2544" t="s">
        <v>53</v>
      </c>
      <c r="F2544" t="s">
        <v>44</v>
      </c>
      <c r="G2544" t="s">
        <v>9</v>
      </c>
      <c r="H2544" s="165">
        <v>1900.803751894894</v>
      </c>
      <c r="I2544" s="164"/>
    </row>
    <row r="2545" spans="1:9" x14ac:dyDescent="0.35">
      <c r="A2545">
        <v>347411</v>
      </c>
      <c r="B2545" t="s">
        <v>85</v>
      </c>
      <c r="C2545" t="s">
        <v>37</v>
      </c>
      <c r="D2545" t="s">
        <v>4</v>
      </c>
      <c r="E2545" t="s">
        <v>78</v>
      </c>
      <c r="F2545" t="s">
        <v>44</v>
      </c>
      <c r="G2545" t="s">
        <v>9</v>
      </c>
      <c r="H2545" s="165">
        <v>1538.7093228903407</v>
      </c>
      <c r="I2545" s="164"/>
    </row>
    <row r="2546" spans="1:9" x14ac:dyDescent="0.35">
      <c r="A2546">
        <v>347413</v>
      </c>
      <c r="B2546" t="s">
        <v>86</v>
      </c>
      <c r="C2546" t="s">
        <v>37</v>
      </c>
      <c r="D2546" t="s">
        <v>4</v>
      </c>
      <c r="E2546" t="s">
        <v>78</v>
      </c>
      <c r="F2546" t="s">
        <v>44</v>
      </c>
      <c r="G2546" t="s">
        <v>9</v>
      </c>
      <c r="H2546" s="165">
        <v>2062.1572132390011</v>
      </c>
      <c r="I2546" s="164"/>
    </row>
    <row r="2547" spans="1:9" x14ac:dyDescent="0.35">
      <c r="A2547">
        <v>347415</v>
      </c>
      <c r="B2547" t="s">
        <v>87</v>
      </c>
      <c r="C2547" t="s">
        <v>37</v>
      </c>
      <c r="D2547" t="s">
        <v>4</v>
      </c>
      <c r="E2547" t="s">
        <v>78</v>
      </c>
      <c r="F2547" t="s">
        <v>44</v>
      </c>
      <c r="G2547" t="s">
        <v>9</v>
      </c>
      <c r="H2547" s="165">
        <v>2055.9583438605268</v>
      </c>
      <c r="I2547" s="164"/>
    </row>
    <row r="2548" spans="1:9" x14ac:dyDescent="0.35">
      <c r="A2548">
        <v>347417</v>
      </c>
      <c r="B2548" t="s">
        <v>88</v>
      </c>
      <c r="C2548" t="s">
        <v>37</v>
      </c>
      <c r="D2548" t="s">
        <v>4</v>
      </c>
      <c r="E2548" t="s">
        <v>78</v>
      </c>
      <c r="F2548" t="s">
        <v>44</v>
      </c>
      <c r="G2548" t="s">
        <v>9</v>
      </c>
      <c r="H2548" s="165">
        <v>2045.6268948964037</v>
      </c>
      <c r="I2548" s="164"/>
    </row>
    <row r="2549" spans="1:9" x14ac:dyDescent="0.35">
      <c r="A2549">
        <v>347419</v>
      </c>
      <c r="B2549" t="s">
        <v>89</v>
      </c>
      <c r="C2549" t="s">
        <v>37</v>
      </c>
      <c r="D2549" t="s">
        <v>4</v>
      </c>
      <c r="E2549" t="s">
        <v>78</v>
      </c>
      <c r="F2549" t="s">
        <v>44</v>
      </c>
      <c r="G2549" t="s">
        <v>9</v>
      </c>
      <c r="H2549" s="165">
        <v>2035.2954459322805</v>
      </c>
      <c r="I2549" s="164"/>
    </row>
    <row r="2550" spans="1:9" x14ac:dyDescent="0.35">
      <c r="A2550">
        <v>347353</v>
      </c>
      <c r="B2550" t="s">
        <v>47</v>
      </c>
      <c r="C2550" t="s">
        <v>37</v>
      </c>
      <c r="D2550" t="s">
        <v>38</v>
      </c>
      <c r="E2550" t="s">
        <v>39</v>
      </c>
      <c r="F2550" t="s">
        <v>41</v>
      </c>
      <c r="G2550" t="s">
        <v>9</v>
      </c>
      <c r="H2550" s="165">
        <v>1953.1538276907443</v>
      </c>
      <c r="I2550" s="164"/>
    </row>
    <row r="2551" spans="1:9" x14ac:dyDescent="0.35">
      <c r="A2551">
        <v>347355</v>
      </c>
      <c r="B2551" t="s">
        <v>49</v>
      </c>
      <c r="C2551" t="s">
        <v>37</v>
      </c>
      <c r="D2551" t="s">
        <v>38</v>
      </c>
      <c r="E2551" t="s">
        <v>39</v>
      </c>
      <c r="F2551" t="s">
        <v>41</v>
      </c>
      <c r="G2551" t="s">
        <v>9</v>
      </c>
      <c r="H2551" s="165">
        <v>2931.858236483069</v>
      </c>
      <c r="I2551" s="164"/>
    </row>
    <row r="2552" spans="1:9" x14ac:dyDescent="0.35">
      <c r="A2552">
        <v>347357</v>
      </c>
      <c r="B2552" t="s">
        <v>50</v>
      </c>
      <c r="C2552" t="s">
        <v>37</v>
      </c>
      <c r="D2552" t="s">
        <v>38</v>
      </c>
      <c r="E2552" t="s">
        <v>39</v>
      </c>
      <c r="F2552" t="s">
        <v>41</v>
      </c>
      <c r="G2552" t="s">
        <v>9</v>
      </c>
      <c r="H2552" s="165">
        <v>2917.0508716523464</v>
      </c>
      <c r="I2552" s="164"/>
    </row>
    <row r="2553" spans="1:9" x14ac:dyDescent="0.35">
      <c r="A2553">
        <v>347359</v>
      </c>
      <c r="B2553" t="s">
        <v>51</v>
      </c>
      <c r="C2553" t="s">
        <v>37</v>
      </c>
      <c r="D2553" t="s">
        <v>38</v>
      </c>
      <c r="E2553" t="s">
        <v>39</v>
      </c>
      <c r="F2553" t="s">
        <v>41</v>
      </c>
      <c r="G2553" t="s">
        <v>9</v>
      </c>
      <c r="H2553" s="165">
        <v>1945.9487114704373</v>
      </c>
      <c r="I2553" s="164"/>
    </row>
    <row r="2554" spans="1:9" x14ac:dyDescent="0.35">
      <c r="A2554">
        <v>347373</v>
      </c>
      <c r="B2554" t="s">
        <v>57</v>
      </c>
      <c r="C2554" t="s">
        <v>37</v>
      </c>
      <c r="D2554" t="s">
        <v>38</v>
      </c>
      <c r="E2554" t="s">
        <v>53</v>
      </c>
      <c r="F2554" t="s">
        <v>41</v>
      </c>
      <c r="G2554" t="s">
        <v>9</v>
      </c>
      <c r="H2554" s="165">
        <v>1894.2647675593651</v>
      </c>
      <c r="I2554" s="164"/>
    </row>
    <row r="2555" spans="1:9" x14ac:dyDescent="0.35">
      <c r="A2555">
        <v>347375</v>
      </c>
      <c r="B2555" t="s">
        <v>58</v>
      </c>
      <c r="C2555" t="s">
        <v>37</v>
      </c>
      <c r="D2555" t="s">
        <v>38</v>
      </c>
      <c r="E2555" t="s">
        <v>53</v>
      </c>
      <c r="F2555" t="s">
        <v>41</v>
      </c>
      <c r="G2555" t="s">
        <v>9</v>
      </c>
      <c r="H2555" s="165">
        <v>2955.5500202122253</v>
      </c>
      <c r="I2555" s="164"/>
    </row>
    <row r="2556" spans="1:9" x14ac:dyDescent="0.35">
      <c r="A2556">
        <v>347377</v>
      </c>
      <c r="B2556" t="s">
        <v>59</v>
      </c>
      <c r="C2556" t="s">
        <v>37</v>
      </c>
      <c r="D2556" t="s">
        <v>38</v>
      </c>
      <c r="E2556" t="s">
        <v>53</v>
      </c>
      <c r="F2556" t="s">
        <v>41</v>
      </c>
      <c r="G2556" t="s">
        <v>9</v>
      </c>
      <c r="H2556" s="165">
        <v>2946.6656013137913</v>
      </c>
      <c r="I2556" s="164"/>
    </row>
    <row r="2557" spans="1:9" x14ac:dyDescent="0.35">
      <c r="A2557">
        <v>347379</v>
      </c>
      <c r="B2557" t="s">
        <v>60</v>
      </c>
      <c r="C2557" t="s">
        <v>37</v>
      </c>
      <c r="D2557" t="s">
        <v>38</v>
      </c>
      <c r="E2557" t="s">
        <v>53</v>
      </c>
      <c r="F2557" t="s">
        <v>41</v>
      </c>
      <c r="G2557" t="s">
        <v>9</v>
      </c>
      <c r="H2557" s="165">
        <v>1965.8053309752377</v>
      </c>
      <c r="I2557" s="164"/>
    </row>
    <row r="2558" spans="1:9" x14ac:dyDescent="0.35">
      <c r="A2558">
        <v>347411</v>
      </c>
      <c r="B2558" t="s">
        <v>85</v>
      </c>
      <c r="C2558" t="s">
        <v>37</v>
      </c>
      <c r="D2558" t="s">
        <v>4</v>
      </c>
      <c r="E2558" t="s">
        <v>78</v>
      </c>
      <c r="F2558" t="s">
        <v>41</v>
      </c>
      <c r="G2558" t="s">
        <v>9</v>
      </c>
      <c r="H2558" s="165">
        <v>1591.3283981808911</v>
      </c>
      <c r="I2558" s="164"/>
    </row>
    <row r="2559" spans="1:9" x14ac:dyDescent="0.35">
      <c r="A2559">
        <v>347413</v>
      </c>
      <c r="B2559" t="s">
        <v>86</v>
      </c>
      <c r="C2559" t="s">
        <v>37</v>
      </c>
      <c r="D2559" t="s">
        <v>4</v>
      </c>
      <c r="E2559" t="s">
        <v>78</v>
      </c>
      <c r="F2559" t="s">
        <v>41</v>
      </c>
      <c r="G2559" t="s">
        <v>9</v>
      </c>
      <c r="H2559" s="165">
        <v>2132.6765790803347</v>
      </c>
      <c r="I2559" s="164"/>
    </row>
    <row r="2560" spans="1:9" x14ac:dyDescent="0.35">
      <c r="A2560">
        <v>347415</v>
      </c>
      <c r="B2560" t="s">
        <v>87</v>
      </c>
      <c r="C2560" t="s">
        <v>37</v>
      </c>
      <c r="D2560" t="s">
        <v>4</v>
      </c>
      <c r="E2560" t="s">
        <v>78</v>
      </c>
      <c r="F2560" t="s">
        <v>41</v>
      </c>
      <c r="G2560" t="s">
        <v>9</v>
      </c>
      <c r="H2560" s="165">
        <v>2126.2657276402133</v>
      </c>
      <c r="I2560" s="164"/>
    </row>
    <row r="2561" spans="1:9" x14ac:dyDescent="0.35">
      <c r="A2561">
        <v>347417</v>
      </c>
      <c r="B2561" t="s">
        <v>88</v>
      </c>
      <c r="C2561" t="s">
        <v>37</v>
      </c>
      <c r="D2561" t="s">
        <v>4</v>
      </c>
      <c r="E2561" t="s">
        <v>78</v>
      </c>
      <c r="F2561" t="s">
        <v>41</v>
      </c>
      <c r="G2561" t="s">
        <v>9</v>
      </c>
      <c r="H2561" s="165">
        <v>2115.5809752400114</v>
      </c>
      <c r="I2561" s="164"/>
    </row>
    <row r="2562" spans="1:9" x14ac:dyDescent="0.35">
      <c r="A2562">
        <v>347419</v>
      </c>
      <c r="B2562" t="s">
        <v>89</v>
      </c>
      <c r="C2562" t="s">
        <v>37</v>
      </c>
      <c r="D2562" t="s">
        <v>4</v>
      </c>
      <c r="E2562" t="s">
        <v>78</v>
      </c>
      <c r="F2562" t="s">
        <v>41</v>
      </c>
      <c r="G2562" t="s">
        <v>9</v>
      </c>
      <c r="H2562" s="165">
        <v>2104.8962228398091</v>
      </c>
      <c r="I2562" s="164"/>
    </row>
    <row r="2563" spans="1:9" x14ac:dyDescent="0.35">
      <c r="A2563">
        <v>347425</v>
      </c>
      <c r="B2563" t="s">
        <v>93</v>
      </c>
      <c r="C2563" t="s">
        <v>3</v>
      </c>
      <c r="D2563" t="s">
        <v>62</v>
      </c>
      <c r="E2563" t="s">
        <v>91</v>
      </c>
      <c r="F2563" t="s">
        <v>95</v>
      </c>
      <c r="G2563" t="s">
        <v>9</v>
      </c>
      <c r="H2563" s="165">
        <v>2663.2883509833491</v>
      </c>
      <c r="I2563" s="164"/>
    </row>
    <row r="2564" spans="1:9" x14ac:dyDescent="0.35">
      <c r="A2564">
        <v>347427</v>
      </c>
      <c r="B2564" t="s">
        <v>98</v>
      </c>
      <c r="C2564" t="s">
        <v>3</v>
      </c>
      <c r="D2564" t="s">
        <v>62</v>
      </c>
      <c r="E2564" t="s">
        <v>91</v>
      </c>
      <c r="F2564" t="s">
        <v>95</v>
      </c>
      <c r="G2564" t="s">
        <v>9</v>
      </c>
      <c r="H2564" s="165">
        <v>2998.186384266261</v>
      </c>
      <c r="I2564" s="164"/>
    </row>
    <row r="2565" spans="1:9" x14ac:dyDescent="0.35">
      <c r="A2565">
        <v>347429</v>
      </c>
      <c r="B2565" t="s">
        <v>99</v>
      </c>
      <c r="C2565" t="s">
        <v>3</v>
      </c>
      <c r="D2565" t="s">
        <v>62</v>
      </c>
      <c r="E2565" t="s">
        <v>91</v>
      </c>
      <c r="F2565" t="s">
        <v>95</v>
      </c>
      <c r="G2565" t="s">
        <v>9</v>
      </c>
      <c r="H2565" s="165">
        <v>3100.7150378214806</v>
      </c>
      <c r="I2565" s="164"/>
    </row>
    <row r="2566" spans="1:9" x14ac:dyDescent="0.35">
      <c r="A2566">
        <v>347431</v>
      </c>
      <c r="B2566" t="s">
        <v>100</v>
      </c>
      <c r="C2566" t="s">
        <v>3</v>
      </c>
      <c r="D2566" t="s">
        <v>62</v>
      </c>
      <c r="E2566" t="s">
        <v>91</v>
      </c>
      <c r="F2566" t="s">
        <v>95</v>
      </c>
      <c r="G2566" t="s">
        <v>9</v>
      </c>
      <c r="H2566" s="165">
        <v>3127.3406959152744</v>
      </c>
      <c r="I2566" s="164"/>
    </row>
    <row r="2567" spans="1:9" x14ac:dyDescent="0.35">
      <c r="A2567">
        <v>347433</v>
      </c>
      <c r="B2567" t="s">
        <v>101</v>
      </c>
      <c r="C2567" t="s">
        <v>3</v>
      </c>
      <c r="D2567" t="s">
        <v>62</v>
      </c>
      <c r="E2567" t="s">
        <v>91</v>
      </c>
      <c r="F2567" t="s">
        <v>95</v>
      </c>
      <c r="G2567" t="s">
        <v>9</v>
      </c>
      <c r="H2567" s="165">
        <v>3111.6254160363032</v>
      </c>
      <c r="I2567" s="164"/>
    </row>
    <row r="2568" spans="1:9" x14ac:dyDescent="0.35">
      <c r="A2568">
        <v>347435</v>
      </c>
      <c r="B2568" t="s">
        <v>102</v>
      </c>
      <c r="C2568" t="s">
        <v>3</v>
      </c>
      <c r="D2568" t="s">
        <v>62</v>
      </c>
      <c r="E2568" t="s">
        <v>91</v>
      </c>
      <c r="F2568" t="s">
        <v>95</v>
      </c>
      <c r="G2568" t="s">
        <v>9</v>
      </c>
      <c r="H2568" s="165">
        <v>5809.2796520423572</v>
      </c>
      <c r="I2568" s="164"/>
    </row>
    <row r="2569" spans="1:9" x14ac:dyDescent="0.35">
      <c r="A2569">
        <v>347437</v>
      </c>
      <c r="B2569" t="s">
        <v>103</v>
      </c>
      <c r="C2569" t="s">
        <v>3</v>
      </c>
      <c r="D2569" t="s">
        <v>62</v>
      </c>
      <c r="E2569" t="s">
        <v>91</v>
      </c>
      <c r="F2569" t="s">
        <v>95</v>
      </c>
      <c r="G2569" t="s">
        <v>9</v>
      </c>
      <c r="H2569" s="165">
        <v>5390.3409984871341</v>
      </c>
      <c r="I2569" s="164"/>
    </row>
    <row r="2570" spans="1:9" x14ac:dyDescent="0.35">
      <c r="A2570">
        <v>347439</v>
      </c>
      <c r="B2570" t="s">
        <v>104</v>
      </c>
      <c r="C2570" t="s">
        <v>3</v>
      </c>
      <c r="D2570" t="s">
        <v>62</v>
      </c>
      <c r="E2570" t="s">
        <v>91</v>
      </c>
      <c r="F2570" t="s">
        <v>95</v>
      </c>
      <c r="G2570" t="s">
        <v>9</v>
      </c>
      <c r="H2570" s="165">
        <v>3126.1214069591492</v>
      </c>
      <c r="I2570" s="164"/>
    </row>
    <row r="2571" spans="1:9" x14ac:dyDescent="0.35">
      <c r="A2571">
        <v>347331</v>
      </c>
      <c r="B2571" t="s">
        <v>2</v>
      </c>
      <c r="C2571" t="s">
        <v>3</v>
      </c>
      <c r="D2571" t="s">
        <v>4</v>
      </c>
      <c r="E2571" t="s">
        <v>5</v>
      </c>
      <c r="F2571" t="s">
        <v>5</v>
      </c>
      <c r="G2571" t="s">
        <v>9</v>
      </c>
      <c r="H2571" s="165">
        <v>11238.597835888098</v>
      </c>
      <c r="I2571" s="164"/>
    </row>
    <row r="2572" spans="1:9" x14ac:dyDescent="0.35">
      <c r="A2572">
        <v>347333</v>
      </c>
      <c r="B2572" t="s">
        <v>32</v>
      </c>
      <c r="C2572" t="s">
        <v>3</v>
      </c>
      <c r="D2572" t="s">
        <v>4</v>
      </c>
      <c r="E2572" t="s">
        <v>5</v>
      </c>
      <c r="F2572" t="s">
        <v>5</v>
      </c>
      <c r="G2572" t="s">
        <v>9</v>
      </c>
      <c r="H2572" s="165">
        <v>14269.665689810614</v>
      </c>
      <c r="I2572" s="164"/>
    </row>
    <row r="2573" spans="1:9" x14ac:dyDescent="0.35">
      <c r="A2573">
        <v>347335</v>
      </c>
      <c r="B2573" t="s">
        <v>33</v>
      </c>
      <c r="C2573" t="s">
        <v>3</v>
      </c>
      <c r="D2573" t="s">
        <v>4</v>
      </c>
      <c r="E2573" t="s">
        <v>5</v>
      </c>
      <c r="F2573" t="s">
        <v>5</v>
      </c>
      <c r="G2573" t="s">
        <v>9</v>
      </c>
      <c r="H2573" s="165">
        <v>14197.230838593301</v>
      </c>
      <c r="I2573" s="164"/>
    </row>
    <row r="2574" spans="1:9" x14ac:dyDescent="0.35">
      <c r="A2574">
        <v>347337</v>
      </c>
      <c r="B2574" t="s">
        <v>34</v>
      </c>
      <c r="C2574" t="s">
        <v>3</v>
      </c>
      <c r="D2574" t="s">
        <v>4</v>
      </c>
      <c r="E2574" t="s">
        <v>5</v>
      </c>
      <c r="F2574" t="s">
        <v>5</v>
      </c>
      <c r="G2574" t="s">
        <v>9</v>
      </c>
      <c r="H2574" s="165">
        <v>14124.795987375988</v>
      </c>
      <c r="I2574" s="164"/>
    </row>
    <row r="2575" spans="1:9" x14ac:dyDescent="0.35">
      <c r="A2575">
        <v>347339</v>
      </c>
      <c r="B2575" t="s">
        <v>35</v>
      </c>
      <c r="C2575" t="s">
        <v>3</v>
      </c>
      <c r="D2575" t="s">
        <v>4</v>
      </c>
      <c r="E2575" t="s">
        <v>5</v>
      </c>
      <c r="F2575" t="s">
        <v>5</v>
      </c>
      <c r="G2575" t="s">
        <v>9</v>
      </c>
      <c r="H2575" s="165">
        <v>14052.361136158675</v>
      </c>
      <c r="I2575" s="164"/>
    </row>
    <row r="2576" spans="1:9" x14ac:dyDescent="0.35">
      <c r="A2576">
        <v>347411</v>
      </c>
      <c r="B2576" t="s">
        <v>85</v>
      </c>
      <c r="C2576" t="s">
        <v>37</v>
      </c>
      <c r="D2576" t="s">
        <v>38</v>
      </c>
      <c r="E2576" t="s">
        <v>39</v>
      </c>
      <c r="F2576" t="s">
        <v>39</v>
      </c>
      <c r="G2576" t="s">
        <v>9</v>
      </c>
      <c r="H2576" s="165">
        <v>11238.387009297505</v>
      </c>
      <c r="I2576" s="164"/>
    </row>
    <row r="2577" spans="1:9" x14ac:dyDescent="0.35">
      <c r="A2577">
        <v>347413</v>
      </c>
      <c r="B2577" t="s">
        <v>86</v>
      </c>
      <c r="C2577" t="s">
        <v>37</v>
      </c>
      <c r="D2577" t="s">
        <v>38</v>
      </c>
      <c r="E2577" t="s">
        <v>39</v>
      </c>
      <c r="F2577" t="s">
        <v>39</v>
      </c>
      <c r="G2577" t="s">
        <v>9</v>
      </c>
      <c r="H2577" s="165">
        <v>14297.348773243708</v>
      </c>
      <c r="I2577" s="164"/>
    </row>
    <row r="2578" spans="1:9" x14ac:dyDescent="0.35">
      <c r="A2578">
        <v>347415</v>
      </c>
      <c r="B2578" t="s">
        <v>87</v>
      </c>
      <c r="C2578" t="s">
        <v>37</v>
      </c>
      <c r="D2578" t="s">
        <v>38</v>
      </c>
      <c r="E2578" t="s">
        <v>39</v>
      </c>
      <c r="F2578" t="s">
        <v>39</v>
      </c>
      <c r="G2578" t="s">
        <v>9</v>
      </c>
      <c r="H2578" s="165">
        <v>14254.370770919328</v>
      </c>
      <c r="I2578" s="164"/>
    </row>
    <row r="2579" spans="1:9" x14ac:dyDescent="0.35">
      <c r="A2579">
        <v>347417</v>
      </c>
      <c r="B2579" t="s">
        <v>88</v>
      </c>
      <c r="C2579" t="s">
        <v>37</v>
      </c>
      <c r="D2579" t="s">
        <v>38</v>
      </c>
      <c r="E2579" t="s">
        <v>39</v>
      </c>
      <c r="F2579" t="s">
        <v>39</v>
      </c>
      <c r="G2579" t="s">
        <v>9</v>
      </c>
      <c r="H2579" s="165">
        <v>14182.740767045359</v>
      </c>
      <c r="I2579" s="164"/>
    </row>
    <row r="2580" spans="1:9" x14ac:dyDescent="0.35">
      <c r="A2580">
        <v>347419</v>
      </c>
      <c r="B2580" t="s">
        <v>89</v>
      </c>
      <c r="C2580" t="s">
        <v>37</v>
      </c>
      <c r="D2580" t="s">
        <v>38</v>
      </c>
      <c r="E2580" t="s">
        <v>39</v>
      </c>
      <c r="F2580" t="s">
        <v>39</v>
      </c>
      <c r="G2580" t="s">
        <v>9</v>
      </c>
      <c r="H2580" s="165">
        <v>14111.110763171395</v>
      </c>
      <c r="I2580" s="164"/>
    </row>
    <row r="2581" spans="1:9" x14ac:dyDescent="0.35">
      <c r="A2581">
        <v>347373</v>
      </c>
      <c r="B2581" t="s">
        <v>57</v>
      </c>
      <c r="C2581" t="s">
        <v>37</v>
      </c>
      <c r="D2581" t="s">
        <v>38</v>
      </c>
      <c r="E2581" t="s">
        <v>53</v>
      </c>
      <c r="F2581" t="s">
        <v>53</v>
      </c>
      <c r="G2581" t="s">
        <v>9</v>
      </c>
      <c r="H2581" s="165">
        <v>13163.709195402243</v>
      </c>
      <c r="I2581" s="164"/>
    </row>
    <row r="2582" spans="1:9" x14ac:dyDescent="0.35">
      <c r="A2582">
        <v>347375</v>
      </c>
      <c r="B2582" t="s">
        <v>58</v>
      </c>
      <c r="C2582" t="s">
        <v>37</v>
      </c>
      <c r="D2582" t="s">
        <v>38</v>
      </c>
      <c r="E2582" t="s">
        <v>53</v>
      </c>
      <c r="F2582" t="s">
        <v>53</v>
      </c>
      <c r="G2582" t="s">
        <v>9</v>
      </c>
      <c r="H2582" s="165">
        <v>20538.84</v>
      </c>
      <c r="I2582" s="164"/>
    </row>
    <row r="2583" spans="1:9" x14ac:dyDescent="0.35">
      <c r="A2583">
        <v>347377</v>
      </c>
      <c r="B2583" t="s">
        <v>59</v>
      </c>
      <c r="C2583" t="s">
        <v>37</v>
      </c>
      <c r="D2583" t="s">
        <v>38</v>
      </c>
      <c r="E2583" t="s">
        <v>53</v>
      </c>
      <c r="F2583" t="s">
        <v>53</v>
      </c>
      <c r="G2583" t="s">
        <v>9</v>
      </c>
      <c r="H2583" s="165">
        <v>20477.099999999999</v>
      </c>
      <c r="I2583" s="164"/>
    </row>
    <row r="2584" spans="1:9" x14ac:dyDescent="0.35">
      <c r="A2584">
        <v>347379</v>
      </c>
      <c r="B2584" t="s">
        <v>60</v>
      </c>
      <c r="C2584" t="s">
        <v>37</v>
      </c>
      <c r="D2584" t="s">
        <v>38</v>
      </c>
      <c r="E2584" t="s">
        <v>53</v>
      </c>
      <c r="F2584" t="s">
        <v>53</v>
      </c>
      <c r="G2584" t="s">
        <v>9</v>
      </c>
      <c r="H2584" s="165">
        <v>13660.862068965474</v>
      </c>
      <c r="I2584" s="164"/>
    </row>
    <row r="2585" spans="1:9" x14ac:dyDescent="0.35">
      <c r="A2585">
        <v>347385</v>
      </c>
      <c r="B2585" t="s">
        <v>61</v>
      </c>
      <c r="C2585" t="s">
        <v>3</v>
      </c>
      <c r="D2585" t="s">
        <v>62</v>
      </c>
      <c r="E2585" t="s">
        <v>63</v>
      </c>
      <c r="F2585" t="s">
        <v>63</v>
      </c>
      <c r="G2585" t="s">
        <v>9</v>
      </c>
      <c r="H2585" s="165">
        <v>5899.7632794457213</v>
      </c>
      <c r="I2585" s="164"/>
    </row>
    <row r="2586" spans="1:9" x14ac:dyDescent="0.35">
      <c r="A2586">
        <v>347387</v>
      </c>
      <c r="B2586" t="s">
        <v>70</v>
      </c>
      <c r="C2586" t="s">
        <v>3</v>
      </c>
      <c r="D2586" t="s">
        <v>62</v>
      </c>
      <c r="E2586" t="s">
        <v>63</v>
      </c>
      <c r="F2586" t="s">
        <v>63</v>
      </c>
      <c r="G2586" t="s">
        <v>9</v>
      </c>
      <c r="H2586" s="165">
        <v>6642.1593533487285</v>
      </c>
      <c r="I2586" s="164"/>
    </row>
    <row r="2587" spans="1:9" x14ac:dyDescent="0.35">
      <c r="A2587">
        <v>347389</v>
      </c>
      <c r="B2587" t="s">
        <v>71</v>
      </c>
      <c r="C2587" t="s">
        <v>3</v>
      </c>
      <c r="D2587" t="s">
        <v>62</v>
      </c>
      <c r="E2587" t="s">
        <v>63</v>
      </c>
      <c r="F2587" t="s">
        <v>63</v>
      </c>
      <c r="G2587" t="s">
        <v>9</v>
      </c>
      <c r="H2587" s="165">
        <v>6608.270785219398</v>
      </c>
      <c r="I2587" s="164"/>
    </row>
    <row r="2588" spans="1:9" x14ac:dyDescent="0.35">
      <c r="A2588">
        <v>347391</v>
      </c>
      <c r="B2588" t="s">
        <v>72</v>
      </c>
      <c r="C2588" t="s">
        <v>3</v>
      </c>
      <c r="D2588" t="s">
        <v>62</v>
      </c>
      <c r="E2588" t="s">
        <v>63</v>
      </c>
      <c r="F2588" t="s">
        <v>63</v>
      </c>
      <c r="G2588" t="s">
        <v>9</v>
      </c>
      <c r="H2588" s="165">
        <v>6650.8285219399504</v>
      </c>
      <c r="I2588" s="164"/>
    </row>
    <row r="2589" spans="1:9" x14ac:dyDescent="0.35">
      <c r="A2589">
        <v>347393</v>
      </c>
      <c r="B2589" t="s">
        <v>73</v>
      </c>
      <c r="C2589" t="s">
        <v>3</v>
      </c>
      <c r="D2589" t="s">
        <v>62</v>
      </c>
      <c r="E2589" t="s">
        <v>63</v>
      </c>
      <c r="F2589" t="s">
        <v>63</v>
      </c>
      <c r="G2589" t="s">
        <v>9</v>
      </c>
      <c r="H2589" s="165">
        <v>6616.5459006928377</v>
      </c>
      <c r="I2589" s="164"/>
    </row>
    <row r="2590" spans="1:9" x14ac:dyDescent="0.35">
      <c r="A2590">
        <v>347395</v>
      </c>
      <c r="B2590" t="s">
        <v>74</v>
      </c>
      <c r="C2590" t="s">
        <v>3</v>
      </c>
      <c r="D2590" t="s">
        <v>62</v>
      </c>
      <c r="E2590" t="s">
        <v>63</v>
      </c>
      <c r="F2590" t="s">
        <v>63</v>
      </c>
      <c r="G2590" t="s">
        <v>9</v>
      </c>
      <c r="H2590" s="165">
        <v>14262.411085450265</v>
      </c>
      <c r="I2590" s="164"/>
    </row>
    <row r="2591" spans="1:9" x14ac:dyDescent="0.35">
      <c r="A2591">
        <v>347397</v>
      </c>
      <c r="B2591" t="s">
        <v>75</v>
      </c>
      <c r="C2591" t="s">
        <v>3</v>
      </c>
      <c r="D2591" t="s">
        <v>62</v>
      </c>
      <c r="E2591" t="s">
        <v>63</v>
      </c>
      <c r="F2591" t="s">
        <v>63</v>
      </c>
      <c r="G2591" t="s">
        <v>9</v>
      </c>
      <c r="H2591" s="165">
        <v>13644.483256350957</v>
      </c>
      <c r="I2591" s="164"/>
    </row>
    <row r="2592" spans="1:9" x14ac:dyDescent="0.35">
      <c r="A2592">
        <v>347399</v>
      </c>
      <c r="B2592" t="s">
        <v>76</v>
      </c>
      <c r="C2592" t="s">
        <v>3</v>
      </c>
      <c r="D2592" t="s">
        <v>62</v>
      </c>
      <c r="E2592" t="s">
        <v>63</v>
      </c>
      <c r="F2592" t="s">
        <v>63</v>
      </c>
      <c r="G2592" t="s">
        <v>9</v>
      </c>
      <c r="H2592" s="165">
        <v>6917.9965357967585</v>
      </c>
      <c r="I2592" s="164"/>
    </row>
    <row r="2593" spans="1:9" x14ac:dyDescent="0.35">
      <c r="A2593">
        <v>347411</v>
      </c>
      <c r="B2593" t="s">
        <v>85</v>
      </c>
      <c r="C2593" t="s">
        <v>37</v>
      </c>
      <c r="D2593" t="s">
        <v>4</v>
      </c>
      <c r="E2593" t="s">
        <v>78</v>
      </c>
      <c r="F2593" t="s">
        <v>78</v>
      </c>
      <c r="G2593" t="s">
        <v>9</v>
      </c>
      <c r="H2593" s="165">
        <v>11067.244059917339</v>
      </c>
      <c r="I2593" s="164"/>
    </row>
    <row r="2594" spans="1:9" x14ac:dyDescent="0.35">
      <c r="A2594">
        <v>347413</v>
      </c>
      <c r="B2594" t="s">
        <v>86</v>
      </c>
      <c r="C2594" t="s">
        <v>37</v>
      </c>
      <c r="D2594" t="s">
        <v>4</v>
      </c>
      <c r="E2594" t="s">
        <v>78</v>
      </c>
      <c r="F2594" t="s">
        <v>78</v>
      </c>
      <c r="G2594" t="s">
        <v>9</v>
      </c>
      <c r="H2594" s="165">
        <v>14079.622649793295</v>
      </c>
      <c r="I2594" s="164"/>
    </row>
    <row r="2595" spans="1:9" x14ac:dyDescent="0.35">
      <c r="A2595">
        <v>347415</v>
      </c>
      <c r="B2595" t="s">
        <v>87</v>
      </c>
      <c r="C2595" t="s">
        <v>37</v>
      </c>
      <c r="D2595" t="s">
        <v>4</v>
      </c>
      <c r="E2595" t="s">
        <v>78</v>
      </c>
      <c r="F2595" t="s">
        <v>78</v>
      </c>
      <c r="G2595" t="s">
        <v>9</v>
      </c>
      <c r="H2595" s="165">
        <v>14037.299134813957</v>
      </c>
      <c r="I2595" s="164"/>
    </row>
    <row r="2596" spans="1:9" x14ac:dyDescent="0.35">
      <c r="A2596">
        <v>347417</v>
      </c>
      <c r="B2596" t="s">
        <v>88</v>
      </c>
      <c r="C2596" t="s">
        <v>37</v>
      </c>
      <c r="D2596" t="s">
        <v>4</v>
      </c>
      <c r="E2596" t="s">
        <v>78</v>
      </c>
      <c r="F2596" t="s">
        <v>78</v>
      </c>
      <c r="G2596" t="s">
        <v>9</v>
      </c>
      <c r="H2596" s="165">
        <v>13966.759943181725</v>
      </c>
      <c r="I2596" s="164"/>
    </row>
    <row r="2597" spans="1:9" x14ac:dyDescent="0.35">
      <c r="A2597">
        <v>347419</v>
      </c>
      <c r="B2597" t="s">
        <v>89</v>
      </c>
      <c r="C2597" t="s">
        <v>37</v>
      </c>
      <c r="D2597" t="s">
        <v>4</v>
      </c>
      <c r="E2597" t="s">
        <v>78</v>
      </c>
      <c r="F2597" t="s">
        <v>78</v>
      </c>
      <c r="G2597" t="s">
        <v>9</v>
      </c>
      <c r="H2597" s="165">
        <v>13896.220751549496</v>
      </c>
      <c r="I2597" s="164"/>
    </row>
    <row r="2598" spans="1:9" x14ac:dyDescent="0.35">
      <c r="A2598">
        <v>347425</v>
      </c>
      <c r="B2598" t="s">
        <v>93</v>
      </c>
      <c r="C2598" t="s">
        <v>3</v>
      </c>
      <c r="D2598" t="s">
        <v>62</v>
      </c>
      <c r="E2598" t="s">
        <v>91</v>
      </c>
      <c r="F2598" t="s">
        <v>91</v>
      </c>
      <c r="G2598" t="s">
        <v>9</v>
      </c>
      <c r="H2598" s="165">
        <v>5723.8919540229863</v>
      </c>
      <c r="I2598" s="164"/>
    </row>
    <row r="2599" spans="1:9" x14ac:dyDescent="0.35">
      <c r="A2599">
        <v>347427</v>
      </c>
      <c r="B2599" t="s">
        <v>98</v>
      </c>
      <c r="C2599" t="s">
        <v>3</v>
      </c>
      <c r="D2599" t="s">
        <v>62</v>
      </c>
      <c r="E2599" t="s">
        <v>91</v>
      </c>
      <c r="F2599" t="s">
        <v>91</v>
      </c>
      <c r="G2599" t="s">
        <v>9</v>
      </c>
      <c r="H2599" s="165">
        <v>6443.6488505747056</v>
      </c>
      <c r="I2599" s="164"/>
    </row>
    <row r="2600" spans="1:9" x14ac:dyDescent="0.35">
      <c r="A2600">
        <v>347429</v>
      </c>
      <c r="B2600" t="s">
        <v>99</v>
      </c>
      <c r="C2600" t="s">
        <v>3</v>
      </c>
      <c r="D2600" t="s">
        <v>62</v>
      </c>
      <c r="E2600" t="s">
        <v>91</v>
      </c>
      <c r="F2600" t="s">
        <v>91</v>
      </c>
      <c r="G2600" t="s">
        <v>9</v>
      </c>
      <c r="H2600" s="165">
        <v>6664.0016091953948</v>
      </c>
      <c r="I2600" s="164"/>
    </row>
    <row r="2601" spans="1:9" x14ac:dyDescent="0.35">
      <c r="A2601">
        <v>347431</v>
      </c>
      <c r="B2601" t="s">
        <v>100</v>
      </c>
      <c r="C2601" t="s">
        <v>3</v>
      </c>
      <c r="D2601" t="s">
        <v>62</v>
      </c>
      <c r="E2601" t="s">
        <v>91</v>
      </c>
      <c r="F2601" t="s">
        <v>91</v>
      </c>
      <c r="G2601" t="s">
        <v>9</v>
      </c>
      <c r="H2601" s="165">
        <v>6721.2249999999995</v>
      </c>
      <c r="I2601" s="164"/>
    </row>
    <row r="2602" spans="1:9" x14ac:dyDescent="0.35">
      <c r="A2602">
        <v>347433</v>
      </c>
      <c r="B2602" t="s">
        <v>101</v>
      </c>
      <c r="C2602" t="s">
        <v>3</v>
      </c>
      <c r="D2602" t="s">
        <v>62</v>
      </c>
      <c r="E2602" t="s">
        <v>91</v>
      </c>
      <c r="F2602" t="s">
        <v>91</v>
      </c>
      <c r="G2602" t="s">
        <v>9</v>
      </c>
      <c r="H2602" s="165">
        <v>6687.45</v>
      </c>
      <c r="I2602" s="164"/>
    </row>
    <row r="2603" spans="1:9" x14ac:dyDescent="0.35">
      <c r="A2603">
        <v>347435</v>
      </c>
      <c r="B2603" t="s">
        <v>102</v>
      </c>
      <c r="C2603" t="s">
        <v>3</v>
      </c>
      <c r="D2603" t="s">
        <v>62</v>
      </c>
      <c r="E2603" t="s">
        <v>91</v>
      </c>
      <c r="F2603" t="s">
        <v>91</v>
      </c>
      <c r="G2603" t="s">
        <v>9</v>
      </c>
      <c r="H2603" s="165">
        <v>14148.619252873497</v>
      </c>
      <c r="I2603" s="164"/>
    </row>
    <row r="2604" spans="1:9" x14ac:dyDescent="0.35">
      <c r="A2604">
        <v>347437</v>
      </c>
      <c r="B2604" t="s">
        <v>103</v>
      </c>
      <c r="C2604" t="s">
        <v>3</v>
      </c>
      <c r="D2604" t="s">
        <v>62</v>
      </c>
      <c r="E2604" t="s">
        <v>91</v>
      </c>
      <c r="F2604" t="s">
        <v>91</v>
      </c>
      <c r="G2604" t="s">
        <v>9</v>
      </c>
      <c r="H2604" s="165">
        <v>13239.8</v>
      </c>
      <c r="I2604" s="164"/>
    </row>
    <row r="2605" spans="1:9" x14ac:dyDescent="0.35">
      <c r="A2605">
        <v>347439</v>
      </c>
      <c r="B2605" t="s">
        <v>104</v>
      </c>
      <c r="C2605" t="s">
        <v>3</v>
      </c>
      <c r="D2605" t="s">
        <v>62</v>
      </c>
      <c r="E2605" t="s">
        <v>91</v>
      </c>
      <c r="F2605" t="s">
        <v>91</v>
      </c>
      <c r="G2605" t="s">
        <v>9</v>
      </c>
      <c r="H2605" s="165">
        <v>6737.530172413788</v>
      </c>
      <c r="I2605" s="164"/>
    </row>
    <row r="2606" spans="1:9" x14ac:dyDescent="0.35">
      <c r="A2606">
        <v>347331</v>
      </c>
      <c r="B2606" t="s">
        <v>2</v>
      </c>
      <c r="C2606" t="s">
        <v>3</v>
      </c>
      <c r="D2606" t="s">
        <v>4</v>
      </c>
      <c r="E2606" t="s">
        <v>5</v>
      </c>
      <c r="F2606" t="s">
        <v>15</v>
      </c>
      <c r="G2606" t="s">
        <v>11</v>
      </c>
      <c r="H2606" s="165">
        <v>1663.7537690972574</v>
      </c>
      <c r="I2606" s="164"/>
    </row>
    <row r="2607" spans="1:9" x14ac:dyDescent="0.35">
      <c r="A2607">
        <v>347333</v>
      </c>
      <c r="B2607" t="s">
        <v>32</v>
      </c>
      <c r="C2607" t="s">
        <v>3</v>
      </c>
      <c r="D2607" t="s">
        <v>4</v>
      </c>
      <c r="E2607" t="s">
        <v>5</v>
      </c>
      <c r="F2607" t="s">
        <v>15</v>
      </c>
      <c r="G2607" t="s">
        <v>11</v>
      </c>
      <c r="H2607" s="165">
        <v>2028.5100381195257</v>
      </c>
      <c r="I2607" s="164"/>
    </row>
    <row r="2608" spans="1:9" x14ac:dyDescent="0.35">
      <c r="A2608">
        <v>347335</v>
      </c>
      <c r="B2608" t="s">
        <v>33</v>
      </c>
      <c r="C2608" t="s">
        <v>3</v>
      </c>
      <c r="D2608" t="s">
        <v>4</v>
      </c>
      <c r="E2608" t="s">
        <v>5</v>
      </c>
      <c r="F2608" t="s">
        <v>15</v>
      </c>
      <c r="G2608" t="s">
        <v>11</v>
      </c>
      <c r="H2608" s="165">
        <v>2018.2130328498833</v>
      </c>
      <c r="I2608" s="164"/>
    </row>
    <row r="2609" spans="1:9" x14ac:dyDescent="0.35">
      <c r="A2609">
        <v>347337</v>
      </c>
      <c r="B2609" t="s">
        <v>34</v>
      </c>
      <c r="C2609" t="s">
        <v>3</v>
      </c>
      <c r="D2609" t="s">
        <v>4</v>
      </c>
      <c r="E2609" t="s">
        <v>5</v>
      </c>
      <c r="F2609" t="s">
        <v>15</v>
      </c>
      <c r="G2609" t="s">
        <v>11</v>
      </c>
      <c r="H2609" s="165">
        <v>2007.916027580241</v>
      </c>
      <c r="I2609" s="164"/>
    </row>
    <row r="2610" spans="1:9" x14ac:dyDescent="0.35">
      <c r="A2610">
        <v>347339</v>
      </c>
      <c r="B2610" t="s">
        <v>35</v>
      </c>
      <c r="C2610" t="s">
        <v>3</v>
      </c>
      <c r="D2610" t="s">
        <v>4</v>
      </c>
      <c r="E2610" t="s">
        <v>5</v>
      </c>
      <c r="F2610" t="s">
        <v>15</v>
      </c>
      <c r="G2610" t="s">
        <v>11</v>
      </c>
      <c r="H2610" s="165">
        <v>1997.6190223105989</v>
      </c>
      <c r="I2610" s="164"/>
    </row>
    <row r="2611" spans="1:9" x14ac:dyDescent="0.35">
      <c r="A2611">
        <v>347331</v>
      </c>
      <c r="B2611" t="s">
        <v>2</v>
      </c>
      <c r="C2611" t="s">
        <v>3</v>
      </c>
      <c r="D2611" t="s">
        <v>4</v>
      </c>
      <c r="E2611" t="s">
        <v>5</v>
      </c>
      <c r="F2611" t="s">
        <v>10</v>
      </c>
      <c r="G2611" t="s">
        <v>11</v>
      </c>
      <c r="H2611" s="165">
        <v>1421.7878616533949</v>
      </c>
      <c r="I2611" s="164"/>
    </row>
    <row r="2612" spans="1:9" x14ac:dyDescent="0.35">
      <c r="A2612">
        <v>347333</v>
      </c>
      <c r="B2612" t="s">
        <v>32</v>
      </c>
      <c r="C2612" t="s">
        <v>3</v>
      </c>
      <c r="D2612" t="s">
        <v>4</v>
      </c>
      <c r="E2612" t="s">
        <v>5</v>
      </c>
      <c r="F2612" t="s">
        <v>10</v>
      </c>
      <c r="G2612" t="s">
        <v>11</v>
      </c>
      <c r="H2612" s="165">
        <v>1773.3574120317198</v>
      </c>
      <c r="I2612" s="164"/>
    </row>
    <row r="2613" spans="1:9" x14ac:dyDescent="0.35">
      <c r="A2613">
        <v>347335</v>
      </c>
      <c r="B2613" t="s">
        <v>33</v>
      </c>
      <c r="C2613" t="s">
        <v>3</v>
      </c>
      <c r="D2613" t="s">
        <v>4</v>
      </c>
      <c r="E2613" t="s">
        <v>5</v>
      </c>
      <c r="F2613" t="s">
        <v>10</v>
      </c>
      <c r="G2613" t="s">
        <v>11</v>
      </c>
      <c r="H2613" s="165">
        <v>1764.355597757447</v>
      </c>
      <c r="I2613" s="164"/>
    </row>
    <row r="2614" spans="1:9" x14ac:dyDescent="0.35">
      <c r="A2614">
        <v>347337</v>
      </c>
      <c r="B2614" t="s">
        <v>34</v>
      </c>
      <c r="C2614" t="s">
        <v>3</v>
      </c>
      <c r="D2614" t="s">
        <v>4</v>
      </c>
      <c r="E2614" t="s">
        <v>5</v>
      </c>
      <c r="F2614" t="s">
        <v>10</v>
      </c>
      <c r="G2614" t="s">
        <v>11</v>
      </c>
      <c r="H2614" s="165">
        <v>1755.3537834831743</v>
      </c>
      <c r="I2614" s="164"/>
    </row>
    <row r="2615" spans="1:9" x14ac:dyDescent="0.35">
      <c r="A2615">
        <v>347339</v>
      </c>
      <c r="B2615" t="s">
        <v>35</v>
      </c>
      <c r="C2615" t="s">
        <v>3</v>
      </c>
      <c r="D2615" t="s">
        <v>4</v>
      </c>
      <c r="E2615" t="s">
        <v>5</v>
      </c>
      <c r="F2615" t="s">
        <v>10</v>
      </c>
      <c r="G2615" t="s">
        <v>11</v>
      </c>
      <c r="H2615" s="165">
        <v>1746.3519692089017</v>
      </c>
      <c r="I2615" s="164"/>
    </row>
    <row r="2616" spans="1:9" x14ac:dyDescent="0.35">
      <c r="A2616">
        <v>347331</v>
      </c>
      <c r="B2616" t="s">
        <v>2</v>
      </c>
      <c r="C2616" t="s">
        <v>3</v>
      </c>
      <c r="D2616" t="s">
        <v>4</v>
      </c>
      <c r="E2616" t="s">
        <v>5</v>
      </c>
      <c r="F2616" t="s">
        <v>14</v>
      </c>
      <c r="G2616" t="s">
        <v>11</v>
      </c>
      <c r="H2616" s="165">
        <v>1414.6431990320209</v>
      </c>
      <c r="I2616" s="164"/>
    </row>
    <row r="2617" spans="1:9" x14ac:dyDescent="0.35">
      <c r="A2617">
        <v>347333</v>
      </c>
      <c r="B2617" t="s">
        <v>32</v>
      </c>
      <c r="C2617" t="s">
        <v>3</v>
      </c>
      <c r="D2617" t="s">
        <v>4</v>
      </c>
      <c r="E2617" t="s">
        <v>5</v>
      </c>
      <c r="F2617" t="s">
        <v>14</v>
      </c>
      <c r="G2617" t="s">
        <v>11</v>
      </c>
      <c r="H2617" s="165">
        <v>1764.446068252666</v>
      </c>
      <c r="I2617" s="164"/>
    </row>
    <row r="2618" spans="1:9" x14ac:dyDescent="0.35">
      <c r="A2618">
        <v>347335</v>
      </c>
      <c r="B2618" t="s">
        <v>33</v>
      </c>
      <c r="C2618" t="s">
        <v>3</v>
      </c>
      <c r="D2618" t="s">
        <v>4</v>
      </c>
      <c r="E2618" t="s">
        <v>5</v>
      </c>
      <c r="F2618" t="s">
        <v>14</v>
      </c>
      <c r="G2618" t="s">
        <v>11</v>
      </c>
      <c r="H2618" s="165">
        <v>1755.4894892260027</v>
      </c>
      <c r="I2618" s="164"/>
    </row>
    <row r="2619" spans="1:9" x14ac:dyDescent="0.35">
      <c r="A2619">
        <v>347337</v>
      </c>
      <c r="B2619" t="s">
        <v>34</v>
      </c>
      <c r="C2619" t="s">
        <v>3</v>
      </c>
      <c r="D2619" t="s">
        <v>4</v>
      </c>
      <c r="E2619" t="s">
        <v>5</v>
      </c>
      <c r="F2619" t="s">
        <v>14</v>
      </c>
      <c r="G2619" t="s">
        <v>11</v>
      </c>
      <c r="H2619" s="165">
        <v>1746.5329101993393</v>
      </c>
      <c r="I2619" s="164"/>
    </row>
    <row r="2620" spans="1:9" x14ac:dyDescent="0.35">
      <c r="A2620">
        <v>347339</v>
      </c>
      <c r="B2620" t="s">
        <v>35</v>
      </c>
      <c r="C2620" t="s">
        <v>3</v>
      </c>
      <c r="D2620" t="s">
        <v>4</v>
      </c>
      <c r="E2620" t="s">
        <v>5</v>
      </c>
      <c r="F2620" t="s">
        <v>14</v>
      </c>
      <c r="G2620" t="s">
        <v>11</v>
      </c>
      <c r="H2620" s="165">
        <v>1737.576331172676</v>
      </c>
      <c r="I2620" s="164"/>
    </row>
    <row r="2621" spans="1:9" x14ac:dyDescent="0.35">
      <c r="A2621">
        <v>347411</v>
      </c>
      <c r="B2621" t="s">
        <v>85</v>
      </c>
      <c r="C2621" t="s">
        <v>37</v>
      </c>
      <c r="D2621" t="s">
        <v>4</v>
      </c>
      <c r="E2621" t="s">
        <v>78</v>
      </c>
      <c r="F2621" t="s">
        <v>79</v>
      </c>
      <c r="G2621" t="s">
        <v>11</v>
      </c>
      <c r="H2621" s="165">
        <v>1567.9493075166242</v>
      </c>
      <c r="I2621" s="164"/>
    </row>
    <row r="2622" spans="1:9" x14ac:dyDescent="0.35">
      <c r="A2622">
        <v>347413</v>
      </c>
      <c r="B2622" t="s">
        <v>86</v>
      </c>
      <c r="C2622" t="s">
        <v>37</v>
      </c>
      <c r="D2622" t="s">
        <v>4</v>
      </c>
      <c r="E2622" t="s">
        <v>78</v>
      </c>
      <c r="F2622" t="s">
        <v>79</v>
      </c>
      <c r="G2622" t="s">
        <v>11</v>
      </c>
      <c r="H2622" s="165">
        <v>2048.035803192332</v>
      </c>
      <c r="I2622" s="164"/>
    </row>
    <row r="2623" spans="1:9" x14ac:dyDescent="0.35">
      <c r="A2623">
        <v>347415</v>
      </c>
      <c r="B2623" t="s">
        <v>87</v>
      </c>
      <c r="C2623" t="s">
        <v>37</v>
      </c>
      <c r="D2623" t="s">
        <v>4</v>
      </c>
      <c r="E2623" t="s">
        <v>78</v>
      </c>
      <c r="F2623" t="s">
        <v>79</v>
      </c>
      <c r="G2623" t="s">
        <v>11</v>
      </c>
      <c r="H2623" s="165">
        <v>2041.879382942255</v>
      </c>
      <c r="I2623" s="164"/>
    </row>
    <row r="2624" spans="1:9" x14ac:dyDescent="0.35">
      <c r="A2624">
        <v>347417</v>
      </c>
      <c r="B2624" t="s">
        <v>88</v>
      </c>
      <c r="C2624" t="s">
        <v>37</v>
      </c>
      <c r="D2624" t="s">
        <v>4</v>
      </c>
      <c r="E2624" t="s">
        <v>78</v>
      </c>
      <c r="F2624" t="s">
        <v>79</v>
      </c>
      <c r="G2624" t="s">
        <v>11</v>
      </c>
      <c r="H2624" s="165">
        <v>2031.6186825254597</v>
      </c>
      <c r="I2624" s="164"/>
    </row>
    <row r="2625" spans="1:9" x14ac:dyDescent="0.35">
      <c r="A2625">
        <v>347419</v>
      </c>
      <c r="B2625" t="s">
        <v>89</v>
      </c>
      <c r="C2625" t="s">
        <v>37</v>
      </c>
      <c r="D2625" t="s">
        <v>4</v>
      </c>
      <c r="E2625" t="s">
        <v>78</v>
      </c>
      <c r="F2625" t="s">
        <v>79</v>
      </c>
      <c r="G2625" t="s">
        <v>11</v>
      </c>
      <c r="H2625" s="165">
        <v>2021.3579821086648</v>
      </c>
      <c r="I2625" s="164"/>
    </row>
    <row r="2626" spans="1:9" x14ac:dyDescent="0.35">
      <c r="A2626">
        <v>347411</v>
      </c>
      <c r="B2626" t="s">
        <v>85</v>
      </c>
      <c r="C2626" t="s">
        <v>37</v>
      </c>
      <c r="D2626" t="s">
        <v>4</v>
      </c>
      <c r="E2626" t="s">
        <v>78</v>
      </c>
      <c r="F2626" t="s">
        <v>80</v>
      </c>
      <c r="G2626" t="s">
        <v>11</v>
      </c>
      <c r="H2626" s="165">
        <v>1592.4899692670958</v>
      </c>
      <c r="I2626" s="164"/>
    </row>
    <row r="2627" spans="1:9" x14ac:dyDescent="0.35">
      <c r="A2627">
        <v>347413</v>
      </c>
      <c r="B2627" t="s">
        <v>86</v>
      </c>
      <c r="C2627" t="s">
        <v>37</v>
      </c>
      <c r="D2627" t="s">
        <v>4</v>
      </c>
      <c r="E2627" t="s">
        <v>78</v>
      </c>
      <c r="F2627" t="s">
        <v>80</v>
      </c>
      <c r="G2627" t="s">
        <v>11</v>
      </c>
      <c r="H2627" s="165">
        <v>2018.2130328498831</v>
      </c>
      <c r="I2627" s="164"/>
    </row>
    <row r="2628" spans="1:9" x14ac:dyDescent="0.35">
      <c r="A2628">
        <v>347415</v>
      </c>
      <c r="B2628" t="s">
        <v>87</v>
      </c>
      <c r="C2628" t="s">
        <v>37</v>
      </c>
      <c r="D2628" t="s">
        <v>4</v>
      </c>
      <c r="E2628" t="s">
        <v>78</v>
      </c>
      <c r="F2628" t="s">
        <v>80</v>
      </c>
      <c r="G2628" t="s">
        <v>11</v>
      </c>
      <c r="H2628" s="165">
        <v>2012.146260206046</v>
      </c>
      <c r="I2628" s="164"/>
    </row>
    <row r="2629" spans="1:9" x14ac:dyDescent="0.35">
      <c r="A2629">
        <v>347417</v>
      </c>
      <c r="B2629" t="s">
        <v>88</v>
      </c>
      <c r="C2629" t="s">
        <v>37</v>
      </c>
      <c r="D2629" t="s">
        <v>4</v>
      </c>
      <c r="E2629" t="s">
        <v>78</v>
      </c>
      <c r="F2629" t="s">
        <v>80</v>
      </c>
      <c r="G2629" t="s">
        <v>11</v>
      </c>
      <c r="H2629" s="165">
        <v>2002.0349724663172</v>
      </c>
      <c r="I2629" s="164"/>
    </row>
    <row r="2630" spans="1:9" x14ac:dyDescent="0.35">
      <c r="A2630">
        <v>347419</v>
      </c>
      <c r="B2630" t="s">
        <v>89</v>
      </c>
      <c r="C2630" t="s">
        <v>37</v>
      </c>
      <c r="D2630" t="s">
        <v>4</v>
      </c>
      <c r="E2630" t="s">
        <v>78</v>
      </c>
      <c r="F2630" t="s">
        <v>80</v>
      </c>
      <c r="G2630" t="s">
        <v>11</v>
      </c>
      <c r="H2630" s="165">
        <v>1991.9236847265881</v>
      </c>
      <c r="I2630" s="164"/>
    </row>
    <row r="2631" spans="1:9" x14ac:dyDescent="0.35">
      <c r="A2631">
        <v>347411</v>
      </c>
      <c r="B2631" t="s">
        <v>85</v>
      </c>
      <c r="C2631" t="s">
        <v>37</v>
      </c>
      <c r="D2631" t="s">
        <v>4</v>
      </c>
      <c r="E2631" t="s">
        <v>78</v>
      </c>
      <c r="F2631" t="s">
        <v>81</v>
      </c>
      <c r="G2631" t="s">
        <v>11</v>
      </c>
      <c r="H2631" s="165">
        <v>1539.0974484316082</v>
      </c>
      <c r="I2631" s="164"/>
    </row>
    <row r="2632" spans="1:9" x14ac:dyDescent="0.35">
      <c r="A2632">
        <v>347413</v>
      </c>
      <c r="B2632" t="s">
        <v>86</v>
      </c>
      <c r="C2632" t="s">
        <v>37</v>
      </c>
      <c r="D2632" t="s">
        <v>4</v>
      </c>
      <c r="E2632" t="s">
        <v>78</v>
      </c>
      <c r="F2632" t="s">
        <v>81</v>
      </c>
      <c r="G2632" t="s">
        <v>11</v>
      </c>
      <c r="H2632" s="165">
        <v>1995.399148447276</v>
      </c>
      <c r="I2632" s="164"/>
    </row>
    <row r="2633" spans="1:9" x14ac:dyDescent="0.35">
      <c r="A2633">
        <v>347415</v>
      </c>
      <c r="B2633" t="s">
        <v>87</v>
      </c>
      <c r="C2633" t="s">
        <v>37</v>
      </c>
      <c r="D2633" t="s">
        <v>4</v>
      </c>
      <c r="E2633" t="s">
        <v>78</v>
      </c>
      <c r="F2633" t="s">
        <v>81</v>
      </c>
      <c r="G2633" t="s">
        <v>11</v>
      </c>
      <c r="H2633" s="165">
        <v>1989.4009546142684</v>
      </c>
      <c r="I2633" s="164"/>
    </row>
    <row r="2634" spans="1:9" x14ac:dyDescent="0.35">
      <c r="A2634">
        <v>347417</v>
      </c>
      <c r="B2634" t="s">
        <v>88</v>
      </c>
      <c r="C2634" t="s">
        <v>37</v>
      </c>
      <c r="D2634" t="s">
        <v>4</v>
      </c>
      <c r="E2634" t="s">
        <v>78</v>
      </c>
      <c r="F2634" t="s">
        <v>81</v>
      </c>
      <c r="G2634" t="s">
        <v>11</v>
      </c>
      <c r="H2634" s="165">
        <v>1979.4039648925886</v>
      </c>
      <c r="I2634" s="164"/>
    </row>
    <row r="2635" spans="1:9" x14ac:dyDescent="0.35">
      <c r="A2635">
        <v>347419</v>
      </c>
      <c r="B2635" t="s">
        <v>89</v>
      </c>
      <c r="C2635" t="s">
        <v>37</v>
      </c>
      <c r="D2635" t="s">
        <v>4</v>
      </c>
      <c r="E2635" t="s">
        <v>78</v>
      </c>
      <c r="F2635" t="s">
        <v>81</v>
      </c>
      <c r="G2635" t="s">
        <v>11</v>
      </c>
      <c r="H2635" s="165">
        <v>1969.4069751709089</v>
      </c>
      <c r="I2635" s="164"/>
    </row>
    <row r="2636" spans="1:9" x14ac:dyDescent="0.35">
      <c r="A2636">
        <v>347353</v>
      </c>
      <c r="B2636" t="s">
        <v>47</v>
      </c>
      <c r="C2636" t="s">
        <v>37</v>
      </c>
      <c r="D2636" t="s">
        <v>38</v>
      </c>
      <c r="E2636" t="s">
        <v>39</v>
      </c>
      <c r="F2636" t="s">
        <v>46</v>
      </c>
      <c r="G2636" t="s">
        <v>11</v>
      </c>
      <c r="H2636" s="165">
        <v>2132.046536376055</v>
      </c>
      <c r="I2636" s="164"/>
    </row>
    <row r="2637" spans="1:9" x14ac:dyDescent="0.35">
      <c r="A2637">
        <v>347355</v>
      </c>
      <c r="B2637" t="s">
        <v>49</v>
      </c>
      <c r="C2637" t="s">
        <v>37</v>
      </c>
      <c r="D2637" t="s">
        <v>38</v>
      </c>
      <c r="E2637" t="s">
        <v>39</v>
      </c>
      <c r="F2637" t="s">
        <v>46</v>
      </c>
      <c r="G2637" t="s">
        <v>11</v>
      </c>
      <c r="H2637" s="165">
        <v>3200.3921604218149</v>
      </c>
      <c r="I2637" s="164"/>
    </row>
    <row r="2638" spans="1:9" x14ac:dyDescent="0.35">
      <c r="A2638">
        <v>347357</v>
      </c>
      <c r="B2638" t="s">
        <v>50</v>
      </c>
      <c r="C2638" t="s">
        <v>37</v>
      </c>
      <c r="D2638" t="s">
        <v>38</v>
      </c>
      <c r="E2638" t="s">
        <v>39</v>
      </c>
      <c r="F2638" t="s">
        <v>46</v>
      </c>
      <c r="G2638" t="s">
        <v>11</v>
      </c>
      <c r="H2638" s="165">
        <v>3184.2285636520078</v>
      </c>
      <c r="I2638" s="164"/>
    </row>
    <row r="2639" spans="1:9" x14ac:dyDescent="0.35">
      <c r="A2639">
        <v>347359</v>
      </c>
      <c r="B2639" t="s">
        <v>51</v>
      </c>
      <c r="C2639" t="s">
        <v>37</v>
      </c>
      <c r="D2639" t="s">
        <v>38</v>
      </c>
      <c r="E2639" t="s">
        <v>39</v>
      </c>
      <c r="F2639" t="s">
        <v>46</v>
      </c>
      <c r="G2639" t="s">
        <v>11</v>
      </c>
      <c r="H2639" s="165">
        <v>2124.1814912045415</v>
      </c>
      <c r="I2639" s="164"/>
    </row>
    <row r="2640" spans="1:9" x14ac:dyDescent="0.35">
      <c r="A2640">
        <v>347353</v>
      </c>
      <c r="B2640" t="s">
        <v>47</v>
      </c>
      <c r="C2640" t="s">
        <v>37</v>
      </c>
      <c r="D2640" t="s">
        <v>38</v>
      </c>
      <c r="E2640" t="s">
        <v>39</v>
      </c>
      <c r="F2640" t="s">
        <v>40</v>
      </c>
      <c r="G2640" t="s">
        <v>11</v>
      </c>
      <c r="H2640" s="165">
        <v>1885.3836495788285</v>
      </c>
      <c r="I2640" s="164"/>
    </row>
    <row r="2641" spans="1:9" x14ac:dyDescent="0.35">
      <c r="A2641">
        <v>347355</v>
      </c>
      <c r="B2641" t="s">
        <v>49</v>
      </c>
      <c r="C2641" t="s">
        <v>37</v>
      </c>
      <c r="D2641" t="s">
        <v>38</v>
      </c>
      <c r="E2641" t="s">
        <v>39</v>
      </c>
      <c r="F2641" t="s">
        <v>40</v>
      </c>
      <c r="G2641" t="s">
        <v>11</v>
      </c>
      <c r="H2641" s="165">
        <v>2830.1291498804599</v>
      </c>
      <c r="I2641" s="164"/>
    </row>
    <row r="2642" spans="1:9" x14ac:dyDescent="0.35">
      <c r="A2642">
        <v>347357</v>
      </c>
      <c r="B2642" t="s">
        <v>50</v>
      </c>
      <c r="C2642" t="s">
        <v>37</v>
      </c>
      <c r="D2642" t="s">
        <v>38</v>
      </c>
      <c r="E2642" t="s">
        <v>39</v>
      </c>
      <c r="F2642" t="s">
        <v>40</v>
      </c>
      <c r="G2642" t="s">
        <v>11</v>
      </c>
      <c r="H2642" s="165">
        <v>2815.8355683154064</v>
      </c>
      <c r="I2642" s="164"/>
    </row>
    <row r="2643" spans="1:9" x14ac:dyDescent="0.35">
      <c r="A2643">
        <v>347359</v>
      </c>
      <c r="B2643" t="s">
        <v>51</v>
      </c>
      <c r="C2643" t="s">
        <v>37</v>
      </c>
      <c r="D2643" t="s">
        <v>38</v>
      </c>
      <c r="E2643" t="s">
        <v>39</v>
      </c>
      <c r="F2643" t="s">
        <v>40</v>
      </c>
      <c r="G2643" t="s">
        <v>11</v>
      </c>
      <c r="H2643" s="165">
        <v>1878.4285351774379</v>
      </c>
      <c r="I2643" s="164"/>
    </row>
    <row r="2644" spans="1:9" x14ac:dyDescent="0.35">
      <c r="A2644">
        <v>347353</v>
      </c>
      <c r="B2644" t="s">
        <v>47</v>
      </c>
      <c r="C2644" t="s">
        <v>37</v>
      </c>
      <c r="D2644" t="s">
        <v>38</v>
      </c>
      <c r="E2644" t="s">
        <v>39</v>
      </c>
      <c r="F2644" t="s">
        <v>45</v>
      </c>
      <c r="G2644" t="s">
        <v>11</v>
      </c>
      <c r="H2644" s="165">
        <v>2045.6601763081217</v>
      </c>
      <c r="I2644" s="164"/>
    </row>
    <row r="2645" spans="1:9" x14ac:dyDescent="0.35">
      <c r="A2645">
        <v>347355</v>
      </c>
      <c r="B2645" t="s">
        <v>49</v>
      </c>
      <c r="C2645" t="s">
        <v>37</v>
      </c>
      <c r="D2645" t="s">
        <v>38</v>
      </c>
      <c r="E2645" t="s">
        <v>39</v>
      </c>
      <c r="F2645" t="s">
        <v>45</v>
      </c>
      <c r="G2645" t="s">
        <v>11</v>
      </c>
      <c r="H2645" s="165">
        <v>2926.9107684774081</v>
      </c>
      <c r="I2645" s="164"/>
    </row>
    <row r="2646" spans="1:9" x14ac:dyDescent="0.35">
      <c r="A2646">
        <v>347357</v>
      </c>
      <c r="B2646" t="s">
        <v>50</v>
      </c>
      <c r="C2646" t="s">
        <v>37</v>
      </c>
      <c r="D2646" t="s">
        <v>38</v>
      </c>
      <c r="E2646" t="s">
        <v>39</v>
      </c>
      <c r="F2646" t="s">
        <v>45</v>
      </c>
      <c r="G2646" t="s">
        <v>11</v>
      </c>
      <c r="H2646" s="165">
        <v>2912.1283908588352</v>
      </c>
      <c r="I2646" s="164"/>
    </row>
    <row r="2647" spans="1:9" x14ac:dyDescent="0.35">
      <c r="A2647">
        <v>347359</v>
      </c>
      <c r="B2647" t="s">
        <v>51</v>
      </c>
      <c r="C2647" t="s">
        <v>37</v>
      </c>
      <c r="D2647" t="s">
        <v>38</v>
      </c>
      <c r="E2647" t="s">
        <v>39</v>
      </c>
      <c r="F2647" t="s">
        <v>45</v>
      </c>
      <c r="G2647" t="s">
        <v>11</v>
      </c>
      <c r="H2647" s="165">
        <v>2038.1330575896984</v>
      </c>
      <c r="I2647" s="164"/>
    </row>
    <row r="2648" spans="1:9" x14ac:dyDescent="0.35">
      <c r="A2648">
        <v>347373</v>
      </c>
      <c r="B2648" t="s">
        <v>57</v>
      </c>
      <c r="C2648" t="s">
        <v>37</v>
      </c>
      <c r="D2648" t="s">
        <v>38</v>
      </c>
      <c r="E2648" t="s">
        <v>53</v>
      </c>
      <c r="F2648" t="s">
        <v>55</v>
      </c>
      <c r="G2648" t="s">
        <v>11</v>
      </c>
      <c r="H2648" s="165">
        <v>2121.0566057761785</v>
      </c>
      <c r="I2648" s="164"/>
    </row>
    <row r="2649" spans="1:9" x14ac:dyDescent="0.35">
      <c r="A2649">
        <v>347375</v>
      </c>
      <c r="B2649" t="s">
        <v>58</v>
      </c>
      <c r="C2649" t="s">
        <v>37</v>
      </c>
      <c r="D2649" t="s">
        <v>38</v>
      </c>
      <c r="E2649" t="s">
        <v>53</v>
      </c>
      <c r="F2649" t="s">
        <v>55</v>
      </c>
      <c r="G2649" t="s">
        <v>11</v>
      </c>
      <c r="H2649" s="165">
        <v>3309.4047893579782</v>
      </c>
      <c r="I2649" s="164"/>
    </row>
    <row r="2650" spans="1:9" x14ac:dyDescent="0.35">
      <c r="A2650">
        <v>347377</v>
      </c>
      <c r="B2650" t="s">
        <v>59</v>
      </c>
      <c r="C2650" t="s">
        <v>37</v>
      </c>
      <c r="D2650" t="s">
        <v>38</v>
      </c>
      <c r="E2650" t="s">
        <v>53</v>
      </c>
      <c r="F2650" t="s">
        <v>55</v>
      </c>
      <c r="G2650" t="s">
        <v>11</v>
      </c>
      <c r="H2650" s="165">
        <v>3299.4566787687259</v>
      </c>
      <c r="I2650" s="164"/>
    </row>
    <row r="2651" spans="1:9" x14ac:dyDescent="0.35">
      <c r="A2651">
        <v>347379</v>
      </c>
      <c r="B2651" t="s">
        <v>60</v>
      </c>
      <c r="C2651" t="s">
        <v>37</v>
      </c>
      <c r="D2651" t="s">
        <v>38</v>
      </c>
      <c r="E2651" t="s">
        <v>53</v>
      </c>
      <c r="F2651" t="s">
        <v>55</v>
      </c>
      <c r="G2651" t="s">
        <v>11</v>
      </c>
      <c r="H2651" s="165">
        <v>2201.162400495512</v>
      </c>
      <c r="I2651" s="164"/>
    </row>
    <row r="2652" spans="1:9" x14ac:dyDescent="0.35">
      <c r="A2652">
        <v>347373</v>
      </c>
      <c r="B2652" t="s">
        <v>57</v>
      </c>
      <c r="C2652" t="s">
        <v>37</v>
      </c>
      <c r="D2652" t="s">
        <v>38</v>
      </c>
      <c r="E2652" t="s">
        <v>53</v>
      </c>
      <c r="F2652" t="s">
        <v>54</v>
      </c>
      <c r="G2652" t="s">
        <v>11</v>
      </c>
      <c r="H2652" s="165">
        <v>1875.9093598824525</v>
      </c>
      <c r="I2652" s="164"/>
    </row>
    <row r="2653" spans="1:9" x14ac:dyDescent="0.35">
      <c r="A2653">
        <v>347375</v>
      </c>
      <c r="B2653" t="s">
        <v>58</v>
      </c>
      <c r="C2653" t="s">
        <v>37</v>
      </c>
      <c r="D2653" t="s">
        <v>38</v>
      </c>
      <c r="E2653" t="s">
        <v>53</v>
      </c>
      <c r="F2653" t="s">
        <v>54</v>
      </c>
      <c r="G2653" t="s">
        <v>11</v>
      </c>
      <c r="H2653" s="165">
        <v>2926.9107684774081</v>
      </c>
      <c r="I2653" s="164"/>
    </row>
    <row r="2654" spans="1:9" x14ac:dyDescent="0.35">
      <c r="A2654">
        <v>347377</v>
      </c>
      <c r="B2654" t="s">
        <v>59</v>
      </c>
      <c r="C2654" t="s">
        <v>37</v>
      </c>
      <c r="D2654" t="s">
        <v>38</v>
      </c>
      <c r="E2654" t="s">
        <v>53</v>
      </c>
      <c r="F2654" t="s">
        <v>54</v>
      </c>
      <c r="G2654" t="s">
        <v>11</v>
      </c>
      <c r="H2654" s="165">
        <v>2918.1124395140491</v>
      </c>
      <c r="I2654" s="164"/>
    </row>
    <row r="2655" spans="1:9" x14ac:dyDescent="0.35">
      <c r="A2655">
        <v>347379</v>
      </c>
      <c r="B2655" t="s">
        <v>60</v>
      </c>
      <c r="C2655" t="s">
        <v>37</v>
      </c>
      <c r="D2655" t="s">
        <v>38</v>
      </c>
      <c r="E2655" t="s">
        <v>53</v>
      </c>
      <c r="F2655" t="s">
        <v>54</v>
      </c>
      <c r="G2655" t="s">
        <v>11</v>
      </c>
      <c r="H2655" s="165">
        <v>1946.7566959156254</v>
      </c>
      <c r="I2655" s="164"/>
    </row>
    <row r="2656" spans="1:9" x14ac:dyDescent="0.35">
      <c r="A2656">
        <v>347373</v>
      </c>
      <c r="B2656" t="s">
        <v>57</v>
      </c>
      <c r="C2656" t="s">
        <v>37</v>
      </c>
      <c r="D2656" t="s">
        <v>38</v>
      </c>
      <c r="E2656" t="s">
        <v>53</v>
      </c>
      <c r="F2656" t="s">
        <v>56</v>
      </c>
      <c r="G2656" t="s">
        <v>11</v>
      </c>
      <c r="H2656" s="165">
        <v>1958.1385273917454</v>
      </c>
      <c r="I2656" s="164"/>
    </row>
    <row r="2657" spans="1:9" x14ac:dyDescent="0.35">
      <c r="A2657">
        <v>347375</v>
      </c>
      <c r="B2657" t="s">
        <v>58</v>
      </c>
      <c r="C2657" t="s">
        <v>37</v>
      </c>
      <c r="D2657" t="s">
        <v>38</v>
      </c>
      <c r="E2657" t="s">
        <v>53</v>
      </c>
      <c r="F2657" t="s">
        <v>56</v>
      </c>
      <c r="G2657" t="s">
        <v>11</v>
      </c>
      <c r="H2657" s="165">
        <v>2912.1283908588352</v>
      </c>
      <c r="I2657" s="164"/>
    </row>
    <row r="2658" spans="1:9" x14ac:dyDescent="0.35">
      <c r="A2658">
        <v>347377</v>
      </c>
      <c r="B2658" t="s">
        <v>59</v>
      </c>
      <c r="C2658" t="s">
        <v>37</v>
      </c>
      <c r="D2658" t="s">
        <v>38</v>
      </c>
      <c r="E2658" t="s">
        <v>53</v>
      </c>
      <c r="F2658" t="s">
        <v>56</v>
      </c>
      <c r="G2658" t="s">
        <v>11</v>
      </c>
      <c r="H2658" s="165">
        <v>2903.3744979003418</v>
      </c>
      <c r="I2658" s="164"/>
    </row>
    <row r="2659" spans="1:9" x14ac:dyDescent="0.35">
      <c r="A2659">
        <v>347379</v>
      </c>
      <c r="B2659" t="s">
        <v>60</v>
      </c>
      <c r="C2659" t="s">
        <v>37</v>
      </c>
      <c r="D2659" t="s">
        <v>38</v>
      </c>
      <c r="E2659" t="s">
        <v>53</v>
      </c>
      <c r="F2659" t="s">
        <v>56</v>
      </c>
      <c r="G2659" t="s">
        <v>11</v>
      </c>
      <c r="H2659" s="165">
        <v>2032.1105998820035</v>
      </c>
      <c r="I2659" s="164"/>
    </row>
    <row r="2660" spans="1:9" x14ac:dyDescent="0.35">
      <c r="A2660">
        <v>347425</v>
      </c>
      <c r="B2660" t="s">
        <v>93</v>
      </c>
      <c r="C2660" t="s">
        <v>3</v>
      </c>
      <c r="D2660" t="s">
        <v>62</v>
      </c>
      <c r="E2660" t="s">
        <v>91</v>
      </c>
      <c r="F2660" t="s">
        <v>96</v>
      </c>
      <c r="G2660" t="s">
        <v>11</v>
      </c>
      <c r="H2660" s="165">
        <v>820.00148993800826</v>
      </c>
      <c r="I2660" s="164"/>
    </row>
    <row r="2661" spans="1:9" x14ac:dyDescent="0.35">
      <c r="A2661">
        <v>347427</v>
      </c>
      <c r="B2661" t="s">
        <v>98</v>
      </c>
      <c r="C2661" t="s">
        <v>3</v>
      </c>
      <c r="D2661" t="s">
        <v>62</v>
      </c>
      <c r="E2661" t="s">
        <v>91</v>
      </c>
      <c r="F2661" t="s">
        <v>96</v>
      </c>
      <c r="G2661" t="s">
        <v>11</v>
      </c>
      <c r="H2661" s="165">
        <v>923.11345157291578</v>
      </c>
      <c r="I2661" s="164"/>
    </row>
    <row r="2662" spans="1:9" x14ac:dyDescent="0.35">
      <c r="A2662">
        <v>347429</v>
      </c>
      <c r="B2662" t="s">
        <v>99</v>
      </c>
      <c r="C2662" t="s">
        <v>3</v>
      </c>
      <c r="D2662" t="s">
        <v>62</v>
      </c>
      <c r="E2662" t="s">
        <v>91</v>
      </c>
      <c r="F2662" t="s">
        <v>96</v>
      </c>
      <c r="G2662" t="s">
        <v>11</v>
      </c>
      <c r="H2662" s="165">
        <v>954.68106183395855</v>
      </c>
      <c r="I2662" s="164"/>
    </row>
    <row r="2663" spans="1:9" x14ac:dyDescent="0.35">
      <c r="A2663">
        <v>347431</v>
      </c>
      <c r="B2663" t="s">
        <v>100</v>
      </c>
      <c r="C2663" t="s">
        <v>3</v>
      </c>
      <c r="D2663" t="s">
        <v>62</v>
      </c>
      <c r="E2663" t="s">
        <v>91</v>
      </c>
      <c r="F2663" t="s">
        <v>96</v>
      </c>
      <c r="G2663" t="s">
        <v>11</v>
      </c>
      <c r="H2663" s="165">
        <v>962.87885209554679</v>
      </c>
      <c r="I2663" s="164"/>
    </row>
    <row r="2664" spans="1:9" x14ac:dyDescent="0.35">
      <c r="A2664">
        <v>347433</v>
      </c>
      <c r="B2664" t="s">
        <v>101</v>
      </c>
      <c r="C2664" t="s">
        <v>3</v>
      </c>
      <c r="D2664" t="s">
        <v>62</v>
      </c>
      <c r="E2664" t="s">
        <v>91</v>
      </c>
      <c r="F2664" t="s">
        <v>96</v>
      </c>
      <c r="G2664" t="s">
        <v>11</v>
      </c>
      <c r="H2664" s="165">
        <v>958.04026489908665</v>
      </c>
      <c r="I2664" s="164"/>
    </row>
    <row r="2665" spans="1:9" x14ac:dyDescent="0.35">
      <c r="A2665">
        <v>347435</v>
      </c>
      <c r="B2665" t="s">
        <v>102</v>
      </c>
      <c r="C2665" t="s">
        <v>3</v>
      </c>
      <c r="D2665" t="s">
        <v>62</v>
      </c>
      <c r="E2665" t="s">
        <v>91</v>
      </c>
      <c r="F2665" t="s">
        <v>96</v>
      </c>
      <c r="G2665" t="s">
        <v>11</v>
      </c>
      <c r="H2665" s="165">
        <v>2026.9231077584582</v>
      </c>
      <c r="I2665" s="164"/>
    </row>
    <row r="2666" spans="1:9" x14ac:dyDescent="0.35">
      <c r="A2666">
        <v>347437</v>
      </c>
      <c r="B2666" t="s">
        <v>103</v>
      </c>
      <c r="C2666" t="s">
        <v>3</v>
      </c>
      <c r="D2666" t="s">
        <v>62</v>
      </c>
      <c r="E2666" t="s">
        <v>91</v>
      </c>
      <c r="F2666" t="s">
        <v>96</v>
      </c>
      <c r="G2666" t="s">
        <v>11</v>
      </c>
      <c r="H2666" s="165">
        <v>1896.7261810123293</v>
      </c>
      <c r="I2666" s="164"/>
    </row>
    <row r="2667" spans="1:9" x14ac:dyDescent="0.35">
      <c r="A2667">
        <v>347439</v>
      </c>
      <c r="B2667" t="s">
        <v>104</v>
      </c>
      <c r="C2667" t="s">
        <v>3</v>
      </c>
      <c r="D2667" t="s">
        <v>62</v>
      </c>
      <c r="E2667" t="s">
        <v>91</v>
      </c>
      <c r="F2667" t="s">
        <v>96</v>
      </c>
      <c r="G2667" t="s">
        <v>11</v>
      </c>
      <c r="H2667" s="165">
        <v>965.21472177658984</v>
      </c>
      <c r="I2667" s="164"/>
    </row>
    <row r="2668" spans="1:9" x14ac:dyDescent="0.35">
      <c r="A2668">
        <v>347425</v>
      </c>
      <c r="B2668" t="s">
        <v>93</v>
      </c>
      <c r="C2668" t="s">
        <v>3</v>
      </c>
      <c r="D2668" t="s">
        <v>62</v>
      </c>
      <c r="E2668" t="s">
        <v>91</v>
      </c>
      <c r="F2668" t="s">
        <v>94</v>
      </c>
      <c r="G2668" t="s">
        <v>11</v>
      </c>
      <c r="H2668" s="165">
        <v>734.23602798020693</v>
      </c>
      <c r="I2668" s="164"/>
    </row>
    <row r="2669" spans="1:9" x14ac:dyDescent="0.35">
      <c r="A2669">
        <v>347427</v>
      </c>
      <c r="B2669" t="s">
        <v>98</v>
      </c>
      <c r="C2669" t="s">
        <v>3</v>
      </c>
      <c r="D2669" t="s">
        <v>62</v>
      </c>
      <c r="E2669" t="s">
        <v>91</v>
      </c>
      <c r="F2669" t="s">
        <v>94</v>
      </c>
      <c r="G2669" t="s">
        <v>11</v>
      </c>
      <c r="H2669" s="165">
        <v>826.56332015840167</v>
      </c>
      <c r="I2669" s="164"/>
    </row>
    <row r="2670" spans="1:9" x14ac:dyDescent="0.35">
      <c r="A2670">
        <v>347429</v>
      </c>
      <c r="B2670" t="s">
        <v>99</v>
      </c>
      <c r="C2670" t="s">
        <v>3</v>
      </c>
      <c r="D2670" t="s">
        <v>62</v>
      </c>
      <c r="E2670" t="s">
        <v>91</v>
      </c>
      <c r="F2670" t="s">
        <v>94</v>
      </c>
      <c r="G2670" t="s">
        <v>11</v>
      </c>
      <c r="H2670" s="165">
        <v>854.82921608091692</v>
      </c>
      <c r="I2670" s="164"/>
    </row>
    <row r="2671" spans="1:9" x14ac:dyDescent="0.35">
      <c r="A2671">
        <v>347431</v>
      </c>
      <c r="B2671" t="s">
        <v>100</v>
      </c>
      <c r="C2671" t="s">
        <v>3</v>
      </c>
      <c r="D2671" t="s">
        <v>62</v>
      </c>
      <c r="E2671" t="s">
        <v>91</v>
      </c>
      <c r="F2671" t="s">
        <v>94</v>
      </c>
      <c r="G2671" t="s">
        <v>11</v>
      </c>
      <c r="H2671" s="165">
        <v>862.16958440188012</v>
      </c>
      <c r="I2671" s="164"/>
    </row>
    <row r="2672" spans="1:9" x14ac:dyDescent="0.35">
      <c r="A2672">
        <v>347433</v>
      </c>
      <c r="B2672" t="s">
        <v>101</v>
      </c>
      <c r="C2672" t="s">
        <v>3</v>
      </c>
      <c r="D2672" t="s">
        <v>62</v>
      </c>
      <c r="E2672" t="s">
        <v>91</v>
      </c>
      <c r="F2672" t="s">
        <v>94</v>
      </c>
      <c r="G2672" t="s">
        <v>11</v>
      </c>
      <c r="H2672" s="165">
        <v>857.83707392749875</v>
      </c>
      <c r="I2672" s="164"/>
    </row>
    <row r="2673" spans="1:9" x14ac:dyDescent="0.35">
      <c r="A2673">
        <v>347435</v>
      </c>
      <c r="B2673" t="s">
        <v>102</v>
      </c>
      <c r="C2673" t="s">
        <v>3</v>
      </c>
      <c r="D2673" t="s">
        <v>62</v>
      </c>
      <c r="E2673" t="s">
        <v>91</v>
      </c>
      <c r="F2673" t="s">
        <v>94</v>
      </c>
      <c r="G2673" t="s">
        <v>11</v>
      </c>
      <c r="H2673" s="165">
        <v>2099.4250181490474</v>
      </c>
      <c r="I2673" s="164"/>
    </row>
    <row r="2674" spans="1:9" x14ac:dyDescent="0.35">
      <c r="A2674">
        <v>347437</v>
      </c>
      <c r="B2674" t="s">
        <v>103</v>
      </c>
      <c r="C2674" t="s">
        <v>3</v>
      </c>
      <c r="D2674" t="s">
        <v>62</v>
      </c>
      <c r="E2674" t="s">
        <v>91</v>
      </c>
      <c r="F2674" t="s">
        <v>94</v>
      </c>
      <c r="G2674" t="s">
        <v>11</v>
      </c>
      <c r="H2674" s="165">
        <v>1981.4014569503836</v>
      </c>
      <c r="I2674" s="164"/>
    </row>
    <row r="2675" spans="1:9" x14ac:dyDescent="0.35">
      <c r="A2675">
        <v>347439</v>
      </c>
      <c r="B2675" t="s">
        <v>104</v>
      </c>
      <c r="C2675" t="s">
        <v>3</v>
      </c>
      <c r="D2675" t="s">
        <v>62</v>
      </c>
      <c r="E2675" t="s">
        <v>91</v>
      </c>
      <c r="F2675" t="s">
        <v>94</v>
      </c>
      <c r="G2675" t="s">
        <v>11</v>
      </c>
      <c r="H2675" s="165">
        <v>867.49807429565919</v>
      </c>
      <c r="I2675" s="164"/>
    </row>
    <row r="2676" spans="1:9" x14ac:dyDescent="0.35">
      <c r="A2676">
        <v>347385</v>
      </c>
      <c r="B2676" t="s">
        <v>61</v>
      </c>
      <c r="C2676" t="s">
        <v>3</v>
      </c>
      <c r="D2676" t="s">
        <v>62</v>
      </c>
      <c r="E2676" t="s">
        <v>63</v>
      </c>
      <c r="F2676" t="s">
        <v>65</v>
      </c>
      <c r="G2676" t="s">
        <v>11</v>
      </c>
      <c r="H2676" s="165">
        <v>824.18517100912061</v>
      </c>
      <c r="I2676" s="164"/>
    </row>
    <row r="2677" spans="1:9" x14ac:dyDescent="0.35">
      <c r="A2677">
        <v>347387</v>
      </c>
      <c r="B2677" t="s">
        <v>70</v>
      </c>
      <c r="C2677" t="s">
        <v>3</v>
      </c>
      <c r="D2677" t="s">
        <v>62</v>
      </c>
      <c r="E2677" t="s">
        <v>63</v>
      </c>
      <c r="F2677" t="s">
        <v>65</v>
      </c>
      <c r="G2677" t="s">
        <v>11</v>
      </c>
      <c r="H2677" s="165">
        <v>927.89642282458885</v>
      </c>
      <c r="I2677" s="164"/>
    </row>
    <row r="2678" spans="1:9" x14ac:dyDescent="0.35">
      <c r="A2678">
        <v>347389</v>
      </c>
      <c r="B2678" t="s">
        <v>71</v>
      </c>
      <c r="C2678" t="s">
        <v>3</v>
      </c>
      <c r="D2678" t="s">
        <v>62</v>
      </c>
      <c r="E2678" t="s">
        <v>63</v>
      </c>
      <c r="F2678" t="s">
        <v>65</v>
      </c>
      <c r="G2678" t="s">
        <v>11</v>
      </c>
      <c r="H2678" s="165">
        <v>923.16225740201446</v>
      </c>
      <c r="I2678" s="164"/>
    </row>
    <row r="2679" spans="1:9" x14ac:dyDescent="0.35">
      <c r="A2679">
        <v>347391</v>
      </c>
      <c r="B2679" t="s">
        <v>72</v>
      </c>
      <c r="C2679" t="s">
        <v>3</v>
      </c>
      <c r="D2679" t="s">
        <v>62</v>
      </c>
      <c r="E2679" t="s">
        <v>63</v>
      </c>
      <c r="F2679" t="s">
        <v>65</v>
      </c>
      <c r="G2679" t="s">
        <v>11</v>
      </c>
      <c r="H2679" s="165">
        <v>929.10748839780524</v>
      </c>
      <c r="I2679" s="164"/>
    </row>
    <row r="2680" spans="1:9" x14ac:dyDescent="0.35">
      <c r="A2680">
        <v>347393</v>
      </c>
      <c r="B2680" t="s">
        <v>73</v>
      </c>
      <c r="C2680" t="s">
        <v>3</v>
      </c>
      <c r="D2680" t="s">
        <v>62</v>
      </c>
      <c r="E2680" t="s">
        <v>63</v>
      </c>
      <c r="F2680" t="s">
        <v>65</v>
      </c>
      <c r="G2680" t="s">
        <v>11</v>
      </c>
      <c r="H2680" s="165">
        <v>924.31827454008453</v>
      </c>
      <c r="I2680" s="164"/>
    </row>
    <row r="2681" spans="1:9" x14ac:dyDescent="0.35">
      <c r="A2681">
        <v>347395</v>
      </c>
      <c r="B2681" t="s">
        <v>74</v>
      </c>
      <c r="C2681" t="s">
        <v>3</v>
      </c>
      <c r="D2681" t="s">
        <v>62</v>
      </c>
      <c r="E2681" t="s">
        <v>63</v>
      </c>
      <c r="F2681" t="s">
        <v>65</v>
      </c>
      <c r="G2681" t="s">
        <v>11</v>
      </c>
      <c r="H2681" s="165">
        <v>2032.7185162091089</v>
      </c>
      <c r="I2681" s="164"/>
    </row>
    <row r="2682" spans="1:9" x14ac:dyDescent="0.35">
      <c r="A2682">
        <v>347397</v>
      </c>
      <c r="B2682" t="s">
        <v>75</v>
      </c>
      <c r="C2682" t="s">
        <v>3</v>
      </c>
      <c r="D2682" t="s">
        <v>62</v>
      </c>
      <c r="E2682" t="s">
        <v>63</v>
      </c>
      <c r="F2682" t="s">
        <v>65</v>
      </c>
      <c r="G2682" t="s">
        <v>11</v>
      </c>
      <c r="H2682" s="165">
        <v>1906.107115372813</v>
      </c>
      <c r="I2682" s="164"/>
    </row>
    <row r="2683" spans="1:9" x14ac:dyDescent="0.35">
      <c r="A2683">
        <v>347399</v>
      </c>
      <c r="B2683" t="s">
        <v>76</v>
      </c>
      <c r="C2683" t="s">
        <v>3</v>
      </c>
      <c r="D2683" t="s">
        <v>62</v>
      </c>
      <c r="E2683" t="s">
        <v>63</v>
      </c>
      <c r="F2683" t="s">
        <v>65</v>
      </c>
      <c r="G2683" t="s">
        <v>11</v>
      </c>
      <c r="H2683" s="165">
        <v>970.06352414658215</v>
      </c>
      <c r="I2683" s="164"/>
    </row>
    <row r="2684" spans="1:9" x14ac:dyDescent="0.35">
      <c r="A2684">
        <v>347385</v>
      </c>
      <c r="B2684" t="s">
        <v>61</v>
      </c>
      <c r="C2684" t="s">
        <v>3</v>
      </c>
      <c r="D2684" t="s">
        <v>62</v>
      </c>
      <c r="E2684" t="s">
        <v>63</v>
      </c>
      <c r="F2684" t="s">
        <v>67</v>
      </c>
      <c r="G2684" t="s">
        <v>11</v>
      </c>
      <c r="H2684" s="165">
        <v>737.94311445507378</v>
      </c>
      <c r="I2684" s="164"/>
    </row>
    <row r="2685" spans="1:9" x14ac:dyDescent="0.35">
      <c r="A2685">
        <v>347387</v>
      </c>
      <c r="B2685" t="s">
        <v>70</v>
      </c>
      <c r="C2685" t="s">
        <v>3</v>
      </c>
      <c r="D2685" t="s">
        <v>62</v>
      </c>
      <c r="E2685" t="s">
        <v>63</v>
      </c>
      <c r="F2685" t="s">
        <v>67</v>
      </c>
      <c r="G2685" t="s">
        <v>11</v>
      </c>
      <c r="H2685" s="165">
        <v>830.80210641562417</v>
      </c>
      <c r="I2685" s="164"/>
    </row>
    <row r="2686" spans="1:9" x14ac:dyDescent="0.35">
      <c r="A2686">
        <v>347389</v>
      </c>
      <c r="B2686" t="s">
        <v>71</v>
      </c>
      <c r="C2686" t="s">
        <v>3</v>
      </c>
      <c r="D2686" t="s">
        <v>62</v>
      </c>
      <c r="E2686" t="s">
        <v>63</v>
      </c>
      <c r="F2686" t="s">
        <v>67</v>
      </c>
      <c r="G2686" t="s">
        <v>11</v>
      </c>
      <c r="H2686" s="165">
        <v>826.56332015840167</v>
      </c>
      <c r="I2686" s="164"/>
    </row>
    <row r="2687" spans="1:9" x14ac:dyDescent="0.35">
      <c r="A2687">
        <v>347391</v>
      </c>
      <c r="B2687" t="s">
        <v>72</v>
      </c>
      <c r="C2687" t="s">
        <v>3</v>
      </c>
      <c r="D2687" t="s">
        <v>62</v>
      </c>
      <c r="E2687" t="s">
        <v>63</v>
      </c>
      <c r="F2687" t="s">
        <v>67</v>
      </c>
      <c r="G2687" t="s">
        <v>11</v>
      </c>
      <c r="H2687" s="165">
        <v>831.88644708607637</v>
      </c>
      <c r="I2687" s="164"/>
    </row>
    <row r="2688" spans="1:9" x14ac:dyDescent="0.35">
      <c r="A2688">
        <v>347393</v>
      </c>
      <c r="B2688" t="s">
        <v>73</v>
      </c>
      <c r="C2688" t="s">
        <v>3</v>
      </c>
      <c r="D2688" t="s">
        <v>62</v>
      </c>
      <c r="E2688" t="s">
        <v>63</v>
      </c>
      <c r="F2688" t="s">
        <v>67</v>
      </c>
      <c r="G2688" t="s">
        <v>11</v>
      </c>
      <c r="H2688" s="165">
        <v>827.59837261656048</v>
      </c>
      <c r="I2688" s="164"/>
    </row>
    <row r="2689" spans="1:9" x14ac:dyDescent="0.35">
      <c r="A2689">
        <v>347395</v>
      </c>
      <c r="B2689" t="s">
        <v>74</v>
      </c>
      <c r="C2689" t="s">
        <v>3</v>
      </c>
      <c r="D2689" t="s">
        <v>62</v>
      </c>
      <c r="E2689" t="s">
        <v>63</v>
      </c>
      <c r="F2689" t="s">
        <v>67</v>
      </c>
      <c r="G2689" t="s">
        <v>11</v>
      </c>
      <c r="H2689" s="165">
        <v>2105.3164151803235</v>
      </c>
      <c r="I2689" s="164"/>
    </row>
    <row r="2690" spans="1:9" x14ac:dyDescent="0.35">
      <c r="A2690">
        <v>347397</v>
      </c>
      <c r="B2690" t="s">
        <v>75</v>
      </c>
      <c r="C2690" t="s">
        <v>3</v>
      </c>
      <c r="D2690" t="s">
        <v>62</v>
      </c>
      <c r="E2690" t="s">
        <v>63</v>
      </c>
      <c r="F2690" t="s">
        <v>67</v>
      </c>
      <c r="G2690" t="s">
        <v>11</v>
      </c>
      <c r="H2690" s="165">
        <v>1991.0959120118623</v>
      </c>
      <c r="I2690" s="164"/>
    </row>
    <row r="2691" spans="1:9" x14ac:dyDescent="0.35">
      <c r="A2691">
        <v>347399</v>
      </c>
      <c r="B2691" t="s">
        <v>76</v>
      </c>
      <c r="C2691" t="s">
        <v>3</v>
      </c>
      <c r="D2691" t="s">
        <v>62</v>
      </c>
      <c r="E2691" t="s">
        <v>63</v>
      </c>
      <c r="F2691" t="s">
        <v>67</v>
      </c>
      <c r="G2691" t="s">
        <v>11</v>
      </c>
      <c r="H2691" s="165">
        <v>871.80989904363764</v>
      </c>
      <c r="I2691" s="164"/>
    </row>
    <row r="2692" spans="1:9" x14ac:dyDescent="0.35">
      <c r="A2692">
        <v>347385</v>
      </c>
      <c r="B2692" t="s">
        <v>61</v>
      </c>
      <c r="C2692" t="s">
        <v>3</v>
      </c>
      <c r="D2692" t="s">
        <v>62</v>
      </c>
      <c r="E2692" t="s">
        <v>63</v>
      </c>
      <c r="F2692" t="s">
        <v>68</v>
      </c>
      <c r="G2692" t="s">
        <v>11</v>
      </c>
      <c r="H2692" s="165">
        <v>741.97907276671617</v>
      </c>
      <c r="I2692" s="164"/>
    </row>
    <row r="2693" spans="1:9" x14ac:dyDescent="0.35">
      <c r="A2693">
        <v>347387</v>
      </c>
      <c r="B2693" t="s">
        <v>70</v>
      </c>
      <c r="C2693" t="s">
        <v>3</v>
      </c>
      <c r="D2693" t="s">
        <v>62</v>
      </c>
      <c r="E2693" t="s">
        <v>63</v>
      </c>
      <c r="F2693" t="s">
        <v>68</v>
      </c>
      <c r="G2693" t="s">
        <v>11</v>
      </c>
      <c r="H2693" s="165">
        <v>835.34592910471349</v>
      </c>
      <c r="I2693" s="164"/>
    </row>
    <row r="2694" spans="1:9" x14ac:dyDescent="0.35">
      <c r="A2694">
        <v>347389</v>
      </c>
      <c r="B2694" t="s">
        <v>71</v>
      </c>
      <c r="C2694" t="s">
        <v>3</v>
      </c>
      <c r="D2694" t="s">
        <v>62</v>
      </c>
      <c r="E2694" t="s">
        <v>63</v>
      </c>
      <c r="F2694" t="s">
        <v>68</v>
      </c>
      <c r="G2694" t="s">
        <v>11</v>
      </c>
      <c r="H2694" s="165">
        <v>831.08396007866907</v>
      </c>
      <c r="I2694" s="164"/>
    </row>
    <row r="2695" spans="1:9" x14ac:dyDescent="0.35">
      <c r="A2695">
        <v>347391</v>
      </c>
      <c r="B2695" t="s">
        <v>72</v>
      </c>
      <c r="C2695" t="s">
        <v>3</v>
      </c>
      <c r="D2695" t="s">
        <v>62</v>
      </c>
      <c r="E2695" t="s">
        <v>63</v>
      </c>
      <c r="F2695" t="s">
        <v>68</v>
      </c>
      <c r="G2695" t="s">
        <v>11</v>
      </c>
      <c r="H2695" s="165">
        <v>836.43620025091104</v>
      </c>
      <c r="I2695" s="164"/>
    </row>
    <row r="2696" spans="1:9" x14ac:dyDescent="0.35">
      <c r="A2696">
        <v>347393</v>
      </c>
      <c r="B2696" t="s">
        <v>73</v>
      </c>
      <c r="C2696" t="s">
        <v>3</v>
      </c>
      <c r="D2696" t="s">
        <v>62</v>
      </c>
      <c r="E2696" t="s">
        <v>63</v>
      </c>
      <c r="F2696" t="s">
        <v>68</v>
      </c>
      <c r="G2696" t="s">
        <v>11</v>
      </c>
      <c r="H2696" s="165">
        <v>832.12467344549384</v>
      </c>
      <c r="I2696" s="164"/>
    </row>
    <row r="2697" spans="1:9" x14ac:dyDescent="0.35">
      <c r="A2697">
        <v>347395</v>
      </c>
      <c r="B2697" t="s">
        <v>74</v>
      </c>
      <c r="C2697" t="s">
        <v>3</v>
      </c>
      <c r="D2697" t="s">
        <v>62</v>
      </c>
      <c r="E2697" t="s">
        <v>63</v>
      </c>
      <c r="F2697" t="s">
        <v>68</v>
      </c>
      <c r="G2697" t="s">
        <v>11</v>
      </c>
      <c r="H2697" s="165">
        <v>2116.8308112334116</v>
      </c>
      <c r="I2697" s="164"/>
    </row>
    <row r="2698" spans="1:9" x14ac:dyDescent="0.35">
      <c r="A2698">
        <v>347397</v>
      </c>
      <c r="B2698" t="s">
        <v>75</v>
      </c>
      <c r="C2698" t="s">
        <v>3</v>
      </c>
      <c r="D2698" t="s">
        <v>62</v>
      </c>
      <c r="E2698" t="s">
        <v>63</v>
      </c>
      <c r="F2698" t="s">
        <v>68</v>
      </c>
      <c r="G2698" t="s">
        <v>11</v>
      </c>
      <c r="H2698" s="165">
        <v>2001.9856133153201</v>
      </c>
      <c r="I2698" s="164"/>
    </row>
    <row r="2699" spans="1:9" x14ac:dyDescent="0.35">
      <c r="A2699">
        <v>347399</v>
      </c>
      <c r="B2699" t="s">
        <v>76</v>
      </c>
      <c r="C2699" t="s">
        <v>3</v>
      </c>
      <c r="D2699" t="s">
        <v>62</v>
      </c>
      <c r="E2699" t="s">
        <v>63</v>
      </c>
      <c r="F2699" t="s">
        <v>68</v>
      </c>
      <c r="G2699" t="s">
        <v>11</v>
      </c>
      <c r="H2699" s="165">
        <v>876.57800154272536</v>
      </c>
      <c r="I2699" s="164"/>
    </row>
    <row r="2700" spans="1:9" x14ac:dyDescent="0.35">
      <c r="A2700">
        <v>347331</v>
      </c>
      <c r="B2700" t="s">
        <v>2</v>
      </c>
      <c r="C2700" t="s">
        <v>3</v>
      </c>
      <c r="D2700" t="s">
        <v>4</v>
      </c>
      <c r="E2700" t="s">
        <v>5</v>
      </c>
      <c r="F2700" t="s">
        <v>13</v>
      </c>
      <c r="G2700" t="s">
        <v>11</v>
      </c>
      <c r="H2700" s="165">
        <v>710.89393082669937</v>
      </c>
      <c r="I2700" s="164"/>
    </row>
    <row r="2701" spans="1:9" x14ac:dyDescent="0.35">
      <c r="A2701">
        <v>347333</v>
      </c>
      <c r="B2701" t="s">
        <v>32</v>
      </c>
      <c r="C2701" t="s">
        <v>3</v>
      </c>
      <c r="D2701" t="s">
        <v>4</v>
      </c>
      <c r="E2701" t="s">
        <v>5</v>
      </c>
      <c r="F2701" t="s">
        <v>13</v>
      </c>
      <c r="G2701" t="s">
        <v>11</v>
      </c>
      <c r="H2701" s="165">
        <v>893.32223003723948</v>
      </c>
      <c r="I2701" s="164"/>
    </row>
    <row r="2702" spans="1:9" x14ac:dyDescent="0.35">
      <c r="A2702">
        <v>347335</v>
      </c>
      <c r="B2702" t="s">
        <v>33</v>
      </c>
      <c r="C2702" t="s">
        <v>3</v>
      </c>
      <c r="D2702" t="s">
        <v>4</v>
      </c>
      <c r="E2702" t="s">
        <v>5</v>
      </c>
      <c r="F2702" t="s">
        <v>13</v>
      </c>
      <c r="G2702" t="s">
        <v>11</v>
      </c>
      <c r="H2702" s="165">
        <v>888.78759942791351</v>
      </c>
      <c r="I2702" s="164"/>
    </row>
    <row r="2703" spans="1:9" x14ac:dyDescent="0.35">
      <c r="A2703">
        <v>347337</v>
      </c>
      <c r="B2703" t="s">
        <v>34</v>
      </c>
      <c r="C2703" t="s">
        <v>3</v>
      </c>
      <c r="D2703" t="s">
        <v>4</v>
      </c>
      <c r="E2703" t="s">
        <v>5</v>
      </c>
      <c r="F2703" t="s">
        <v>13</v>
      </c>
      <c r="G2703" t="s">
        <v>11</v>
      </c>
      <c r="H2703" s="165">
        <v>884.25296881858742</v>
      </c>
      <c r="I2703" s="164"/>
    </row>
    <row r="2704" spans="1:9" x14ac:dyDescent="0.35">
      <c r="A2704">
        <v>347339</v>
      </c>
      <c r="B2704" t="s">
        <v>35</v>
      </c>
      <c r="C2704" t="s">
        <v>3</v>
      </c>
      <c r="D2704" t="s">
        <v>4</v>
      </c>
      <c r="E2704" t="s">
        <v>5</v>
      </c>
      <c r="F2704" t="s">
        <v>13</v>
      </c>
      <c r="G2704" t="s">
        <v>11</v>
      </c>
      <c r="H2704" s="165">
        <v>879.71833820926122</v>
      </c>
      <c r="I2704" s="164"/>
    </row>
    <row r="2705" spans="1:9" x14ac:dyDescent="0.35">
      <c r="A2705">
        <v>347385</v>
      </c>
      <c r="B2705" t="s">
        <v>61</v>
      </c>
      <c r="C2705" t="s">
        <v>3</v>
      </c>
      <c r="D2705" t="s">
        <v>62</v>
      </c>
      <c r="E2705" t="s">
        <v>63</v>
      </c>
      <c r="F2705" t="s">
        <v>13</v>
      </c>
      <c r="G2705" t="s">
        <v>11</v>
      </c>
      <c r="H2705" s="165">
        <v>493.16578316825826</v>
      </c>
      <c r="I2705" s="164"/>
    </row>
    <row r="2706" spans="1:9" x14ac:dyDescent="0.35">
      <c r="A2706">
        <v>347387</v>
      </c>
      <c r="B2706" t="s">
        <v>70</v>
      </c>
      <c r="C2706" t="s">
        <v>3</v>
      </c>
      <c r="D2706" t="s">
        <v>62</v>
      </c>
      <c r="E2706" t="s">
        <v>63</v>
      </c>
      <c r="F2706" t="s">
        <v>13</v>
      </c>
      <c r="G2706" t="s">
        <v>11</v>
      </c>
      <c r="H2706" s="165">
        <v>555.22324613172304</v>
      </c>
      <c r="I2706" s="164"/>
    </row>
    <row r="2707" spans="1:9" x14ac:dyDescent="0.35">
      <c r="A2707">
        <v>347389</v>
      </c>
      <c r="B2707" t="s">
        <v>71</v>
      </c>
      <c r="C2707" t="s">
        <v>3</v>
      </c>
      <c r="D2707" t="s">
        <v>62</v>
      </c>
      <c r="E2707" t="s">
        <v>63</v>
      </c>
      <c r="F2707" t="s">
        <v>13</v>
      </c>
      <c r="G2707" t="s">
        <v>11</v>
      </c>
      <c r="H2707" s="165">
        <v>552.39047446778568</v>
      </c>
      <c r="I2707" s="164"/>
    </row>
    <row r="2708" spans="1:9" x14ac:dyDescent="0.35">
      <c r="A2708">
        <v>347391</v>
      </c>
      <c r="B2708" t="s">
        <v>72</v>
      </c>
      <c r="C2708" t="s">
        <v>3</v>
      </c>
      <c r="D2708" t="s">
        <v>62</v>
      </c>
      <c r="E2708" t="s">
        <v>63</v>
      </c>
      <c r="F2708" t="s">
        <v>13</v>
      </c>
      <c r="G2708" t="s">
        <v>11</v>
      </c>
      <c r="H2708" s="165">
        <v>555.94790865040488</v>
      </c>
      <c r="I2708" s="164"/>
    </row>
    <row r="2709" spans="1:9" x14ac:dyDescent="0.35">
      <c r="A2709">
        <v>347393</v>
      </c>
      <c r="B2709" t="s">
        <v>73</v>
      </c>
      <c r="C2709" t="s">
        <v>3</v>
      </c>
      <c r="D2709" t="s">
        <v>62</v>
      </c>
      <c r="E2709" t="s">
        <v>63</v>
      </c>
      <c r="F2709" t="s">
        <v>13</v>
      </c>
      <c r="G2709" t="s">
        <v>11</v>
      </c>
      <c r="H2709" s="165">
        <v>553.08219778107275</v>
      </c>
      <c r="I2709" s="164"/>
    </row>
    <row r="2710" spans="1:9" x14ac:dyDescent="0.35">
      <c r="A2710">
        <v>347395</v>
      </c>
      <c r="B2710" t="s">
        <v>74</v>
      </c>
      <c r="C2710" t="s">
        <v>3</v>
      </c>
      <c r="D2710" t="s">
        <v>62</v>
      </c>
      <c r="E2710" t="s">
        <v>63</v>
      </c>
      <c r="F2710" t="s">
        <v>13</v>
      </c>
      <c r="G2710" t="s">
        <v>11</v>
      </c>
      <c r="H2710" s="165">
        <v>930.315153642425</v>
      </c>
      <c r="I2710" s="164"/>
    </row>
    <row r="2711" spans="1:9" x14ac:dyDescent="0.35">
      <c r="A2711">
        <v>347397</v>
      </c>
      <c r="B2711" t="s">
        <v>75</v>
      </c>
      <c r="C2711" t="s">
        <v>3</v>
      </c>
      <c r="D2711" t="s">
        <v>62</v>
      </c>
      <c r="E2711" t="s">
        <v>63</v>
      </c>
      <c r="F2711" t="s">
        <v>13</v>
      </c>
      <c r="G2711" t="s">
        <v>11</v>
      </c>
      <c r="H2711" s="165">
        <v>855.41469449559759</v>
      </c>
      <c r="I2711" s="164"/>
    </row>
    <row r="2712" spans="1:9" x14ac:dyDescent="0.35">
      <c r="A2712">
        <v>347399</v>
      </c>
      <c r="B2712" t="s">
        <v>76</v>
      </c>
      <c r="C2712" t="s">
        <v>3</v>
      </c>
      <c r="D2712" t="s">
        <v>62</v>
      </c>
      <c r="E2712" t="s">
        <v>63</v>
      </c>
      <c r="F2712" t="s">
        <v>13</v>
      </c>
      <c r="G2712" t="s">
        <v>11</v>
      </c>
      <c r="H2712" s="165">
        <v>577.19369612993523</v>
      </c>
      <c r="I2712" s="164"/>
    </row>
    <row r="2713" spans="1:9" x14ac:dyDescent="0.35">
      <c r="A2713">
        <v>347331</v>
      </c>
      <c r="B2713" t="s">
        <v>2</v>
      </c>
      <c r="C2713" t="s">
        <v>3</v>
      </c>
      <c r="D2713" t="s">
        <v>4</v>
      </c>
      <c r="E2713" t="s">
        <v>5</v>
      </c>
      <c r="F2713" t="s">
        <v>7</v>
      </c>
      <c r="G2713" t="s">
        <v>11</v>
      </c>
      <c r="H2713" s="165">
        <v>727.53078807361283</v>
      </c>
      <c r="I2713" s="164"/>
    </row>
    <row r="2714" spans="1:9" x14ac:dyDescent="0.35">
      <c r="A2714">
        <v>347333</v>
      </c>
      <c r="B2714" t="s">
        <v>32</v>
      </c>
      <c r="C2714" t="s">
        <v>3</v>
      </c>
      <c r="D2714" t="s">
        <v>4</v>
      </c>
      <c r="E2714" t="s">
        <v>5</v>
      </c>
      <c r="F2714" t="s">
        <v>7</v>
      </c>
      <c r="G2714" t="s">
        <v>11</v>
      </c>
      <c r="H2714" s="165">
        <v>914.22840713645985</v>
      </c>
      <c r="I2714" s="164"/>
    </row>
    <row r="2715" spans="1:9" x14ac:dyDescent="0.35">
      <c r="A2715">
        <v>347335</v>
      </c>
      <c r="B2715" t="s">
        <v>33</v>
      </c>
      <c r="C2715" t="s">
        <v>3</v>
      </c>
      <c r="D2715" t="s">
        <v>4</v>
      </c>
      <c r="E2715" t="s">
        <v>5</v>
      </c>
      <c r="F2715" t="s">
        <v>7</v>
      </c>
      <c r="G2715" t="s">
        <v>11</v>
      </c>
      <c r="H2715" s="165">
        <v>909.5876538007418</v>
      </c>
      <c r="I2715" s="164"/>
    </row>
    <row r="2716" spans="1:9" x14ac:dyDescent="0.35">
      <c r="A2716">
        <v>347337</v>
      </c>
      <c r="B2716" t="s">
        <v>34</v>
      </c>
      <c r="C2716" t="s">
        <v>3</v>
      </c>
      <c r="D2716" t="s">
        <v>4</v>
      </c>
      <c r="E2716" t="s">
        <v>5</v>
      </c>
      <c r="F2716" t="s">
        <v>7</v>
      </c>
      <c r="G2716" t="s">
        <v>11</v>
      </c>
      <c r="H2716" s="165">
        <v>904.94690046502376</v>
      </c>
      <c r="I2716" s="164"/>
    </row>
    <row r="2717" spans="1:9" x14ac:dyDescent="0.35">
      <c r="A2717">
        <v>347339</v>
      </c>
      <c r="B2717" t="s">
        <v>35</v>
      </c>
      <c r="C2717" t="s">
        <v>3</v>
      </c>
      <c r="D2717" t="s">
        <v>4</v>
      </c>
      <c r="E2717" t="s">
        <v>5</v>
      </c>
      <c r="F2717" t="s">
        <v>7</v>
      </c>
      <c r="G2717" t="s">
        <v>11</v>
      </c>
      <c r="H2717" s="165">
        <v>900.3061471293056</v>
      </c>
      <c r="I2717" s="164"/>
    </row>
    <row r="2718" spans="1:9" x14ac:dyDescent="0.35">
      <c r="A2718">
        <v>347385</v>
      </c>
      <c r="B2718" t="s">
        <v>61</v>
      </c>
      <c r="C2718" t="s">
        <v>3</v>
      </c>
      <c r="D2718" t="s">
        <v>62</v>
      </c>
      <c r="E2718" t="s">
        <v>63</v>
      </c>
      <c r="F2718" t="s">
        <v>7</v>
      </c>
      <c r="G2718" t="s">
        <v>11</v>
      </c>
      <c r="H2718" s="165">
        <v>504.70720781383255</v>
      </c>
      <c r="I2718" s="164"/>
    </row>
    <row r="2719" spans="1:9" x14ac:dyDescent="0.35">
      <c r="A2719">
        <v>347387</v>
      </c>
      <c r="B2719" t="s">
        <v>70</v>
      </c>
      <c r="C2719" t="s">
        <v>3</v>
      </c>
      <c r="D2719" t="s">
        <v>62</v>
      </c>
      <c r="E2719" t="s">
        <v>63</v>
      </c>
      <c r="F2719" t="s">
        <v>7</v>
      </c>
      <c r="G2719" t="s">
        <v>11</v>
      </c>
      <c r="H2719" s="165">
        <v>568.2169846987689</v>
      </c>
      <c r="I2719" s="164"/>
    </row>
    <row r="2720" spans="1:9" x14ac:dyDescent="0.35">
      <c r="A2720">
        <v>347389</v>
      </c>
      <c r="B2720" t="s">
        <v>71</v>
      </c>
      <c r="C2720" t="s">
        <v>3</v>
      </c>
      <c r="D2720" t="s">
        <v>62</v>
      </c>
      <c r="E2720" t="s">
        <v>63</v>
      </c>
      <c r="F2720" t="s">
        <v>7</v>
      </c>
      <c r="G2720" t="s">
        <v>11</v>
      </c>
      <c r="H2720" s="165">
        <v>565.3179184503058</v>
      </c>
      <c r="I2720" s="164"/>
    </row>
    <row r="2721" spans="1:9" x14ac:dyDescent="0.35">
      <c r="A2721">
        <v>347391</v>
      </c>
      <c r="B2721" t="s">
        <v>72</v>
      </c>
      <c r="C2721" t="s">
        <v>3</v>
      </c>
      <c r="D2721" t="s">
        <v>62</v>
      </c>
      <c r="E2721" t="s">
        <v>63</v>
      </c>
      <c r="F2721" t="s">
        <v>7</v>
      </c>
      <c r="G2721" t="s">
        <v>11</v>
      </c>
      <c r="H2721" s="165">
        <v>568.95860629721244</v>
      </c>
      <c r="I2721" s="164"/>
    </row>
    <row r="2722" spans="1:9" x14ac:dyDescent="0.35">
      <c r="A2722">
        <v>347393</v>
      </c>
      <c r="B2722" t="s">
        <v>73</v>
      </c>
      <c r="C2722" t="s">
        <v>3</v>
      </c>
      <c r="D2722" t="s">
        <v>62</v>
      </c>
      <c r="E2722" t="s">
        <v>63</v>
      </c>
      <c r="F2722" t="s">
        <v>7</v>
      </c>
      <c r="G2722" t="s">
        <v>11</v>
      </c>
      <c r="H2722" s="165">
        <v>566.02582997609284</v>
      </c>
      <c r="I2722" s="164"/>
    </row>
    <row r="2723" spans="1:9" x14ac:dyDescent="0.35">
      <c r="A2723">
        <v>347395</v>
      </c>
      <c r="B2723" t="s">
        <v>74</v>
      </c>
      <c r="C2723" t="s">
        <v>3</v>
      </c>
      <c r="D2723" t="s">
        <v>62</v>
      </c>
      <c r="E2723" t="s">
        <v>63</v>
      </c>
      <c r="F2723" t="s">
        <v>7</v>
      </c>
      <c r="G2723" t="s">
        <v>11</v>
      </c>
      <c r="H2723" s="165">
        <v>952.08706606794044</v>
      </c>
      <c r="I2723" s="164"/>
    </row>
    <row r="2724" spans="1:9" x14ac:dyDescent="0.35">
      <c r="A2724">
        <v>347397</v>
      </c>
      <c r="B2724" t="s">
        <v>75</v>
      </c>
      <c r="C2724" t="s">
        <v>3</v>
      </c>
      <c r="D2724" t="s">
        <v>62</v>
      </c>
      <c r="E2724" t="s">
        <v>63</v>
      </c>
      <c r="F2724" t="s">
        <v>7</v>
      </c>
      <c r="G2724" t="s">
        <v>11</v>
      </c>
      <c r="H2724" s="165">
        <v>875.43373185421672</v>
      </c>
      <c r="I2724" s="164"/>
    </row>
    <row r="2725" spans="1:9" x14ac:dyDescent="0.35">
      <c r="A2725">
        <v>347399</v>
      </c>
      <c r="B2725" t="s">
        <v>76</v>
      </c>
      <c r="C2725" t="s">
        <v>3</v>
      </c>
      <c r="D2725" t="s">
        <v>62</v>
      </c>
      <c r="E2725" t="s">
        <v>63</v>
      </c>
      <c r="F2725" t="s">
        <v>7</v>
      </c>
      <c r="G2725" t="s">
        <v>11</v>
      </c>
      <c r="H2725" s="165">
        <v>590.70160316068564</v>
      </c>
      <c r="I2725" s="164"/>
    </row>
    <row r="2726" spans="1:9" x14ac:dyDescent="0.35">
      <c r="A2726">
        <v>347353</v>
      </c>
      <c r="B2726" t="s">
        <v>47</v>
      </c>
      <c r="C2726" t="s">
        <v>37</v>
      </c>
      <c r="D2726" t="s">
        <v>38</v>
      </c>
      <c r="E2726" t="s">
        <v>39</v>
      </c>
      <c r="F2726" t="s">
        <v>43</v>
      </c>
      <c r="G2726" t="s">
        <v>11</v>
      </c>
      <c r="H2726" s="165">
        <v>964.08348589283548</v>
      </c>
      <c r="I2726" s="164"/>
    </row>
    <row r="2727" spans="1:9" x14ac:dyDescent="0.35">
      <c r="A2727">
        <v>347355</v>
      </c>
      <c r="B2727" t="s">
        <v>49</v>
      </c>
      <c r="C2727" t="s">
        <v>37</v>
      </c>
      <c r="D2727" t="s">
        <v>38</v>
      </c>
      <c r="E2727" t="s">
        <v>39</v>
      </c>
      <c r="F2727" t="s">
        <v>43</v>
      </c>
      <c r="G2727" t="s">
        <v>11</v>
      </c>
      <c r="H2727" s="165">
        <v>1604.8803757238068</v>
      </c>
      <c r="I2727" s="164"/>
    </row>
    <row r="2728" spans="1:9" x14ac:dyDescent="0.35">
      <c r="A2728">
        <v>347357</v>
      </c>
      <c r="B2728" t="s">
        <v>50</v>
      </c>
      <c r="C2728" t="s">
        <v>37</v>
      </c>
      <c r="D2728" t="s">
        <v>38</v>
      </c>
      <c r="E2728" t="s">
        <v>39</v>
      </c>
      <c r="F2728" t="s">
        <v>43</v>
      </c>
      <c r="G2728" t="s">
        <v>11</v>
      </c>
      <c r="H2728" s="165">
        <v>1596.7749192807573</v>
      </c>
      <c r="I2728" s="164"/>
    </row>
    <row r="2729" spans="1:9" x14ac:dyDescent="0.35">
      <c r="A2729">
        <v>347359</v>
      </c>
      <c r="B2729" t="s">
        <v>51</v>
      </c>
      <c r="C2729" t="s">
        <v>37</v>
      </c>
      <c r="D2729" t="s">
        <v>38</v>
      </c>
      <c r="E2729" t="s">
        <v>39</v>
      </c>
      <c r="F2729" t="s">
        <v>43</v>
      </c>
      <c r="G2729" t="s">
        <v>11</v>
      </c>
      <c r="H2729" s="165">
        <v>960.50590511797282</v>
      </c>
      <c r="I2729" s="164"/>
    </row>
    <row r="2730" spans="1:9" x14ac:dyDescent="0.35">
      <c r="A2730">
        <v>347373</v>
      </c>
      <c r="B2730" t="s">
        <v>57</v>
      </c>
      <c r="C2730" t="s">
        <v>37</v>
      </c>
      <c r="D2730" t="s">
        <v>38</v>
      </c>
      <c r="E2730" t="s">
        <v>53</v>
      </c>
      <c r="F2730" t="s">
        <v>43</v>
      </c>
      <c r="G2730" t="s">
        <v>11</v>
      </c>
      <c r="H2730" s="165">
        <v>935.01564209707146</v>
      </c>
      <c r="I2730" s="164"/>
    </row>
    <row r="2731" spans="1:9" x14ac:dyDescent="0.35">
      <c r="A2731">
        <v>347375</v>
      </c>
      <c r="B2731" t="s">
        <v>58</v>
      </c>
      <c r="C2731" t="s">
        <v>37</v>
      </c>
      <c r="D2731" t="s">
        <v>38</v>
      </c>
      <c r="E2731" t="s">
        <v>53</v>
      </c>
      <c r="F2731" t="s">
        <v>43</v>
      </c>
      <c r="G2731" t="s">
        <v>11</v>
      </c>
      <c r="H2731" s="165">
        <v>1617.8491060326862</v>
      </c>
      <c r="I2731" s="164"/>
    </row>
    <row r="2732" spans="1:9" x14ac:dyDescent="0.35">
      <c r="A2732">
        <v>347377</v>
      </c>
      <c r="B2732" t="s">
        <v>59</v>
      </c>
      <c r="C2732" t="s">
        <v>37</v>
      </c>
      <c r="D2732" t="s">
        <v>38</v>
      </c>
      <c r="E2732" t="s">
        <v>53</v>
      </c>
      <c r="F2732" t="s">
        <v>43</v>
      </c>
      <c r="G2732" t="s">
        <v>11</v>
      </c>
      <c r="H2732" s="165">
        <v>1612.9858321668564</v>
      </c>
      <c r="I2732" s="164"/>
    </row>
    <row r="2733" spans="1:9" x14ac:dyDescent="0.35">
      <c r="A2733">
        <v>347379</v>
      </c>
      <c r="B2733" t="s">
        <v>60</v>
      </c>
      <c r="C2733" t="s">
        <v>37</v>
      </c>
      <c r="D2733" t="s">
        <v>38</v>
      </c>
      <c r="E2733" t="s">
        <v>53</v>
      </c>
      <c r="F2733" t="s">
        <v>43</v>
      </c>
      <c r="G2733" t="s">
        <v>11</v>
      </c>
      <c r="H2733" s="165">
        <v>970.30698578244198</v>
      </c>
      <c r="I2733" s="164"/>
    </row>
    <row r="2734" spans="1:9" x14ac:dyDescent="0.35">
      <c r="A2734">
        <v>347353</v>
      </c>
      <c r="B2734" t="s">
        <v>47</v>
      </c>
      <c r="C2734" t="s">
        <v>37</v>
      </c>
      <c r="D2734" t="s">
        <v>38</v>
      </c>
      <c r="E2734" t="s">
        <v>39</v>
      </c>
      <c r="F2734" t="s">
        <v>42</v>
      </c>
      <c r="G2734" t="s">
        <v>11</v>
      </c>
      <c r="H2734" s="165">
        <v>1079.0883687277653</v>
      </c>
      <c r="I2734" s="164"/>
    </row>
    <row r="2735" spans="1:9" x14ac:dyDescent="0.35">
      <c r="A2735">
        <v>347355</v>
      </c>
      <c r="B2735" t="s">
        <v>49</v>
      </c>
      <c r="C2735" t="s">
        <v>37</v>
      </c>
      <c r="D2735" t="s">
        <v>38</v>
      </c>
      <c r="E2735" t="s">
        <v>39</v>
      </c>
      <c r="F2735" t="s">
        <v>42</v>
      </c>
      <c r="G2735" t="s">
        <v>11</v>
      </c>
      <c r="H2735" s="165">
        <v>1796.3254966857837</v>
      </c>
      <c r="I2735" s="164"/>
    </row>
    <row r="2736" spans="1:9" x14ac:dyDescent="0.35">
      <c r="A2736">
        <v>347357</v>
      </c>
      <c r="B2736" t="s">
        <v>50</v>
      </c>
      <c r="C2736" t="s">
        <v>37</v>
      </c>
      <c r="D2736" t="s">
        <v>38</v>
      </c>
      <c r="E2736" t="s">
        <v>39</v>
      </c>
      <c r="F2736" t="s">
        <v>42</v>
      </c>
      <c r="G2736" t="s">
        <v>11</v>
      </c>
      <c r="H2736" s="165">
        <v>1787.2531456924212</v>
      </c>
      <c r="I2736" s="164"/>
    </row>
    <row r="2737" spans="1:9" x14ac:dyDescent="0.35">
      <c r="A2737">
        <v>347359</v>
      </c>
      <c r="B2737" t="s">
        <v>51</v>
      </c>
      <c r="C2737" t="s">
        <v>37</v>
      </c>
      <c r="D2737" t="s">
        <v>38</v>
      </c>
      <c r="E2737" t="s">
        <v>39</v>
      </c>
      <c r="F2737" t="s">
        <v>42</v>
      </c>
      <c r="G2737" t="s">
        <v>11</v>
      </c>
      <c r="H2737" s="165">
        <v>1075.0840207031099</v>
      </c>
      <c r="I2737" s="164"/>
    </row>
    <row r="2738" spans="1:9" x14ac:dyDescent="0.35">
      <c r="A2738">
        <v>347373</v>
      </c>
      <c r="B2738" t="s">
        <v>57</v>
      </c>
      <c r="C2738" t="s">
        <v>37</v>
      </c>
      <c r="D2738" t="s">
        <v>38</v>
      </c>
      <c r="E2738" t="s">
        <v>53</v>
      </c>
      <c r="F2738" t="s">
        <v>42</v>
      </c>
      <c r="G2738" t="s">
        <v>11</v>
      </c>
      <c r="H2738" s="165">
        <v>1046.5530410274307</v>
      </c>
      <c r="I2738" s="164"/>
    </row>
    <row r="2739" spans="1:9" x14ac:dyDescent="0.35">
      <c r="A2739">
        <v>347375</v>
      </c>
      <c r="B2739" t="s">
        <v>58</v>
      </c>
      <c r="C2739" t="s">
        <v>37</v>
      </c>
      <c r="D2739" t="s">
        <v>38</v>
      </c>
      <c r="E2739" t="s">
        <v>53</v>
      </c>
      <c r="F2739" t="s">
        <v>42</v>
      </c>
      <c r="G2739" t="s">
        <v>11</v>
      </c>
      <c r="H2739" s="165">
        <v>1810.8412582751639</v>
      </c>
      <c r="I2739" s="164"/>
    </row>
    <row r="2740" spans="1:9" x14ac:dyDescent="0.35">
      <c r="A2740">
        <v>347377</v>
      </c>
      <c r="B2740" t="s">
        <v>59</v>
      </c>
      <c r="C2740" t="s">
        <v>37</v>
      </c>
      <c r="D2740" t="s">
        <v>38</v>
      </c>
      <c r="E2740" t="s">
        <v>53</v>
      </c>
      <c r="F2740" t="s">
        <v>42</v>
      </c>
      <c r="G2740" t="s">
        <v>11</v>
      </c>
      <c r="H2740" s="165">
        <v>1805.3978476791465</v>
      </c>
      <c r="I2740" s="164"/>
    </row>
    <row r="2741" spans="1:9" x14ac:dyDescent="0.35">
      <c r="A2741">
        <v>347379</v>
      </c>
      <c r="B2741" t="s">
        <v>60</v>
      </c>
      <c r="C2741" t="s">
        <v>37</v>
      </c>
      <c r="D2741" t="s">
        <v>38</v>
      </c>
      <c r="E2741" t="s">
        <v>53</v>
      </c>
      <c r="F2741" t="s">
        <v>42</v>
      </c>
      <c r="G2741" t="s">
        <v>11</v>
      </c>
      <c r="H2741" s="165">
        <v>1086.0542658123252</v>
      </c>
      <c r="I2741" s="164"/>
    </row>
    <row r="2742" spans="1:9" x14ac:dyDescent="0.35">
      <c r="A2742">
        <v>347385</v>
      </c>
      <c r="B2742" t="s">
        <v>61</v>
      </c>
      <c r="C2742" t="s">
        <v>3</v>
      </c>
      <c r="D2742" t="s">
        <v>62</v>
      </c>
      <c r="E2742" t="s">
        <v>63</v>
      </c>
      <c r="F2742" t="s">
        <v>66</v>
      </c>
      <c r="G2742" t="s">
        <v>11</v>
      </c>
      <c r="H2742" s="165">
        <v>497.06012890756233</v>
      </c>
      <c r="I2742" s="164"/>
    </row>
    <row r="2743" spans="1:9" x14ac:dyDescent="0.35">
      <c r="A2743">
        <v>347387</v>
      </c>
      <c r="B2743" t="s">
        <v>70</v>
      </c>
      <c r="C2743" t="s">
        <v>3</v>
      </c>
      <c r="D2743" t="s">
        <v>62</v>
      </c>
      <c r="E2743" t="s">
        <v>63</v>
      </c>
      <c r="F2743" t="s">
        <v>66</v>
      </c>
      <c r="G2743" t="s">
        <v>11</v>
      </c>
      <c r="H2743" s="165">
        <v>559.60763644575718</v>
      </c>
      <c r="I2743" s="164"/>
    </row>
    <row r="2744" spans="1:9" x14ac:dyDescent="0.35">
      <c r="A2744">
        <v>347389</v>
      </c>
      <c r="B2744" t="s">
        <v>71</v>
      </c>
      <c r="C2744" t="s">
        <v>3</v>
      </c>
      <c r="D2744" t="s">
        <v>62</v>
      </c>
      <c r="E2744" t="s">
        <v>63</v>
      </c>
      <c r="F2744" t="s">
        <v>66</v>
      </c>
      <c r="G2744" t="s">
        <v>11</v>
      </c>
      <c r="H2744" s="165">
        <v>556.75249544348299</v>
      </c>
      <c r="I2744" s="164"/>
    </row>
    <row r="2745" spans="1:9" x14ac:dyDescent="0.35">
      <c r="A2745">
        <v>347391</v>
      </c>
      <c r="B2745" t="s">
        <v>72</v>
      </c>
      <c r="C2745" t="s">
        <v>3</v>
      </c>
      <c r="D2745" t="s">
        <v>62</v>
      </c>
      <c r="E2745" t="s">
        <v>63</v>
      </c>
      <c r="F2745" t="s">
        <v>66</v>
      </c>
      <c r="G2745" t="s">
        <v>11</v>
      </c>
      <c r="H2745" s="165">
        <v>560.3380213533153</v>
      </c>
      <c r="I2745" s="164"/>
    </row>
    <row r="2746" spans="1:9" x14ac:dyDescent="0.35">
      <c r="A2746">
        <v>347393</v>
      </c>
      <c r="B2746" t="s">
        <v>73</v>
      </c>
      <c r="C2746" t="s">
        <v>3</v>
      </c>
      <c r="D2746" t="s">
        <v>62</v>
      </c>
      <c r="E2746" t="s">
        <v>63</v>
      </c>
      <c r="F2746" t="s">
        <v>66</v>
      </c>
      <c r="G2746" t="s">
        <v>11</v>
      </c>
      <c r="H2746" s="165">
        <v>557.44968103706117</v>
      </c>
      <c r="I2746" s="164"/>
    </row>
    <row r="2747" spans="1:9" x14ac:dyDescent="0.35">
      <c r="A2747">
        <v>347395</v>
      </c>
      <c r="B2747" t="s">
        <v>74</v>
      </c>
      <c r="C2747" t="s">
        <v>3</v>
      </c>
      <c r="D2747" t="s">
        <v>62</v>
      </c>
      <c r="E2747" t="s">
        <v>63</v>
      </c>
      <c r="F2747" t="s">
        <v>66</v>
      </c>
      <c r="G2747" t="s">
        <v>11</v>
      </c>
      <c r="H2747" s="165">
        <v>937.66150446085044</v>
      </c>
      <c r="I2747" s="164"/>
    </row>
    <row r="2748" spans="1:9" x14ac:dyDescent="0.35">
      <c r="A2748">
        <v>347397</v>
      </c>
      <c r="B2748" t="s">
        <v>75</v>
      </c>
      <c r="C2748" t="s">
        <v>3</v>
      </c>
      <c r="D2748" t="s">
        <v>62</v>
      </c>
      <c r="E2748" t="s">
        <v>63</v>
      </c>
      <c r="F2748" t="s">
        <v>66</v>
      </c>
      <c r="G2748" t="s">
        <v>11</v>
      </c>
      <c r="H2748" s="165">
        <v>862.16958440188012</v>
      </c>
      <c r="I2748" s="164"/>
    </row>
    <row r="2749" spans="1:9" x14ac:dyDescent="0.35">
      <c r="A2749">
        <v>347399</v>
      </c>
      <c r="B2749" t="s">
        <v>76</v>
      </c>
      <c r="C2749" t="s">
        <v>3</v>
      </c>
      <c r="D2749" t="s">
        <v>62</v>
      </c>
      <c r="E2749" t="s">
        <v>63</v>
      </c>
      <c r="F2749" t="s">
        <v>66</v>
      </c>
      <c r="G2749" t="s">
        <v>11</v>
      </c>
      <c r="H2749" s="165">
        <v>581.75157887037221</v>
      </c>
      <c r="I2749" s="164"/>
    </row>
    <row r="2750" spans="1:9" x14ac:dyDescent="0.35">
      <c r="A2750">
        <v>347425</v>
      </c>
      <c r="B2750" t="s">
        <v>93</v>
      </c>
      <c r="C2750" t="s">
        <v>3</v>
      </c>
      <c r="D2750" t="s">
        <v>62</v>
      </c>
      <c r="E2750" t="s">
        <v>91</v>
      </c>
      <c r="F2750" t="s">
        <v>66</v>
      </c>
      <c r="G2750" t="s">
        <v>11</v>
      </c>
      <c r="H2750" s="165">
        <v>489.49068532013752</v>
      </c>
      <c r="I2750" s="164"/>
    </row>
    <row r="2751" spans="1:9" x14ac:dyDescent="0.35">
      <c r="A2751">
        <v>347427</v>
      </c>
      <c r="B2751" t="s">
        <v>98</v>
      </c>
      <c r="C2751" t="s">
        <v>3</v>
      </c>
      <c r="D2751" t="s">
        <v>62</v>
      </c>
      <c r="E2751" t="s">
        <v>91</v>
      </c>
      <c r="F2751" t="s">
        <v>66</v>
      </c>
      <c r="G2751" t="s">
        <v>11</v>
      </c>
      <c r="H2751" s="165">
        <v>551.04221343893437</v>
      </c>
      <c r="I2751" s="164"/>
    </row>
    <row r="2752" spans="1:9" x14ac:dyDescent="0.35">
      <c r="A2752">
        <v>347429</v>
      </c>
      <c r="B2752" t="s">
        <v>99</v>
      </c>
      <c r="C2752" t="s">
        <v>3</v>
      </c>
      <c r="D2752" t="s">
        <v>62</v>
      </c>
      <c r="E2752" t="s">
        <v>91</v>
      </c>
      <c r="F2752" t="s">
        <v>66</v>
      </c>
      <c r="G2752" t="s">
        <v>11</v>
      </c>
      <c r="H2752" s="165">
        <v>569.88614405394458</v>
      </c>
      <c r="I2752" s="164"/>
    </row>
    <row r="2753" spans="1:9" x14ac:dyDescent="0.35">
      <c r="A2753">
        <v>347431</v>
      </c>
      <c r="B2753" t="s">
        <v>100</v>
      </c>
      <c r="C2753" t="s">
        <v>3</v>
      </c>
      <c r="D2753" t="s">
        <v>62</v>
      </c>
      <c r="E2753" t="s">
        <v>91</v>
      </c>
      <c r="F2753" t="s">
        <v>66</v>
      </c>
      <c r="G2753" t="s">
        <v>11</v>
      </c>
      <c r="H2753" s="165">
        <v>574.77972293458629</v>
      </c>
      <c r="I2753" s="164"/>
    </row>
    <row r="2754" spans="1:9" x14ac:dyDescent="0.35">
      <c r="A2754">
        <v>347433</v>
      </c>
      <c r="B2754" t="s">
        <v>101</v>
      </c>
      <c r="C2754" t="s">
        <v>3</v>
      </c>
      <c r="D2754" t="s">
        <v>62</v>
      </c>
      <c r="E2754" t="s">
        <v>91</v>
      </c>
      <c r="F2754" t="s">
        <v>66</v>
      </c>
      <c r="G2754" t="s">
        <v>11</v>
      </c>
      <c r="H2754" s="165">
        <v>571.89138261833216</v>
      </c>
      <c r="I2754" s="164"/>
    </row>
    <row r="2755" spans="1:9" x14ac:dyDescent="0.35">
      <c r="A2755">
        <v>347435</v>
      </c>
      <c r="B2755" t="s">
        <v>102</v>
      </c>
      <c r="C2755" t="s">
        <v>3</v>
      </c>
      <c r="D2755" t="s">
        <v>62</v>
      </c>
      <c r="E2755" t="s">
        <v>91</v>
      </c>
      <c r="F2755" t="s">
        <v>66</v>
      </c>
      <c r="G2755" t="s">
        <v>11</v>
      </c>
      <c r="H2755" s="165">
        <v>925.44747684763297</v>
      </c>
      <c r="I2755" s="164"/>
    </row>
    <row r="2756" spans="1:9" x14ac:dyDescent="0.35">
      <c r="A2756">
        <v>347437</v>
      </c>
      <c r="B2756" t="s">
        <v>103</v>
      </c>
      <c r="C2756" t="s">
        <v>3</v>
      </c>
      <c r="D2756" t="s">
        <v>62</v>
      </c>
      <c r="E2756" t="s">
        <v>91</v>
      </c>
      <c r="F2756" t="s">
        <v>66</v>
      </c>
      <c r="G2756" t="s">
        <v>11</v>
      </c>
      <c r="H2756" s="165">
        <v>849.17205297873613</v>
      </c>
      <c r="I2756" s="164"/>
    </row>
    <row r="2757" spans="1:9" x14ac:dyDescent="0.35">
      <c r="A2757">
        <v>347439</v>
      </c>
      <c r="B2757" t="s">
        <v>104</v>
      </c>
      <c r="C2757" t="s">
        <v>3</v>
      </c>
      <c r="D2757" t="s">
        <v>62</v>
      </c>
      <c r="E2757" t="s">
        <v>91</v>
      </c>
      <c r="F2757" t="s">
        <v>66</v>
      </c>
      <c r="G2757" t="s">
        <v>11</v>
      </c>
      <c r="H2757" s="165">
        <v>572.93716100869983</v>
      </c>
      <c r="I2757" s="164"/>
    </row>
    <row r="2758" spans="1:9" x14ac:dyDescent="0.35">
      <c r="A2758">
        <v>347385</v>
      </c>
      <c r="B2758" t="s">
        <v>61</v>
      </c>
      <c r="C2758" t="s">
        <v>3</v>
      </c>
      <c r="D2758" t="s">
        <v>62</v>
      </c>
      <c r="E2758" t="s">
        <v>63</v>
      </c>
      <c r="F2758" t="s">
        <v>64</v>
      </c>
      <c r="G2758" t="s">
        <v>11</v>
      </c>
      <c r="H2758" s="165">
        <v>480.77468308865377</v>
      </c>
      <c r="I2758" s="164"/>
    </row>
    <row r="2759" spans="1:9" x14ac:dyDescent="0.35">
      <c r="A2759">
        <v>347387</v>
      </c>
      <c r="B2759" t="s">
        <v>70</v>
      </c>
      <c r="C2759" t="s">
        <v>3</v>
      </c>
      <c r="D2759" t="s">
        <v>62</v>
      </c>
      <c r="E2759" t="s">
        <v>63</v>
      </c>
      <c r="F2759" t="s">
        <v>64</v>
      </c>
      <c r="G2759" t="s">
        <v>11</v>
      </c>
      <c r="H2759" s="165">
        <v>541.2729133143431</v>
      </c>
      <c r="I2759" s="164"/>
    </row>
    <row r="2760" spans="1:9" x14ac:dyDescent="0.35">
      <c r="A2760">
        <v>347389</v>
      </c>
      <c r="B2760" t="s">
        <v>71</v>
      </c>
      <c r="C2760" t="s">
        <v>3</v>
      </c>
      <c r="D2760" t="s">
        <v>62</v>
      </c>
      <c r="E2760" t="s">
        <v>63</v>
      </c>
      <c r="F2760" t="s">
        <v>64</v>
      </c>
      <c r="G2760" t="s">
        <v>11</v>
      </c>
      <c r="H2760" s="165">
        <v>538.51131681784125</v>
      </c>
      <c r="I2760" s="164"/>
    </row>
    <row r="2761" spans="1:9" x14ac:dyDescent="0.35">
      <c r="A2761">
        <v>347391</v>
      </c>
      <c r="B2761" t="s">
        <v>72</v>
      </c>
      <c r="C2761" t="s">
        <v>3</v>
      </c>
      <c r="D2761" t="s">
        <v>62</v>
      </c>
      <c r="E2761" t="s">
        <v>63</v>
      </c>
      <c r="F2761" t="s">
        <v>64</v>
      </c>
      <c r="G2761" t="s">
        <v>11</v>
      </c>
      <c r="H2761" s="165">
        <v>541.97936823205293</v>
      </c>
      <c r="I2761" s="164"/>
    </row>
    <row r="2762" spans="1:9" x14ac:dyDescent="0.35">
      <c r="A2762">
        <v>347393</v>
      </c>
      <c r="B2762" t="s">
        <v>73</v>
      </c>
      <c r="C2762" t="s">
        <v>3</v>
      </c>
      <c r="D2762" t="s">
        <v>62</v>
      </c>
      <c r="E2762" t="s">
        <v>63</v>
      </c>
      <c r="F2762" t="s">
        <v>64</v>
      </c>
      <c r="G2762" t="s">
        <v>11</v>
      </c>
      <c r="H2762" s="165">
        <v>539.18566014838257</v>
      </c>
      <c r="I2762" s="164"/>
    </row>
    <row r="2763" spans="1:9" x14ac:dyDescent="0.35">
      <c r="A2763">
        <v>347395</v>
      </c>
      <c r="B2763" t="s">
        <v>74</v>
      </c>
      <c r="C2763" t="s">
        <v>3</v>
      </c>
      <c r="D2763" t="s">
        <v>62</v>
      </c>
      <c r="E2763" t="s">
        <v>63</v>
      </c>
      <c r="F2763" t="s">
        <v>64</v>
      </c>
      <c r="G2763" t="s">
        <v>11</v>
      </c>
      <c r="H2763" s="165">
        <v>906.94040103834391</v>
      </c>
      <c r="I2763" s="164"/>
    </row>
    <row r="2764" spans="1:9" x14ac:dyDescent="0.35">
      <c r="A2764">
        <v>347397</v>
      </c>
      <c r="B2764" t="s">
        <v>75</v>
      </c>
      <c r="C2764" t="s">
        <v>3</v>
      </c>
      <c r="D2764" t="s">
        <v>62</v>
      </c>
      <c r="E2764" t="s">
        <v>63</v>
      </c>
      <c r="F2764" t="s">
        <v>64</v>
      </c>
      <c r="G2764" t="s">
        <v>11</v>
      </c>
      <c r="H2764" s="165">
        <v>833.92186297560772</v>
      </c>
      <c r="I2764" s="164"/>
    </row>
    <row r="2765" spans="1:9" x14ac:dyDescent="0.35">
      <c r="A2765">
        <v>347399</v>
      </c>
      <c r="B2765" t="s">
        <v>76</v>
      </c>
      <c r="C2765" t="s">
        <v>3</v>
      </c>
      <c r="D2765" t="s">
        <v>62</v>
      </c>
      <c r="E2765" t="s">
        <v>63</v>
      </c>
      <c r="F2765" t="s">
        <v>64</v>
      </c>
      <c r="G2765" t="s">
        <v>11</v>
      </c>
      <c r="H2765" s="165">
        <v>562.69134195581614</v>
      </c>
      <c r="I2765" s="164"/>
    </row>
    <row r="2766" spans="1:9" x14ac:dyDescent="0.35">
      <c r="A2766">
        <v>347425</v>
      </c>
      <c r="B2766" t="s">
        <v>93</v>
      </c>
      <c r="C2766" t="s">
        <v>3</v>
      </c>
      <c r="D2766" t="s">
        <v>62</v>
      </c>
      <c r="E2766" t="s">
        <v>91</v>
      </c>
      <c r="F2766" t="s">
        <v>64</v>
      </c>
      <c r="G2766" t="s">
        <v>11</v>
      </c>
      <c r="H2766" s="165">
        <v>473.4532412142072</v>
      </c>
      <c r="I2766" s="164"/>
    </row>
    <row r="2767" spans="1:9" x14ac:dyDescent="0.35">
      <c r="A2767">
        <v>347427</v>
      </c>
      <c r="B2767" t="s">
        <v>98</v>
      </c>
      <c r="C2767" t="s">
        <v>3</v>
      </c>
      <c r="D2767" t="s">
        <v>62</v>
      </c>
      <c r="E2767" t="s">
        <v>91</v>
      </c>
      <c r="F2767" t="s">
        <v>64</v>
      </c>
      <c r="G2767" t="s">
        <v>11</v>
      </c>
      <c r="H2767" s="165">
        <v>532.98812382483777</v>
      </c>
      <c r="I2767" s="164"/>
    </row>
    <row r="2768" spans="1:9" x14ac:dyDescent="0.35">
      <c r="A2768">
        <v>347429</v>
      </c>
      <c r="B2768" t="s">
        <v>99</v>
      </c>
      <c r="C2768" t="s">
        <v>3</v>
      </c>
      <c r="D2768" t="s">
        <v>62</v>
      </c>
      <c r="E2768" t="s">
        <v>91</v>
      </c>
      <c r="F2768" t="s">
        <v>64</v>
      </c>
      <c r="G2768" t="s">
        <v>11</v>
      </c>
      <c r="H2768" s="165">
        <v>551.21466070174938</v>
      </c>
      <c r="I2768" s="164"/>
    </row>
    <row r="2769" spans="1:9" x14ac:dyDescent="0.35">
      <c r="A2769">
        <v>347431</v>
      </c>
      <c r="B2769" t="s">
        <v>100</v>
      </c>
      <c r="C2769" t="s">
        <v>3</v>
      </c>
      <c r="D2769" t="s">
        <v>62</v>
      </c>
      <c r="E2769" t="s">
        <v>91</v>
      </c>
      <c r="F2769" t="s">
        <v>64</v>
      </c>
      <c r="G2769" t="s">
        <v>11</v>
      </c>
      <c r="H2769" s="165">
        <v>555.94790865040488</v>
      </c>
      <c r="I2769" s="164"/>
    </row>
    <row r="2770" spans="1:9" x14ac:dyDescent="0.35">
      <c r="A2770">
        <v>347433</v>
      </c>
      <c r="B2770" t="s">
        <v>101</v>
      </c>
      <c r="C2770" t="s">
        <v>3</v>
      </c>
      <c r="D2770" t="s">
        <v>62</v>
      </c>
      <c r="E2770" t="s">
        <v>91</v>
      </c>
      <c r="F2770" t="s">
        <v>64</v>
      </c>
      <c r="G2770" t="s">
        <v>11</v>
      </c>
      <c r="H2770" s="165">
        <v>553.15420056673452</v>
      </c>
      <c r="I2770" s="164"/>
    </row>
    <row r="2771" spans="1:9" x14ac:dyDescent="0.35">
      <c r="A2771">
        <v>347435</v>
      </c>
      <c r="B2771" t="s">
        <v>102</v>
      </c>
      <c r="C2771" t="s">
        <v>3</v>
      </c>
      <c r="D2771" t="s">
        <v>62</v>
      </c>
      <c r="E2771" t="s">
        <v>91</v>
      </c>
      <c r="F2771" t="s">
        <v>64</v>
      </c>
      <c r="G2771" t="s">
        <v>11</v>
      </c>
      <c r="H2771" s="165">
        <v>895.12654811900677</v>
      </c>
      <c r="I2771" s="164"/>
    </row>
    <row r="2772" spans="1:9" x14ac:dyDescent="0.35">
      <c r="A2772">
        <v>347437</v>
      </c>
      <c r="B2772" t="s">
        <v>103</v>
      </c>
      <c r="C2772" t="s">
        <v>3</v>
      </c>
      <c r="D2772" t="s">
        <v>62</v>
      </c>
      <c r="E2772" t="s">
        <v>91</v>
      </c>
      <c r="F2772" t="s">
        <v>64</v>
      </c>
      <c r="G2772" t="s">
        <v>11</v>
      </c>
      <c r="H2772" s="165">
        <v>821.35017659909101</v>
      </c>
      <c r="I2772" s="164"/>
    </row>
    <row r="2773" spans="1:9" x14ac:dyDescent="0.35">
      <c r="A2773">
        <v>347439</v>
      </c>
      <c r="B2773" t="s">
        <v>104</v>
      </c>
      <c r="C2773" t="s">
        <v>3</v>
      </c>
      <c r="D2773" t="s">
        <v>62</v>
      </c>
      <c r="E2773" t="s">
        <v>91</v>
      </c>
      <c r="F2773" t="s">
        <v>64</v>
      </c>
      <c r="G2773" t="s">
        <v>11</v>
      </c>
      <c r="H2773" s="165">
        <v>554.16571556254632</v>
      </c>
      <c r="I2773" s="164"/>
    </row>
    <row r="2774" spans="1:9" x14ac:dyDescent="0.35">
      <c r="A2774">
        <v>347353</v>
      </c>
      <c r="B2774" t="s">
        <v>47</v>
      </c>
      <c r="C2774" t="s">
        <v>37</v>
      </c>
      <c r="D2774" t="s">
        <v>38</v>
      </c>
      <c r="E2774" t="s">
        <v>39</v>
      </c>
      <c r="F2774" t="s">
        <v>44</v>
      </c>
      <c r="G2774" t="s">
        <v>11</v>
      </c>
      <c r="H2774" s="165">
        <v>565.61509487364856</v>
      </c>
      <c r="I2774" s="164"/>
    </row>
    <row r="2775" spans="1:9" x14ac:dyDescent="0.35">
      <c r="A2775">
        <v>347355</v>
      </c>
      <c r="B2775" t="s">
        <v>49</v>
      </c>
      <c r="C2775" t="s">
        <v>37</v>
      </c>
      <c r="D2775" t="s">
        <v>38</v>
      </c>
      <c r="E2775" t="s">
        <v>39</v>
      </c>
      <c r="F2775" t="s">
        <v>44</v>
      </c>
      <c r="G2775" t="s">
        <v>11</v>
      </c>
      <c r="H2775" s="165">
        <v>849.03874496413982</v>
      </c>
      <c r="I2775" s="164"/>
    </row>
    <row r="2776" spans="1:9" x14ac:dyDescent="0.35">
      <c r="A2776">
        <v>347357</v>
      </c>
      <c r="B2776" t="s">
        <v>50</v>
      </c>
      <c r="C2776" t="s">
        <v>37</v>
      </c>
      <c r="D2776" t="s">
        <v>38</v>
      </c>
      <c r="E2776" t="s">
        <v>39</v>
      </c>
      <c r="F2776" t="s">
        <v>44</v>
      </c>
      <c r="G2776" t="s">
        <v>11</v>
      </c>
      <c r="H2776" s="165">
        <v>844.75067049462393</v>
      </c>
      <c r="I2776" s="164"/>
    </row>
    <row r="2777" spans="1:9" x14ac:dyDescent="0.35">
      <c r="A2777">
        <v>347359</v>
      </c>
      <c r="B2777" t="s">
        <v>51</v>
      </c>
      <c r="C2777" t="s">
        <v>37</v>
      </c>
      <c r="D2777" t="s">
        <v>38</v>
      </c>
      <c r="E2777" t="s">
        <v>39</v>
      </c>
      <c r="F2777" t="s">
        <v>44</v>
      </c>
      <c r="G2777" t="s">
        <v>11</v>
      </c>
      <c r="H2777" s="165">
        <v>563.52856055323332</v>
      </c>
      <c r="I2777" s="164"/>
    </row>
    <row r="2778" spans="1:9" x14ac:dyDescent="0.35">
      <c r="A2778">
        <v>347373</v>
      </c>
      <c r="B2778" t="s">
        <v>57</v>
      </c>
      <c r="C2778" t="s">
        <v>37</v>
      </c>
      <c r="D2778" t="s">
        <v>38</v>
      </c>
      <c r="E2778" t="s">
        <v>53</v>
      </c>
      <c r="F2778" t="s">
        <v>44</v>
      </c>
      <c r="G2778" t="s">
        <v>11</v>
      </c>
      <c r="H2778" s="165">
        <v>548.56137342017166</v>
      </c>
      <c r="I2778" s="164"/>
    </row>
    <row r="2779" spans="1:9" x14ac:dyDescent="0.35">
      <c r="A2779">
        <v>347375</v>
      </c>
      <c r="B2779" t="s">
        <v>58</v>
      </c>
      <c r="C2779" t="s">
        <v>37</v>
      </c>
      <c r="D2779" t="s">
        <v>38</v>
      </c>
      <c r="E2779" t="s">
        <v>53</v>
      </c>
      <c r="F2779" t="s">
        <v>44</v>
      </c>
      <c r="G2779" t="s">
        <v>11</v>
      </c>
      <c r="H2779" s="165">
        <v>855.89966411536523</v>
      </c>
      <c r="I2779" s="164"/>
    </row>
    <row r="2780" spans="1:9" x14ac:dyDescent="0.35">
      <c r="A2780">
        <v>347377</v>
      </c>
      <c r="B2780" t="s">
        <v>59</v>
      </c>
      <c r="C2780" t="s">
        <v>37</v>
      </c>
      <c r="D2780" t="s">
        <v>38</v>
      </c>
      <c r="E2780" t="s">
        <v>53</v>
      </c>
      <c r="F2780" t="s">
        <v>44</v>
      </c>
      <c r="G2780" t="s">
        <v>11</v>
      </c>
      <c r="H2780" s="165">
        <v>853.3268194336556</v>
      </c>
      <c r="I2780" s="164"/>
    </row>
    <row r="2781" spans="1:9" x14ac:dyDescent="0.35">
      <c r="A2781">
        <v>347379</v>
      </c>
      <c r="B2781" t="s">
        <v>60</v>
      </c>
      <c r="C2781" t="s">
        <v>37</v>
      </c>
      <c r="D2781" t="s">
        <v>38</v>
      </c>
      <c r="E2781" t="s">
        <v>53</v>
      </c>
      <c r="F2781" t="s">
        <v>44</v>
      </c>
      <c r="G2781" t="s">
        <v>11</v>
      </c>
      <c r="H2781" s="165">
        <v>569.27885198744991</v>
      </c>
      <c r="I2781" s="164"/>
    </row>
    <row r="2782" spans="1:9" x14ac:dyDescent="0.35">
      <c r="A2782">
        <v>347411</v>
      </c>
      <c r="B2782" t="s">
        <v>85</v>
      </c>
      <c r="C2782" t="s">
        <v>37</v>
      </c>
      <c r="D2782" t="s">
        <v>4</v>
      </c>
      <c r="E2782" t="s">
        <v>78</v>
      </c>
      <c r="F2782" t="s">
        <v>44</v>
      </c>
      <c r="G2782" t="s">
        <v>11</v>
      </c>
      <c r="H2782" s="165">
        <v>460.83383200615589</v>
      </c>
      <c r="I2782" s="164"/>
    </row>
    <row r="2783" spans="1:9" x14ac:dyDescent="0.35">
      <c r="A2783">
        <v>347413</v>
      </c>
      <c r="B2783" t="s">
        <v>86</v>
      </c>
      <c r="C2783" t="s">
        <v>37</v>
      </c>
      <c r="D2783" t="s">
        <v>4</v>
      </c>
      <c r="E2783" t="s">
        <v>78</v>
      </c>
      <c r="F2783" t="s">
        <v>44</v>
      </c>
      <c r="G2783" t="s">
        <v>11</v>
      </c>
      <c r="H2783" s="165">
        <v>617.60320590700053</v>
      </c>
      <c r="I2783" s="164"/>
    </row>
    <row r="2784" spans="1:9" x14ac:dyDescent="0.35">
      <c r="A2784">
        <v>347415</v>
      </c>
      <c r="B2784" t="s">
        <v>87</v>
      </c>
      <c r="C2784" t="s">
        <v>37</v>
      </c>
      <c r="D2784" t="s">
        <v>4</v>
      </c>
      <c r="E2784" t="s">
        <v>78</v>
      </c>
      <c r="F2784" t="s">
        <v>44</v>
      </c>
      <c r="G2784" t="s">
        <v>11</v>
      </c>
      <c r="H2784" s="165">
        <v>615.74668324395338</v>
      </c>
      <c r="I2784" s="164"/>
    </row>
    <row r="2785" spans="1:9" x14ac:dyDescent="0.35">
      <c r="A2785">
        <v>347417</v>
      </c>
      <c r="B2785" t="s">
        <v>88</v>
      </c>
      <c r="C2785" t="s">
        <v>37</v>
      </c>
      <c r="D2785" t="s">
        <v>4</v>
      </c>
      <c r="E2785" t="s">
        <v>78</v>
      </c>
      <c r="F2785" t="s">
        <v>44</v>
      </c>
      <c r="G2785" t="s">
        <v>11</v>
      </c>
      <c r="H2785" s="165">
        <v>612.65247880554159</v>
      </c>
      <c r="I2785" s="164"/>
    </row>
    <row r="2786" spans="1:9" x14ac:dyDescent="0.35">
      <c r="A2786">
        <v>347419</v>
      </c>
      <c r="B2786" t="s">
        <v>89</v>
      </c>
      <c r="C2786" t="s">
        <v>37</v>
      </c>
      <c r="D2786" t="s">
        <v>4</v>
      </c>
      <c r="E2786" t="s">
        <v>78</v>
      </c>
      <c r="F2786" t="s">
        <v>44</v>
      </c>
      <c r="G2786" t="s">
        <v>11</v>
      </c>
      <c r="H2786" s="165">
        <v>609.55827436712968</v>
      </c>
      <c r="I2786" s="164"/>
    </row>
    <row r="2787" spans="1:9" x14ac:dyDescent="0.35">
      <c r="A2787">
        <v>347353</v>
      </c>
      <c r="B2787" t="s">
        <v>47</v>
      </c>
      <c r="C2787" t="s">
        <v>37</v>
      </c>
      <c r="D2787" t="s">
        <v>38</v>
      </c>
      <c r="E2787" t="s">
        <v>39</v>
      </c>
      <c r="F2787" t="s">
        <v>41</v>
      </c>
      <c r="G2787" t="s">
        <v>11</v>
      </c>
      <c r="H2787" s="165">
        <v>731.19671591178985</v>
      </c>
      <c r="I2787" s="164"/>
    </row>
    <row r="2788" spans="1:9" x14ac:dyDescent="0.35">
      <c r="A2788">
        <v>347355</v>
      </c>
      <c r="B2788" t="s">
        <v>49</v>
      </c>
      <c r="C2788" t="s">
        <v>37</v>
      </c>
      <c r="D2788" t="s">
        <v>38</v>
      </c>
      <c r="E2788" t="s">
        <v>39</v>
      </c>
      <c r="F2788" t="s">
        <v>41</v>
      </c>
      <c r="G2788" t="s">
        <v>11</v>
      </c>
      <c r="H2788" s="165">
        <v>1097.591538179028</v>
      </c>
      <c r="I2788" s="164"/>
    </row>
    <row r="2789" spans="1:9" x14ac:dyDescent="0.35">
      <c r="A2789">
        <v>347357</v>
      </c>
      <c r="B2789" t="s">
        <v>50</v>
      </c>
      <c r="C2789" t="s">
        <v>37</v>
      </c>
      <c r="D2789" t="s">
        <v>38</v>
      </c>
      <c r="E2789" t="s">
        <v>39</v>
      </c>
      <c r="F2789" t="s">
        <v>41</v>
      </c>
      <c r="G2789" t="s">
        <v>11</v>
      </c>
      <c r="H2789" s="165">
        <v>1092.0481465720632</v>
      </c>
      <c r="I2789" s="164"/>
    </row>
    <row r="2790" spans="1:9" x14ac:dyDescent="0.35">
      <c r="A2790">
        <v>347359</v>
      </c>
      <c r="B2790" t="s">
        <v>51</v>
      </c>
      <c r="C2790" t="s">
        <v>37</v>
      </c>
      <c r="D2790" t="s">
        <v>38</v>
      </c>
      <c r="E2790" t="s">
        <v>39</v>
      </c>
      <c r="F2790" t="s">
        <v>41</v>
      </c>
      <c r="G2790" t="s">
        <v>11</v>
      </c>
      <c r="H2790" s="165">
        <v>728.49935677736607</v>
      </c>
      <c r="I2790" s="164"/>
    </row>
    <row r="2791" spans="1:9" x14ac:dyDescent="0.35">
      <c r="A2791">
        <v>347373</v>
      </c>
      <c r="B2791" t="s">
        <v>57</v>
      </c>
      <c r="C2791" t="s">
        <v>37</v>
      </c>
      <c r="D2791" t="s">
        <v>38</v>
      </c>
      <c r="E2791" t="s">
        <v>53</v>
      </c>
      <c r="F2791" t="s">
        <v>41</v>
      </c>
      <c r="G2791" t="s">
        <v>11</v>
      </c>
      <c r="H2791" s="165">
        <v>709.15058377374589</v>
      </c>
      <c r="I2791" s="164"/>
    </row>
    <row r="2792" spans="1:9" x14ac:dyDescent="0.35">
      <c r="A2792">
        <v>347375</v>
      </c>
      <c r="B2792" t="s">
        <v>58</v>
      </c>
      <c r="C2792" t="s">
        <v>37</v>
      </c>
      <c r="D2792" t="s">
        <v>38</v>
      </c>
      <c r="E2792" t="s">
        <v>53</v>
      </c>
      <c r="F2792" t="s">
        <v>41</v>
      </c>
      <c r="G2792" t="s">
        <v>11</v>
      </c>
      <c r="H2792" s="165">
        <v>1106.4609647501718</v>
      </c>
      <c r="I2792" s="164"/>
    </row>
    <row r="2793" spans="1:9" x14ac:dyDescent="0.35">
      <c r="A2793">
        <v>347377</v>
      </c>
      <c r="B2793" t="s">
        <v>59</v>
      </c>
      <c r="C2793" t="s">
        <v>37</v>
      </c>
      <c r="D2793" t="s">
        <v>38</v>
      </c>
      <c r="E2793" t="s">
        <v>53</v>
      </c>
      <c r="F2793" t="s">
        <v>41</v>
      </c>
      <c r="G2793" t="s">
        <v>11</v>
      </c>
      <c r="H2793" s="165">
        <v>1103.1349297859929</v>
      </c>
      <c r="I2793" s="164"/>
    </row>
    <row r="2794" spans="1:9" x14ac:dyDescent="0.35">
      <c r="A2794">
        <v>347379</v>
      </c>
      <c r="B2794" t="s">
        <v>60</v>
      </c>
      <c r="C2794" t="s">
        <v>37</v>
      </c>
      <c r="D2794" t="s">
        <v>38</v>
      </c>
      <c r="E2794" t="s">
        <v>53</v>
      </c>
      <c r="F2794" t="s">
        <v>41</v>
      </c>
      <c r="G2794" t="s">
        <v>11</v>
      </c>
      <c r="H2794" s="165">
        <v>735.9330236832576</v>
      </c>
      <c r="I2794" s="164"/>
    </row>
    <row r="2795" spans="1:9" x14ac:dyDescent="0.35">
      <c r="A2795">
        <v>347411</v>
      </c>
      <c r="B2795" t="s">
        <v>85</v>
      </c>
      <c r="C2795" t="s">
        <v>37</v>
      </c>
      <c r="D2795" t="s">
        <v>4</v>
      </c>
      <c r="E2795" t="s">
        <v>78</v>
      </c>
      <c r="F2795" t="s">
        <v>41</v>
      </c>
      <c r="G2795" t="s">
        <v>11</v>
      </c>
      <c r="H2795" s="165">
        <v>595.74114552091191</v>
      </c>
      <c r="I2795" s="164"/>
    </row>
    <row r="2796" spans="1:9" x14ac:dyDescent="0.35">
      <c r="A2796">
        <v>347413</v>
      </c>
      <c r="B2796" t="s">
        <v>86</v>
      </c>
      <c r="C2796" t="s">
        <v>37</v>
      </c>
      <c r="D2796" t="s">
        <v>4</v>
      </c>
      <c r="E2796" t="s">
        <v>78</v>
      </c>
      <c r="F2796" t="s">
        <v>41</v>
      </c>
      <c r="G2796" t="s">
        <v>11</v>
      </c>
      <c r="H2796" s="165">
        <v>798.40414442381598</v>
      </c>
      <c r="I2796" s="164"/>
    </row>
    <row r="2797" spans="1:9" x14ac:dyDescent="0.35">
      <c r="A2797">
        <v>347415</v>
      </c>
      <c r="B2797" t="s">
        <v>87</v>
      </c>
      <c r="C2797" t="s">
        <v>37</v>
      </c>
      <c r="D2797" t="s">
        <v>4</v>
      </c>
      <c r="E2797" t="s">
        <v>78</v>
      </c>
      <c r="F2797" t="s">
        <v>41</v>
      </c>
      <c r="G2797" t="s">
        <v>11</v>
      </c>
      <c r="H2797" s="165">
        <v>796.00413196562818</v>
      </c>
      <c r="I2797" s="164"/>
    </row>
    <row r="2798" spans="1:9" x14ac:dyDescent="0.35">
      <c r="A2798">
        <v>347417</v>
      </c>
      <c r="B2798" t="s">
        <v>88</v>
      </c>
      <c r="C2798" t="s">
        <v>37</v>
      </c>
      <c r="D2798" t="s">
        <v>4</v>
      </c>
      <c r="E2798" t="s">
        <v>78</v>
      </c>
      <c r="F2798" t="s">
        <v>41</v>
      </c>
      <c r="G2798" t="s">
        <v>11</v>
      </c>
      <c r="H2798" s="165">
        <v>792.0041112019818</v>
      </c>
      <c r="I2798" s="164"/>
    </row>
    <row r="2799" spans="1:9" x14ac:dyDescent="0.35">
      <c r="A2799">
        <v>347419</v>
      </c>
      <c r="B2799" t="s">
        <v>89</v>
      </c>
      <c r="C2799" t="s">
        <v>37</v>
      </c>
      <c r="D2799" t="s">
        <v>4</v>
      </c>
      <c r="E2799" t="s">
        <v>78</v>
      </c>
      <c r="F2799" t="s">
        <v>41</v>
      </c>
      <c r="G2799" t="s">
        <v>11</v>
      </c>
      <c r="H2799" s="165">
        <v>788.00409043833542</v>
      </c>
      <c r="I2799" s="164"/>
    </row>
    <row r="2800" spans="1:9" x14ac:dyDescent="0.35">
      <c r="A2800">
        <v>347425</v>
      </c>
      <c r="B2800" t="s">
        <v>93</v>
      </c>
      <c r="C2800" t="s">
        <v>3</v>
      </c>
      <c r="D2800" t="s">
        <v>62</v>
      </c>
      <c r="E2800" t="s">
        <v>91</v>
      </c>
      <c r="F2800" t="s">
        <v>95</v>
      </c>
      <c r="G2800" t="s">
        <v>11</v>
      </c>
      <c r="H2800" s="165">
        <v>915.80778646648014</v>
      </c>
      <c r="I2800" s="164"/>
    </row>
    <row r="2801" spans="1:9" x14ac:dyDescent="0.35">
      <c r="A2801">
        <v>347427</v>
      </c>
      <c r="B2801" t="s">
        <v>98</v>
      </c>
      <c r="C2801" t="s">
        <v>3</v>
      </c>
      <c r="D2801" t="s">
        <v>62</v>
      </c>
      <c r="E2801" t="s">
        <v>91</v>
      </c>
      <c r="F2801" t="s">
        <v>95</v>
      </c>
      <c r="G2801" t="s">
        <v>11</v>
      </c>
      <c r="H2801" s="165">
        <v>1030.9670130066891</v>
      </c>
      <c r="I2801" s="164"/>
    </row>
    <row r="2802" spans="1:9" x14ac:dyDescent="0.35">
      <c r="A2802">
        <v>347429</v>
      </c>
      <c r="B2802" t="s">
        <v>99</v>
      </c>
      <c r="C2802" t="s">
        <v>3</v>
      </c>
      <c r="D2802" t="s">
        <v>62</v>
      </c>
      <c r="E2802" t="s">
        <v>91</v>
      </c>
      <c r="F2802" t="s">
        <v>95</v>
      </c>
      <c r="G2802" t="s">
        <v>11</v>
      </c>
      <c r="H2802" s="165">
        <v>1066.2228797727212</v>
      </c>
      <c r="I2802" s="164"/>
    </row>
    <row r="2803" spans="1:9" x14ac:dyDescent="0.35">
      <c r="A2803">
        <v>347431</v>
      </c>
      <c r="B2803" t="s">
        <v>100</v>
      </c>
      <c r="C2803" t="s">
        <v>3</v>
      </c>
      <c r="D2803" t="s">
        <v>62</v>
      </c>
      <c r="E2803" t="s">
        <v>91</v>
      </c>
      <c r="F2803" t="s">
        <v>95</v>
      </c>
      <c r="G2803" t="s">
        <v>11</v>
      </c>
      <c r="H2803" s="165">
        <v>1075.3784730801715</v>
      </c>
      <c r="I2803" s="164"/>
    </row>
    <row r="2804" spans="1:9" x14ac:dyDescent="0.35">
      <c r="A2804">
        <v>347433</v>
      </c>
      <c r="B2804" t="s">
        <v>101</v>
      </c>
      <c r="C2804" t="s">
        <v>3</v>
      </c>
      <c r="D2804" t="s">
        <v>62</v>
      </c>
      <c r="E2804" t="s">
        <v>91</v>
      </c>
      <c r="F2804" t="s">
        <v>95</v>
      </c>
      <c r="G2804" t="s">
        <v>11</v>
      </c>
      <c r="H2804" s="165">
        <v>1069.9745611551457</v>
      </c>
      <c r="I2804" s="164"/>
    </row>
    <row r="2805" spans="1:9" x14ac:dyDescent="0.35">
      <c r="A2805">
        <v>347435</v>
      </c>
      <c r="B2805" t="s">
        <v>102</v>
      </c>
      <c r="C2805" t="s">
        <v>3</v>
      </c>
      <c r="D2805" t="s">
        <v>62</v>
      </c>
      <c r="E2805" t="s">
        <v>91</v>
      </c>
      <c r="F2805" t="s">
        <v>95</v>
      </c>
      <c r="G2805" t="s">
        <v>11</v>
      </c>
      <c r="H2805" s="165">
        <v>1997.5995228369857</v>
      </c>
      <c r="I2805" s="164"/>
    </row>
    <row r="2806" spans="1:9" x14ac:dyDescent="0.35">
      <c r="A2806">
        <v>347437</v>
      </c>
      <c r="B2806" t="s">
        <v>103</v>
      </c>
      <c r="C2806" t="s">
        <v>3</v>
      </c>
      <c r="D2806" t="s">
        <v>62</v>
      </c>
      <c r="E2806" t="s">
        <v>91</v>
      </c>
      <c r="F2806" t="s">
        <v>95</v>
      </c>
      <c r="G2806" t="s">
        <v>11</v>
      </c>
      <c r="H2806" s="165">
        <v>1853.5417902839256</v>
      </c>
      <c r="I2806" s="164"/>
    </row>
    <row r="2807" spans="1:9" x14ac:dyDescent="0.35">
      <c r="A2807">
        <v>347439</v>
      </c>
      <c r="B2807" t="s">
        <v>104</v>
      </c>
      <c r="C2807" t="s">
        <v>3</v>
      </c>
      <c r="D2807" t="s">
        <v>62</v>
      </c>
      <c r="E2807" t="s">
        <v>91</v>
      </c>
      <c r="F2807" t="s">
        <v>95</v>
      </c>
      <c r="G2807" t="s">
        <v>11</v>
      </c>
      <c r="H2807" s="165">
        <v>1074.9592040515049</v>
      </c>
      <c r="I2807" s="164"/>
    </row>
    <row r="2808" spans="1:9" x14ac:dyDescent="0.35">
      <c r="A2808">
        <v>347331</v>
      </c>
      <c r="B2808" t="s">
        <v>2</v>
      </c>
      <c r="C2808" t="s">
        <v>3</v>
      </c>
      <c r="D2808" t="s">
        <v>4</v>
      </c>
      <c r="E2808" t="s">
        <v>5</v>
      </c>
      <c r="F2808" t="s">
        <v>5</v>
      </c>
      <c r="G2808" t="s">
        <v>11</v>
      </c>
      <c r="H2808" s="165">
        <v>2357.7386650533745</v>
      </c>
      <c r="I2808" s="164"/>
    </row>
    <row r="2809" spans="1:9" x14ac:dyDescent="0.35">
      <c r="A2809">
        <v>347333</v>
      </c>
      <c r="B2809" t="s">
        <v>32</v>
      </c>
      <c r="C2809" t="s">
        <v>3</v>
      </c>
      <c r="D2809" t="s">
        <v>4</v>
      </c>
      <c r="E2809" t="s">
        <v>5</v>
      </c>
      <c r="F2809" t="s">
        <v>5</v>
      </c>
      <c r="G2809" t="s">
        <v>11</v>
      </c>
      <c r="H2809" s="165">
        <v>2993.6245629162322</v>
      </c>
      <c r="I2809" s="164"/>
    </row>
    <row r="2810" spans="1:9" x14ac:dyDescent="0.35">
      <c r="A2810">
        <v>347335</v>
      </c>
      <c r="B2810" t="s">
        <v>33</v>
      </c>
      <c r="C2810" t="s">
        <v>3</v>
      </c>
      <c r="D2810" t="s">
        <v>4</v>
      </c>
      <c r="E2810" t="s">
        <v>5</v>
      </c>
      <c r="F2810" t="s">
        <v>5</v>
      </c>
      <c r="G2810" t="s">
        <v>11</v>
      </c>
      <c r="H2810" s="165">
        <v>2978.4284991450836</v>
      </c>
      <c r="I2810" s="164"/>
    </row>
    <row r="2811" spans="1:9" x14ac:dyDescent="0.35">
      <c r="A2811">
        <v>347337</v>
      </c>
      <c r="B2811" t="s">
        <v>34</v>
      </c>
      <c r="C2811" t="s">
        <v>3</v>
      </c>
      <c r="D2811" t="s">
        <v>4</v>
      </c>
      <c r="E2811" t="s">
        <v>5</v>
      </c>
      <c r="F2811" t="s">
        <v>5</v>
      </c>
      <c r="G2811" t="s">
        <v>11</v>
      </c>
      <c r="H2811" s="165">
        <v>2963.2324353739355</v>
      </c>
      <c r="I2811" s="164"/>
    </row>
    <row r="2812" spans="1:9" x14ac:dyDescent="0.35">
      <c r="A2812">
        <v>347339</v>
      </c>
      <c r="B2812" t="s">
        <v>35</v>
      </c>
      <c r="C2812" t="s">
        <v>3</v>
      </c>
      <c r="D2812" t="s">
        <v>4</v>
      </c>
      <c r="E2812" t="s">
        <v>5</v>
      </c>
      <c r="F2812" t="s">
        <v>5</v>
      </c>
      <c r="G2812" t="s">
        <v>11</v>
      </c>
      <c r="H2812" s="165">
        <v>2948.0363716027869</v>
      </c>
      <c r="I2812" s="164"/>
    </row>
    <row r="2813" spans="1:9" x14ac:dyDescent="0.35">
      <c r="A2813">
        <v>347411</v>
      </c>
      <c r="B2813" t="s">
        <v>85</v>
      </c>
      <c r="C2813" t="s">
        <v>37</v>
      </c>
      <c r="D2813" t="s">
        <v>38</v>
      </c>
      <c r="E2813" t="s">
        <v>39</v>
      </c>
      <c r="F2813" t="s">
        <v>39</v>
      </c>
      <c r="G2813" t="s">
        <v>11</v>
      </c>
      <c r="H2813" s="165">
        <v>2351.9239612749407</v>
      </c>
      <c r="I2813" s="164"/>
    </row>
    <row r="2814" spans="1:9" x14ac:dyDescent="0.35">
      <c r="A2814">
        <v>347413</v>
      </c>
      <c r="B2814" t="s">
        <v>86</v>
      </c>
      <c r="C2814" t="s">
        <v>37</v>
      </c>
      <c r="D2814" t="s">
        <v>38</v>
      </c>
      <c r="E2814" t="s">
        <v>39</v>
      </c>
      <c r="F2814" t="s">
        <v>39</v>
      </c>
      <c r="G2814" t="s">
        <v>11</v>
      </c>
      <c r="H2814" s="165">
        <v>2992.0910478236765</v>
      </c>
      <c r="I2814" s="164"/>
    </row>
    <row r="2815" spans="1:9" x14ac:dyDescent="0.35">
      <c r="A2815">
        <v>347415</v>
      </c>
      <c r="B2815" t="s">
        <v>87</v>
      </c>
      <c r="C2815" t="s">
        <v>37</v>
      </c>
      <c r="D2815" t="s">
        <v>38</v>
      </c>
      <c r="E2815" t="s">
        <v>39</v>
      </c>
      <c r="F2815" t="s">
        <v>39</v>
      </c>
      <c r="G2815" t="s">
        <v>11</v>
      </c>
      <c r="H2815" s="165">
        <v>2983.0967861568715</v>
      </c>
      <c r="I2815" s="164"/>
    </row>
    <row r="2816" spans="1:9" x14ac:dyDescent="0.35">
      <c r="A2816">
        <v>347417</v>
      </c>
      <c r="B2816" t="s">
        <v>88</v>
      </c>
      <c r="C2816" t="s">
        <v>37</v>
      </c>
      <c r="D2816" t="s">
        <v>38</v>
      </c>
      <c r="E2816" t="s">
        <v>39</v>
      </c>
      <c r="F2816" t="s">
        <v>39</v>
      </c>
      <c r="G2816" t="s">
        <v>11</v>
      </c>
      <c r="H2816" s="165">
        <v>2968.1063500455307</v>
      </c>
      <c r="I2816" s="164"/>
    </row>
    <row r="2817" spans="1:9" x14ac:dyDescent="0.35">
      <c r="A2817">
        <v>347419</v>
      </c>
      <c r="B2817" t="s">
        <v>89</v>
      </c>
      <c r="C2817" t="s">
        <v>37</v>
      </c>
      <c r="D2817" t="s">
        <v>38</v>
      </c>
      <c r="E2817" t="s">
        <v>39</v>
      </c>
      <c r="F2817" t="s">
        <v>39</v>
      </c>
      <c r="G2817" t="s">
        <v>11</v>
      </c>
      <c r="H2817" s="165">
        <v>2953.1159139341894</v>
      </c>
      <c r="I2817" s="164"/>
    </row>
    <row r="2818" spans="1:9" x14ac:dyDescent="0.35">
      <c r="A2818">
        <v>347373</v>
      </c>
      <c r="B2818" t="s">
        <v>57</v>
      </c>
      <c r="C2818" t="s">
        <v>37</v>
      </c>
      <c r="D2818" t="s">
        <v>38</v>
      </c>
      <c r="E2818" t="s">
        <v>53</v>
      </c>
      <c r="F2818" t="s">
        <v>53</v>
      </c>
      <c r="G2818" t="s">
        <v>11</v>
      </c>
      <c r="H2818" s="165">
        <v>2785.4411707345548</v>
      </c>
      <c r="I2818" s="164"/>
    </row>
    <row r="2819" spans="1:9" x14ac:dyDescent="0.35">
      <c r="A2819">
        <v>347375</v>
      </c>
      <c r="B2819" t="s">
        <v>58</v>
      </c>
      <c r="C2819" t="s">
        <v>37</v>
      </c>
      <c r="D2819" t="s">
        <v>38</v>
      </c>
      <c r="E2819" t="s">
        <v>53</v>
      </c>
      <c r="F2819" t="s">
        <v>53</v>
      </c>
      <c r="G2819" t="s">
        <v>11</v>
      </c>
      <c r="H2819" s="165">
        <v>4346.0190198604041</v>
      </c>
      <c r="I2819" s="164"/>
    </row>
    <row r="2820" spans="1:9" x14ac:dyDescent="0.35">
      <c r="A2820">
        <v>347377</v>
      </c>
      <c r="B2820" t="s">
        <v>59</v>
      </c>
      <c r="C2820" t="s">
        <v>37</v>
      </c>
      <c r="D2820" t="s">
        <v>38</v>
      </c>
      <c r="E2820" t="s">
        <v>53</v>
      </c>
      <c r="F2820" t="s">
        <v>53</v>
      </c>
      <c r="G2820" t="s">
        <v>11</v>
      </c>
      <c r="H2820" s="165">
        <v>4332.9548344299619</v>
      </c>
      <c r="I2820" s="164"/>
    </row>
    <row r="2821" spans="1:9" x14ac:dyDescent="0.35">
      <c r="A2821">
        <v>347379</v>
      </c>
      <c r="B2821" t="s">
        <v>60</v>
      </c>
      <c r="C2821" t="s">
        <v>37</v>
      </c>
      <c r="D2821" t="s">
        <v>38</v>
      </c>
      <c r="E2821" t="s">
        <v>53</v>
      </c>
      <c r="F2821" t="s">
        <v>53</v>
      </c>
      <c r="G2821" t="s">
        <v>11</v>
      </c>
      <c r="H2821" s="165">
        <v>2890.6387302989638</v>
      </c>
      <c r="I2821" s="164"/>
    </row>
    <row r="2822" spans="1:9" x14ac:dyDescent="0.35">
      <c r="A2822">
        <v>347385</v>
      </c>
      <c r="B2822" t="s">
        <v>61</v>
      </c>
      <c r="C2822" t="s">
        <v>3</v>
      </c>
      <c r="D2822" t="s">
        <v>62</v>
      </c>
      <c r="E2822" t="s">
        <v>63</v>
      </c>
      <c r="F2822" t="s">
        <v>63</v>
      </c>
      <c r="G2822" t="s">
        <v>11</v>
      </c>
      <c r="H2822" s="165">
        <v>1346.2045157913094</v>
      </c>
      <c r="I2822" s="164"/>
    </row>
    <row r="2823" spans="1:9" x14ac:dyDescent="0.35">
      <c r="A2823">
        <v>347387</v>
      </c>
      <c r="B2823" t="s">
        <v>70</v>
      </c>
      <c r="C2823" t="s">
        <v>3</v>
      </c>
      <c r="D2823" t="s">
        <v>62</v>
      </c>
      <c r="E2823" t="s">
        <v>63</v>
      </c>
      <c r="F2823" t="s">
        <v>63</v>
      </c>
      <c r="G2823" t="s">
        <v>11</v>
      </c>
      <c r="H2823" s="165">
        <v>1515.6040153739175</v>
      </c>
      <c r="I2823" s="164"/>
    </row>
    <row r="2824" spans="1:9" x14ac:dyDescent="0.35">
      <c r="A2824">
        <v>347389</v>
      </c>
      <c r="B2824" t="s">
        <v>71</v>
      </c>
      <c r="C2824" t="s">
        <v>3</v>
      </c>
      <c r="D2824" t="s">
        <v>62</v>
      </c>
      <c r="E2824" t="s">
        <v>63</v>
      </c>
      <c r="F2824" t="s">
        <v>63</v>
      </c>
      <c r="G2824" t="s">
        <v>11</v>
      </c>
      <c r="H2824" s="165">
        <v>1507.8713418260913</v>
      </c>
      <c r="I2824" s="164"/>
    </row>
    <row r="2825" spans="1:9" x14ac:dyDescent="0.35">
      <c r="A2825">
        <v>347391</v>
      </c>
      <c r="B2825" t="s">
        <v>72</v>
      </c>
      <c r="C2825" t="s">
        <v>3</v>
      </c>
      <c r="D2825" t="s">
        <v>62</v>
      </c>
      <c r="E2825" t="s">
        <v>63</v>
      </c>
      <c r="F2825" t="s">
        <v>63</v>
      </c>
      <c r="G2825" t="s">
        <v>11</v>
      </c>
      <c r="H2825" s="165">
        <v>1517.5821411652264</v>
      </c>
      <c r="I2825" s="164"/>
    </row>
    <row r="2826" spans="1:9" x14ac:dyDescent="0.35">
      <c r="A2826">
        <v>347393</v>
      </c>
      <c r="B2826" t="s">
        <v>73</v>
      </c>
      <c r="C2826" t="s">
        <v>3</v>
      </c>
      <c r="D2826" t="s">
        <v>62</v>
      </c>
      <c r="E2826" t="s">
        <v>63</v>
      </c>
      <c r="F2826" t="s">
        <v>63</v>
      </c>
      <c r="G2826" t="s">
        <v>11</v>
      </c>
      <c r="H2826" s="165">
        <v>1509.7595528087045</v>
      </c>
      <c r="I2826" s="164"/>
    </row>
    <row r="2827" spans="1:9" x14ac:dyDescent="0.35">
      <c r="A2827">
        <v>347395</v>
      </c>
      <c r="B2827" t="s">
        <v>74</v>
      </c>
      <c r="C2827" t="s">
        <v>3</v>
      </c>
      <c r="D2827" t="s">
        <v>62</v>
      </c>
      <c r="E2827" t="s">
        <v>63</v>
      </c>
      <c r="F2827" t="s">
        <v>63</v>
      </c>
      <c r="G2827" t="s">
        <v>11</v>
      </c>
      <c r="H2827" s="165">
        <v>3254.388574571622</v>
      </c>
      <c r="I2827" s="164"/>
    </row>
    <row r="2828" spans="1:9" x14ac:dyDescent="0.35">
      <c r="A2828">
        <v>347397</v>
      </c>
      <c r="B2828" t="s">
        <v>75</v>
      </c>
      <c r="C2828" t="s">
        <v>3</v>
      </c>
      <c r="D2828" t="s">
        <v>62</v>
      </c>
      <c r="E2828" t="s">
        <v>63</v>
      </c>
      <c r="F2828" t="s">
        <v>63</v>
      </c>
      <c r="G2828" t="s">
        <v>11</v>
      </c>
      <c r="H2828" s="165">
        <v>3113.3901658956711</v>
      </c>
      <c r="I2828" s="164"/>
    </row>
    <row r="2829" spans="1:9" x14ac:dyDescent="0.35">
      <c r="A2829">
        <v>347399</v>
      </c>
      <c r="B2829" t="s">
        <v>76</v>
      </c>
      <c r="C2829" t="s">
        <v>3</v>
      </c>
      <c r="D2829" t="s">
        <v>62</v>
      </c>
      <c r="E2829" t="s">
        <v>63</v>
      </c>
      <c r="F2829" t="s">
        <v>63</v>
      </c>
      <c r="G2829" t="s">
        <v>11</v>
      </c>
      <c r="H2829" s="165">
        <v>1578.5443814608739</v>
      </c>
      <c r="I2829" s="164"/>
    </row>
    <row r="2830" spans="1:9" x14ac:dyDescent="0.35">
      <c r="A2830">
        <v>347411</v>
      </c>
      <c r="B2830" t="s">
        <v>85</v>
      </c>
      <c r="C2830" t="s">
        <v>37</v>
      </c>
      <c r="D2830" t="s">
        <v>4</v>
      </c>
      <c r="E2830" t="s">
        <v>78</v>
      </c>
      <c r="F2830" t="s">
        <v>78</v>
      </c>
      <c r="G2830" t="s">
        <v>11</v>
      </c>
      <c r="H2830" s="165">
        <v>2316.10786034182</v>
      </c>
      <c r="I2830" s="164"/>
    </row>
    <row r="2831" spans="1:9" x14ac:dyDescent="0.35">
      <c r="A2831">
        <v>347413</v>
      </c>
      <c r="B2831" t="s">
        <v>86</v>
      </c>
      <c r="C2831" t="s">
        <v>37</v>
      </c>
      <c r="D2831" t="s">
        <v>4</v>
      </c>
      <c r="E2831" t="s">
        <v>78</v>
      </c>
      <c r="F2831" t="s">
        <v>78</v>
      </c>
      <c r="G2831" t="s">
        <v>11</v>
      </c>
      <c r="H2831" s="165">
        <v>2946.5262095319454</v>
      </c>
      <c r="I2831" s="164"/>
    </row>
    <row r="2832" spans="1:9" x14ac:dyDescent="0.35">
      <c r="A2832">
        <v>347415</v>
      </c>
      <c r="B2832" t="s">
        <v>87</v>
      </c>
      <c r="C2832" t="s">
        <v>37</v>
      </c>
      <c r="D2832" t="s">
        <v>4</v>
      </c>
      <c r="E2832" t="s">
        <v>78</v>
      </c>
      <c r="F2832" t="s">
        <v>78</v>
      </c>
      <c r="G2832" t="s">
        <v>11</v>
      </c>
      <c r="H2832" s="165">
        <v>2937.6689163169194</v>
      </c>
      <c r="I2832" s="164"/>
    </row>
    <row r="2833" spans="1:9" x14ac:dyDescent="0.35">
      <c r="A2833">
        <v>347417</v>
      </c>
      <c r="B2833" t="s">
        <v>88</v>
      </c>
      <c r="C2833" t="s">
        <v>37</v>
      </c>
      <c r="D2833" t="s">
        <v>4</v>
      </c>
      <c r="E2833" t="s">
        <v>78</v>
      </c>
      <c r="F2833" t="s">
        <v>78</v>
      </c>
      <c r="G2833" t="s">
        <v>11</v>
      </c>
      <c r="H2833" s="165">
        <v>2922.9067609585431</v>
      </c>
      <c r="I2833" s="164"/>
    </row>
    <row r="2834" spans="1:9" x14ac:dyDescent="0.35">
      <c r="A2834">
        <v>347419</v>
      </c>
      <c r="B2834" t="s">
        <v>89</v>
      </c>
      <c r="C2834" t="s">
        <v>37</v>
      </c>
      <c r="D2834" t="s">
        <v>4</v>
      </c>
      <c r="E2834" t="s">
        <v>78</v>
      </c>
      <c r="F2834" t="s">
        <v>78</v>
      </c>
      <c r="G2834" t="s">
        <v>11</v>
      </c>
      <c r="H2834" s="165">
        <v>2908.1446056001664</v>
      </c>
      <c r="I2834" s="164"/>
    </row>
    <row r="2835" spans="1:9" x14ac:dyDescent="0.35">
      <c r="A2835">
        <v>347425</v>
      </c>
      <c r="B2835" t="s">
        <v>93</v>
      </c>
      <c r="C2835" t="s">
        <v>3</v>
      </c>
      <c r="D2835" t="s">
        <v>62</v>
      </c>
      <c r="E2835" t="s">
        <v>91</v>
      </c>
      <c r="F2835" t="s">
        <v>91</v>
      </c>
      <c r="G2835" t="s">
        <v>11</v>
      </c>
      <c r="H2835" s="165">
        <v>1211.1756700870001</v>
      </c>
      <c r="I2835" s="164"/>
    </row>
    <row r="2836" spans="1:9" x14ac:dyDescent="0.35">
      <c r="A2836">
        <v>347427</v>
      </c>
      <c r="B2836" t="s">
        <v>98</v>
      </c>
      <c r="C2836" t="s">
        <v>3</v>
      </c>
      <c r="D2836" t="s">
        <v>62</v>
      </c>
      <c r="E2836" t="s">
        <v>91</v>
      </c>
      <c r="F2836" t="s">
        <v>91</v>
      </c>
      <c r="G2836" t="s">
        <v>11</v>
      </c>
      <c r="H2836" s="165">
        <v>1363.4762460732561</v>
      </c>
      <c r="I2836" s="164"/>
    </row>
    <row r="2837" spans="1:9" x14ac:dyDescent="0.35">
      <c r="A2837">
        <v>347429</v>
      </c>
      <c r="B2837" t="s">
        <v>99</v>
      </c>
      <c r="C2837" t="s">
        <v>3</v>
      </c>
      <c r="D2837" t="s">
        <v>62</v>
      </c>
      <c r="E2837" t="s">
        <v>91</v>
      </c>
      <c r="F2837" t="s">
        <v>91</v>
      </c>
      <c r="G2837" t="s">
        <v>11</v>
      </c>
      <c r="H2837" s="165">
        <v>1410.1028949027043</v>
      </c>
      <c r="I2837" s="164"/>
    </row>
    <row r="2838" spans="1:9" x14ac:dyDescent="0.35">
      <c r="A2838">
        <v>347431</v>
      </c>
      <c r="B2838" t="s">
        <v>100</v>
      </c>
      <c r="C2838" t="s">
        <v>3</v>
      </c>
      <c r="D2838" t="s">
        <v>62</v>
      </c>
      <c r="E2838" t="s">
        <v>91</v>
      </c>
      <c r="F2838" t="s">
        <v>91</v>
      </c>
      <c r="G2838" t="s">
        <v>11</v>
      </c>
      <c r="H2838" s="165">
        <v>1422.2113657227562</v>
      </c>
      <c r="I2838" s="164"/>
    </row>
    <row r="2839" spans="1:9" x14ac:dyDescent="0.35">
      <c r="A2839">
        <v>347433</v>
      </c>
      <c r="B2839" t="s">
        <v>101</v>
      </c>
      <c r="C2839" t="s">
        <v>3</v>
      </c>
      <c r="D2839" t="s">
        <v>62</v>
      </c>
      <c r="E2839" t="s">
        <v>91</v>
      </c>
      <c r="F2839" t="s">
        <v>91</v>
      </c>
      <c r="G2839" t="s">
        <v>11</v>
      </c>
      <c r="H2839" s="165">
        <v>1415.0645749402299</v>
      </c>
      <c r="I2839" s="164"/>
    </row>
    <row r="2840" spans="1:9" x14ac:dyDescent="0.35">
      <c r="A2840">
        <v>347435</v>
      </c>
      <c r="B2840" t="s">
        <v>102</v>
      </c>
      <c r="C2840" t="s">
        <v>3</v>
      </c>
      <c r="D2840" t="s">
        <v>62</v>
      </c>
      <c r="E2840" t="s">
        <v>91</v>
      </c>
      <c r="F2840" t="s">
        <v>91</v>
      </c>
      <c r="G2840" t="s">
        <v>11</v>
      </c>
      <c r="H2840" s="165">
        <v>2993.8481617146613</v>
      </c>
      <c r="I2840" s="164"/>
    </row>
    <row r="2841" spans="1:9" x14ac:dyDescent="0.35">
      <c r="A2841">
        <v>347437</v>
      </c>
      <c r="B2841" t="s">
        <v>103</v>
      </c>
      <c r="C2841" t="s">
        <v>3</v>
      </c>
      <c r="D2841" t="s">
        <v>62</v>
      </c>
      <c r="E2841" t="s">
        <v>91</v>
      </c>
      <c r="F2841" t="s">
        <v>91</v>
      </c>
      <c r="G2841" t="s">
        <v>11</v>
      </c>
      <c r="H2841" s="165">
        <v>2801.5419867503538</v>
      </c>
      <c r="I2841" s="164"/>
    </row>
    <row r="2842" spans="1:9" x14ac:dyDescent="0.35">
      <c r="A2842">
        <v>347439</v>
      </c>
      <c r="B2842" t="s">
        <v>104</v>
      </c>
      <c r="C2842" t="s">
        <v>3</v>
      </c>
      <c r="D2842" t="s">
        <v>62</v>
      </c>
      <c r="E2842" t="s">
        <v>91</v>
      </c>
      <c r="F2842" t="s">
        <v>91</v>
      </c>
      <c r="G2842" t="s">
        <v>11</v>
      </c>
      <c r="H2842" s="165">
        <v>1425.6615405832886</v>
      </c>
      <c r="I2842" s="164"/>
    </row>
    <row r="2843" spans="1:9" x14ac:dyDescent="0.35">
      <c r="A2843">
        <v>347331</v>
      </c>
      <c r="B2843" t="s">
        <v>2</v>
      </c>
      <c r="C2843" t="s">
        <v>3</v>
      </c>
      <c r="D2843" t="s">
        <v>4</v>
      </c>
      <c r="E2843" t="s">
        <v>5</v>
      </c>
      <c r="F2843" t="s">
        <v>15</v>
      </c>
      <c r="G2843" t="s">
        <v>26</v>
      </c>
      <c r="H2843" s="165">
        <v>18281.46373351098</v>
      </c>
      <c r="I2843" s="164"/>
    </row>
    <row r="2844" spans="1:9" x14ac:dyDescent="0.35">
      <c r="A2844">
        <v>347333</v>
      </c>
      <c r="B2844" t="s">
        <v>32</v>
      </c>
      <c r="C2844" t="s">
        <v>3</v>
      </c>
      <c r="D2844" t="s">
        <v>4</v>
      </c>
      <c r="E2844" t="s">
        <v>5</v>
      </c>
      <c r="F2844" t="s">
        <v>15</v>
      </c>
      <c r="G2844" t="s">
        <v>26</v>
      </c>
      <c r="H2844" s="165">
        <v>22289.435722851362</v>
      </c>
      <c r="I2844" s="164"/>
    </row>
    <row r="2845" spans="1:9" x14ac:dyDescent="0.35">
      <c r="A2845">
        <v>347335</v>
      </c>
      <c r="B2845" t="s">
        <v>33</v>
      </c>
      <c r="C2845" t="s">
        <v>3</v>
      </c>
      <c r="D2845" t="s">
        <v>4</v>
      </c>
      <c r="E2845" t="s">
        <v>5</v>
      </c>
      <c r="F2845" t="s">
        <v>15</v>
      </c>
      <c r="G2845" t="s">
        <v>26</v>
      </c>
      <c r="H2845" s="165">
        <v>22176.291379080543</v>
      </c>
      <c r="I2845" s="164"/>
    </row>
    <row r="2846" spans="1:9" x14ac:dyDescent="0.35">
      <c r="A2846">
        <v>347337</v>
      </c>
      <c r="B2846" t="s">
        <v>34</v>
      </c>
      <c r="C2846" t="s">
        <v>3</v>
      </c>
      <c r="D2846" t="s">
        <v>4</v>
      </c>
      <c r="E2846" t="s">
        <v>5</v>
      </c>
      <c r="F2846" t="s">
        <v>15</v>
      </c>
      <c r="G2846" t="s">
        <v>26</v>
      </c>
      <c r="H2846" s="165">
        <v>22063.147035309721</v>
      </c>
      <c r="I2846" s="164"/>
    </row>
    <row r="2847" spans="1:9" x14ac:dyDescent="0.35">
      <c r="A2847">
        <v>347339</v>
      </c>
      <c r="B2847" t="s">
        <v>35</v>
      </c>
      <c r="C2847" t="s">
        <v>3</v>
      </c>
      <c r="D2847" t="s">
        <v>4</v>
      </c>
      <c r="E2847" t="s">
        <v>5</v>
      </c>
      <c r="F2847" t="s">
        <v>15</v>
      </c>
      <c r="G2847" t="s">
        <v>26</v>
      </c>
      <c r="H2847" s="165">
        <v>21950.002691538903</v>
      </c>
      <c r="I2847" s="164"/>
    </row>
    <row r="2848" spans="1:9" x14ac:dyDescent="0.35">
      <c r="A2848">
        <v>347331</v>
      </c>
      <c r="B2848" t="s">
        <v>2</v>
      </c>
      <c r="C2848" t="s">
        <v>3</v>
      </c>
      <c r="D2848" t="s">
        <v>4</v>
      </c>
      <c r="E2848" t="s">
        <v>5</v>
      </c>
      <c r="F2848" t="s">
        <v>10</v>
      </c>
      <c r="G2848" t="s">
        <v>26</v>
      </c>
      <c r="H2848" s="165">
        <v>15329.945269121796</v>
      </c>
      <c r="I2848" s="164"/>
    </row>
    <row r="2849" spans="1:9" x14ac:dyDescent="0.35">
      <c r="A2849">
        <v>347333</v>
      </c>
      <c r="B2849" t="s">
        <v>32</v>
      </c>
      <c r="C2849" t="s">
        <v>3</v>
      </c>
      <c r="D2849" t="s">
        <v>4</v>
      </c>
      <c r="E2849" t="s">
        <v>5</v>
      </c>
      <c r="F2849" t="s">
        <v>10</v>
      </c>
      <c r="G2849" t="s">
        <v>26</v>
      </c>
      <c r="H2849" s="165">
        <v>19120.624674220919</v>
      </c>
      <c r="I2849" s="164"/>
    </row>
    <row r="2850" spans="1:9" x14ac:dyDescent="0.35">
      <c r="A2850">
        <v>347335</v>
      </c>
      <c r="B2850" t="s">
        <v>33</v>
      </c>
      <c r="C2850" t="s">
        <v>3</v>
      </c>
      <c r="D2850" t="s">
        <v>4</v>
      </c>
      <c r="E2850" t="s">
        <v>5</v>
      </c>
      <c r="F2850" t="s">
        <v>10</v>
      </c>
      <c r="G2850" t="s">
        <v>26</v>
      </c>
      <c r="H2850" s="165">
        <v>19023.565665722334</v>
      </c>
      <c r="I2850" s="164"/>
    </row>
    <row r="2851" spans="1:9" x14ac:dyDescent="0.35">
      <c r="A2851">
        <v>347337</v>
      </c>
      <c r="B2851" t="s">
        <v>34</v>
      </c>
      <c r="C2851" t="s">
        <v>3</v>
      </c>
      <c r="D2851" t="s">
        <v>4</v>
      </c>
      <c r="E2851" t="s">
        <v>5</v>
      </c>
      <c r="F2851" t="s">
        <v>10</v>
      </c>
      <c r="G2851" t="s">
        <v>26</v>
      </c>
      <c r="H2851" s="165">
        <v>18926.506657223752</v>
      </c>
      <c r="I2851" s="164"/>
    </row>
    <row r="2852" spans="1:9" x14ac:dyDescent="0.35">
      <c r="A2852">
        <v>347339</v>
      </c>
      <c r="B2852" t="s">
        <v>35</v>
      </c>
      <c r="C2852" t="s">
        <v>3</v>
      </c>
      <c r="D2852" t="s">
        <v>4</v>
      </c>
      <c r="E2852" t="s">
        <v>5</v>
      </c>
      <c r="F2852" t="s">
        <v>10</v>
      </c>
      <c r="G2852" t="s">
        <v>26</v>
      </c>
      <c r="H2852" s="165">
        <v>18829.447648725167</v>
      </c>
      <c r="I2852" s="164"/>
    </row>
    <row r="2853" spans="1:9" x14ac:dyDescent="0.35">
      <c r="A2853">
        <v>347331</v>
      </c>
      <c r="B2853" t="s">
        <v>2</v>
      </c>
      <c r="C2853" t="s">
        <v>3</v>
      </c>
      <c r="D2853" t="s">
        <v>4</v>
      </c>
      <c r="E2853" t="s">
        <v>5</v>
      </c>
      <c r="F2853" t="s">
        <v>14</v>
      </c>
      <c r="G2853" t="s">
        <v>26</v>
      </c>
      <c r="H2853" s="165">
        <v>15252.910368271936</v>
      </c>
      <c r="I2853" s="164"/>
    </row>
    <row r="2854" spans="1:9" x14ac:dyDescent="0.35">
      <c r="A2854">
        <v>347333</v>
      </c>
      <c r="B2854" t="s">
        <v>32</v>
      </c>
      <c r="C2854" t="s">
        <v>3</v>
      </c>
      <c r="D2854" t="s">
        <v>4</v>
      </c>
      <c r="E2854" t="s">
        <v>5</v>
      </c>
      <c r="F2854" t="s">
        <v>14</v>
      </c>
      <c r="G2854" t="s">
        <v>26</v>
      </c>
      <c r="H2854" s="165">
        <v>19024.541133144434</v>
      </c>
      <c r="I2854" s="164"/>
    </row>
    <row r="2855" spans="1:9" x14ac:dyDescent="0.35">
      <c r="A2855">
        <v>347335</v>
      </c>
      <c r="B2855" t="s">
        <v>33</v>
      </c>
      <c r="C2855" t="s">
        <v>3</v>
      </c>
      <c r="D2855" t="s">
        <v>4</v>
      </c>
      <c r="E2855" t="s">
        <v>5</v>
      </c>
      <c r="F2855" t="s">
        <v>14</v>
      </c>
      <c r="G2855" t="s">
        <v>26</v>
      </c>
      <c r="H2855" s="165">
        <v>18927.969858356897</v>
      </c>
      <c r="I2855" s="164"/>
    </row>
    <row r="2856" spans="1:9" x14ac:dyDescent="0.35">
      <c r="A2856">
        <v>347337</v>
      </c>
      <c r="B2856" t="s">
        <v>34</v>
      </c>
      <c r="C2856" t="s">
        <v>3</v>
      </c>
      <c r="D2856" t="s">
        <v>4</v>
      </c>
      <c r="E2856" t="s">
        <v>5</v>
      </c>
      <c r="F2856" t="s">
        <v>14</v>
      </c>
      <c r="G2856" t="s">
        <v>26</v>
      </c>
      <c r="H2856" s="165">
        <v>18831.398583569364</v>
      </c>
      <c r="I2856" s="164"/>
    </row>
    <row r="2857" spans="1:9" x14ac:dyDescent="0.35">
      <c r="A2857">
        <v>347339</v>
      </c>
      <c r="B2857" t="s">
        <v>35</v>
      </c>
      <c r="C2857" t="s">
        <v>3</v>
      </c>
      <c r="D2857" t="s">
        <v>4</v>
      </c>
      <c r="E2857" t="s">
        <v>5</v>
      </c>
      <c r="F2857" t="s">
        <v>14</v>
      </c>
      <c r="G2857" t="s">
        <v>26</v>
      </c>
      <c r="H2857" s="165">
        <v>18734.827308781823</v>
      </c>
      <c r="I2857" s="164"/>
    </row>
    <row r="2858" spans="1:9" x14ac:dyDescent="0.35">
      <c r="A2858">
        <v>347411</v>
      </c>
      <c r="B2858" t="s">
        <v>85</v>
      </c>
      <c r="C2858" t="s">
        <v>37</v>
      </c>
      <c r="D2858" t="s">
        <v>4</v>
      </c>
      <c r="E2858" t="s">
        <v>78</v>
      </c>
      <c r="F2858" t="s">
        <v>79</v>
      </c>
      <c r="G2858" t="s">
        <v>26</v>
      </c>
      <c r="H2858" s="165">
        <v>22867.9312177867</v>
      </c>
      <c r="I2858" s="164"/>
    </row>
    <row r="2859" spans="1:9" x14ac:dyDescent="0.35">
      <c r="A2859">
        <v>347413</v>
      </c>
      <c r="B2859" t="s">
        <v>86</v>
      </c>
      <c r="C2859" t="s">
        <v>37</v>
      </c>
      <c r="D2859" t="s">
        <v>4</v>
      </c>
      <c r="E2859" t="s">
        <v>78</v>
      </c>
      <c r="F2859" t="s">
        <v>79</v>
      </c>
      <c r="G2859" t="s">
        <v>26</v>
      </c>
      <c r="H2859" s="165">
        <v>29869.806156644761</v>
      </c>
      <c r="I2859" s="164"/>
    </row>
    <row r="2860" spans="1:9" x14ac:dyDescent="0.35">
      <c r="A2860">
        <v>347415</v>
      </c>
      <c r="B2860" t="s">
        <v>87</v>
      </c>
      <c r="C2860" t="s">
        <v>37</v>
      </c>
      <c r="D2860" t="s">
        <v>4</v>
      </c>
      <c r="E2860" t="s">
        <v>78</v>
      </c>
      <c r="F2860" t="s">
        <v>79</v>
      </c>
      <c r="G2860" t="s">
        <v>26</v>
      </c>
      <c r="H2860" s="165">
        <v>29780.017160181898</v>
      </c>
      <c r="I2860" s="164"/>
    </row>
    <row r="2861" spans="1:9" x14ac:dyDescent="0.35">
      <c r="A2861">
        <v>347417</v>
      </c>
      <c r="B2861" t="s">
        <v>88</v>
      </c>
      <c r="C2861" t="s">
        <v>37</v>
      </c>
      <c r="D2861" t="s">
        <v>4</v>
      </c>
      <c r="E2861" t="s">
        <v>78</v>
      </c>
      <c r="F2861" t="s">
        <v>79</v>
      </c>
      <c r="G2861" t="s">
        <v>26</v>
      </c>
      <c r="H2861" s="165">
        <v>29630.368832743803</v>
      </c>
      <c r="I2861" s="164"/>
    </row>
    <row r="2862" spans="1:9" x14ac:dyDescent="0.35">
      <c r="A2862">
        <v>347419</v>
      </c>
      <c r="B2862" t="s">
        <v>89</v>
      </c>
      <c r="C2862" t="s">
        <v>37</v>
      </c>
      <c r="D2862" t="s">
        <v>4</v>
      </c>
      <c r="E2862" t="s">
        <v>78</v>
      </c>
      <c r="F2862" t="s">
        <v>79</v>
      </c>
      <c r="G2862" t="s">
        <v>26</v>
      </c>
      <c r="H2862" s="165">
        <v>29480.7205053057</v>
      </c>
      <c r="I2862" s="164"/>
    </row>
    <row r="2863" spans="1:9" x14ac:dyDescent="0.35">
      <c r="A2863">
        <v>347411</v>
      </c>
      <c r="B2863" t="s">
        <v>85</v>
      </c>
      <c r="C2863" t="s">
        <v>37</v>
      </c>
      <c r="D2863" t="s">
        <v>4</v>
      </c>
      <c r="E2863" t="s">
        <v>78</v>
      </c>
      <c r="F2863" t="s">
        <v>80</v>
      </c>
      <c r="G2863" t="s">
        <v>26</v>
      </c>
      <c r="H2863" s="165">
        <v>17498.411219187197</v>
      </c>
      <c r="I2863" s="164"/>
    </row>
    <row r="2864" spans="1:9" x14ac:dyDescent="0.35">
      <c r="A2864">
        <v>347413</v>
      </c>
      <c r="B2864" t="s">
        <v>86</v>
      </c>
      <c r="C2864" t="s">
        <v>37</v>
      </c>
      <c r="D2864" t="s">
        <v>4</v>
      </c>
      <c r="E2864" t="s">
        <v>78</v>
      </c>
      <c r="F2864" t="s">
        <v>80</v>
      </c>
      <c r="G2864" t="s">
        <v>26</v>
      </c>
      <c r="H2864" s="165">
        <v>22176.29137908054</v>
      </c>
      <c r="I2864" s="164"/>
    </row>
    <row r="2865" spans="1:9" x14ac:dyDescent="0.35">
      <c r="A2865">
        <v>347415</v>
      </c>
      <c r="B2865" t="s">
        <v>87</v>
      </c>
      <c r="C2865" t="s">
        <v>37</v>
      </c>
      <c r="D2865" t="s">
        <v>4</v>
      </c>
      <c r="E2865" t="s">
        <v>78</v>
      </c>
      <c r="F2865" t="s">
        <v>80</v>
      </c>
      <c r="G2865" t="s">
        <v>26</v>
      </c>
      <c r="H2865" s="165">
        <v>22109.629180546232</v>
      </c>
      <c r="I2865" s="164"/>
    </row>
    <row r="2866" spans="1:9" x14ac:dyDescent="0.35">
      <c r="A2866">
        <v>347417</v>
      </c>
      <c r="B2866" t="s">
        <v>88</v>
      </c>
      <c r="C2866" t="s">
        <v>37</v>
      </c>
      <c r="D2866" t="s">
        <v>4</v>
      </c>
      <c r="E2866" t="s">
        <v>78</v>
      </c>
      <c r="F2866" t="s">
        <v>80</v>
      </c>
      <c r="G2866" t="s">
        <v>26</v>
      </c>
      <c r="H2866" s="165">
        <v>21998.525516322381</v>
      </c>
      <c r="I2866" s="164"/>
    </row>
    <row r="2867" spans="1:9" x14ac:dyDescent="0.35">
      <c r="A2867">
        <v>347419</v>
      </c>
      <c r="B2867" t="s">
        <v>89</v>
      </c>
      <c r="C2867" t="s">
        <v>37</v>
      </c>
      <c r="D2867" t="s">
        <v>4</v>
      </c>
      <c r="E2867" t="s">
        <v>78</v>
      </c>
      <c r="F2867" t="s">
        <v>80</v>
      </c>
      <c r="G2867" t="s">
        <v>26</v>
      </c>
      <c r="H2867" s="165">
        <v>21887.421852098531</v>
      </c>
      <c r="I2867" s="164"/>
    </row>
    <row r="2868" spans="1:9" x14ac:dyDescent="0.35">
      <c r="A2868">
        <v>347411</v>
      </c>
      <c r="B2868" t="s">
        <v>85</v>
      </c>
      <c r="C2868" t="s">
        <v>37</v>
      </c>
      <c r="D2868" t="s">
        <v>4</v>
      </c>
      <c r="E2868" t="s">
        <v>78</v>
      </c>
      <c r="F2868" t="s">
        <v>81</v>
      </c>
      <c r="G2868" t="s">
        <v>26</v>
      </c>
      <c r="H2868" s="165">
        <v>16594.796090651496</v>
      </c>
      <c r="I2868" s="164"/>
    </row>
    <row r="2869" spans="1:9" x14ac:dyDescent="0.35">
      <c r="A2869">
        <v>347413</v>
      </c>
      <c r="B2869" t="s">
        <v>86</v>
      </c>
      <c r="C2869" t="s">
        <v>37</v>
      </c>
      <c r="D2869" t="s">
        <v>4</v>
      </c>
      <c r="E2869" t="s">
        <v>78</v>
      </c>
      <c r="F2869" t="s">
        <v>81</v>
      </c>
      <c r="G2869" t="s">
        <v>26</v>
      </c>
      <c r="H2869" s="165">
        <v>21514.714368271896</v>
      </c>
      <c r="I2869" s="164"/>
    </row>
    <row r="2870" spans="1:9" x14ac:dyDescent="0.35">
      <c r="A2870">
        <v>347415</v>
      </c>
      <c r="B2870" t="s">
        <v>87</v>
      </c>
      <c r="C2870" t="s">
        <v>37</v>
      </c>
      <c r="D2870" t="s">
        <v>4</v>
      </c>
      <c r="E2870" t="s">
        <v>78</v>
      </c>
      <c r="F2870" t="s">
        <v>81</v>
      </c>
      <c r="G2870" t="s">
        <v>26</v>
      </c>
      <c r="H2870" s="165">
        <v>21450.040878186912</v>
      </c>
      <c r="I2870" s="164"/>
    </row>
    <row r="2871" spans="1:9" x14ac:dyDescent="0.35">
      <c r="A2871">
        <v>347417</v>
      </c>
      <c r="B2871" t="s">
        <v>88</v>
      </c>
      <c r="C2871" t="s">
        <v>37</v>
      </c>
      <c r="D2871" t="s">
        <v>4</v>
      </c>
      <c r="E2871" t="s">
        <v>78</v>
      </c>
      <c r="F2871" t="s">
        <v>81</v>
      </c>
      <c r="G2871" t="s">
        <v>26</v>
      </c>
      <c r="H2871" s="165">
        <v>21342.251728045267</v>
      </c>
      <c r="I2871" s="164"/>
    </row>
    <row r="2872" spans="1:9" x14ac:dyDescent="0.35">
      <c r="A2872">
        <v>347419</v>
      </c>
      <c r="B2872" t="s">
        <v>89</v>
      </c>
      <c r="C2872" t="s">
        <v>37</v>
      </c>
      <c r="D2872" t="s">
        <v>4</v>
      </c>
      <c r="E2872" t="s">
        <v>78</v>
      </c>
      <c r="F2872" t="s">
        <v>81</v>
      </c>
      <c r="G2872" t="s">
        <v>26</v>
      </c>
      <c r="H2872" s="165">
        <v>21234.462577903625</v>
      </c>
      <c r="I2872" s="164"/>
    </row>
    <row r="2873" spans="1:9" x14ac:dyDescent="0.35">
      <c r="A2873">
        <v>347353</v>
      </c>
      <c r="B2873" t="s">
        <v>47</v>
      </c>
      <c r="C2873" t="s">
        <v>37</v>
      </c>
      <c r="D2873" t="s">
        <v>38</v>
      </c>
      <c r="E2873" t="s">
        <v>39</v>
      </c>
      <c r="F2873" t="s">
        <v>46</v>
      </c>
      <c r="G2873" t="s">
        <v>26</v>
      </c>
      <c r="H2873" s="165">
        <v>31436.599551724103</v>
      </c>
      <c r="I2873" s="164"/>
    </row>
    <row r="2874" spans="1:9" x14ac:dyDescent="0.35">
      <c r="A2874">
        <v>347355</v>
      </c>
      <c r="B2874" t="s">
        <v>49</v>
      </c>
      <c r="C2874" t="s">
        <v>37</v>
      </c>
      <c r="D2874" t="s">
        <v>38</v>
      </c>
      <c r="E2874" t="s">
        <v>39</v>
      </c>
      <c r="F2874" t="s">
        <v>46</v>
      </c>
      <c r="G2874" t="s">
        <v>26</v>
      </c>
      <c r="H2874" s="165">
        <v>47189.142</v>
      </c>
      <c r="I2874" s="164"/>
    </row>
    <row r="2875" spans="1:9" x14ac:dyDescent="0.35">
      <c r="A2875">
        <v>347357</v>
      </c>
      <c r="B2875" t="s">
        <v>50</v>
      </c>
      <c r="C2875" t="s">
        <v>37</v>
      </c>
      <c r="D2875" t="s">
        <v>38</v>
      </c>
      <c r="E2875" t="s">
        <v>39</v>
      </c>
      <c r="F2875" t="s">
        <v>46</v>
      </c>
      <c r="G2875" t="s">
        <v>26</v>
      </c>
      <c r="H2875" s="165">
        <v>46950.813000000002</v>
      </c>
      <c r="I2875" s="164"/>
    </row>
    <row r="2876" spans="1:9" x14ac:dyDescent="0.35">
      <c r="A2876">
        <v>347359</v>
      </c>
      <c r="B2876" t="s">
        <v>51</v>
      </c>
      <c r="C2876" t="s">
        <v>37</v>
      </c>
      <c r="D2876" t="s">
        <v>38</v>
      </c>
      <c r="E2876" t="s">
        <v>39</v>
      </c>
      <c r="F2876" t="s">
        <v>46</v>
      </c>
      <c r="G2876" t="s">
        <v>26</v>
      </c>
      <c r="H2876" s="165">
        <v>31320.631034482696</v>
      </c>
      <c r="I2876" s="164"/>
    </row>
    <row r="2877" spans="1:9" x14ac:dyDescent="0.35">
      <c r="A2877">
        <v>347353</v>
      </c>
      <c r="B2877" t="s">
        <v>47</v>
      </c>
      <c r="C2877" t="s">
        <v>37</v>
      </c>
      <c r="D2877" t="s">
        <v>38</v>
      </c>
      <c r="E2877" t="s">
        <v>39</v>
      </c>
      <c r="F2877" t="s">
        <v>40</v>
      </c>
      <c r="G2877" t="s">
        <v>26</v>
      </c>
      <c r="H2877" s="165">
        <v>27799.60464367814</v>
      </c>
      <c r="I2877" s="164"/>
    </row>
    <row r="2878" spans="1:9" x14ac:dyDescent="0.35">
      <c r="A2878">
        <v>347355</v>
      </c>
      <c r="B2878" t="s">
        <v>49</v>
      </c>
      <c r="C2878" t="s">
        <v>37</v>
      </c>
      <c r="D2878" t="s">
        <v>38</v>
      </c>
      <c r="E2878" t="s">
        <v>39</v>
      </c>
      <c r="F2878" t="s">
        <v>40</v>
      </c>
      <c r="G2878" t="s">
        <v>26</v>
      </c>
      <c r="H2878" s="165">
        <v>41729.687999999995</v>
      </c>
      <c r="I2878" s="164"/>
    </row>
    <row r="2879" spans="1:9" x14ac:dyDescent="0.35">
      <c r="A2879">
        <v>347357</v>
      </c>
      <c r="B2879" t="s">
        <v>50</v>
      </c>
      <c r="C2879" t="s">
        <v>37</v>
      </c>
      <c r="D2879" t="s">
        <v>38</v>
      </c>
      <c r="E2879" t="s">
        <v>39</v>
      </c>
      <c r="F2879" t="s">
        <v>40</v>
      </c>
      <c r="G2879" t="s">
        <v>26</v>
      </c>
      <c r="H2879" s="165">
        <v>41518.932000000001</v>
      </c>
      <c r="I2879" s="164"/>
    </row>
    <row r="2880" spans="1:9" x14ac:dyDescent="0.35">
      <c r="A2880">
        <v>347359</v>
      </c>
      <c r="B2880" t="s">
        <v>51</v>
      </c>
      <c r="C2880" t="s">
        <v>37</v>
      </c>
      <c r="D2880" t="s">
        <v>38</v>
      </c>
      <c r="E2880" t="s">
        <v>39</v>
      </c>
      <c r="F2880" t="s">
        <v>40</v>
      </c>
      <c r="G2880" t="s">
        <v>26</v>
      </c>
      <c r="H2880" s="165">
        <v>27697.052873563141</v>
      </c>
      <c r="I2880" s="164"/>
    </row>
    <row r="2881" spans="1:9" x14ac:dyDescent="0.35">
      <c r="A2881">
        <v>347353</v>
      </c>
      <c r="B2881" t="s">
        <v>47</v>
      </c>
      <c r="C2881" t="s">
        <v>37</v>
      </c>
      <c r="D2881" t="s">
        <v>38</v>
      </c>
      <c r="E2881" t="s">
        <v>39</v>
      </c>
      <c r="F2881" t="s">
        <v>45</v>
      </c>
      <c r="G2881" t="s">
        <v>26</v>
      </c>
      <c r="H2881" s="165">
        <v>22819.954121068575</v>
      </c>
      <c r="I2881" s="164"/>
    </row>
    <row r="2882" spans="1:9" x14ac:dyDescent="0.35">
      <c r="A2882">
        <v>347355</v>
      </c>
      <c r="B2882" t="s">
        <v>49</v>
      </c>
      <c r="C2882" t="s">
        <v>37</v>
      </c>
      <c r="D2882" t="s">
        <v>38</v>
      </c>
      <c r="E2882" t="s">
        <v>39</v>
      </c>
      <c r="F2882" t="s">
        <v>45</v>
      </c>
      <c r="G2882" t="s">
        <v>26</v>
      </c>
      <c r="H2882" s="165">
        <v>32650.569350016842</v>
      </c>
      <c r="I2882" s="164"/>
    </row>
    <row r="2883" spans="1:9" x14ac:dyDescent="0.35">
      <c r="A2883">
        <v>347357</v>
      </c>
      <c r="B2883" t="s">
        <v>50</v>
      </c>
      <c r="C2883" t="s">
        <v>37</v>
      </c>
      <c r="D2883" t="s">
        <v>38</v>
      </c>
      <c r="E2883" t="s">
        <v>39</v>
      </c>
      <c r="F2883" t="s">
        <v>45</v>
      </c>
      <c r="G2883" t="s">
        <v>26</v>
      </c>
      <c r="H2883" s="165">
        <v>32485.667484612717</v>
      </c>
      <c r="I2883" s="164"/>
    </row>
    <row r="2884" spans="1:9" x14ac:dyDescent="0.35">
      <c r="A2884">
        <v>347359</v>
      </c>
      <c r="B2884" t="s">
        <v>51</v>
      </c>
      <c r="C2884" t="s">
        <v>37</v>
      </c>
      <c r="D2884" t="s">
        <v>38</v>
      </c>
      <c r="E2884" t="s">
        <v>39</v>
      </c>
      <c r="F2884" t="s">
        <v>45</v>
      </c>
      <c r="G2884" t="s">
        <v>26</v>
      </c>
      <c r="H2884" s="165">
        <v>22735.986849374363</v>
      </c>
      <c r="I2884" s="164"/>
    </row>
    <row r="2885" spans="1:9" x14ac:dyDescent="0.35">
      <c r="A2885">
        <v>347373</v>
      </c>
      <c r="B2885" t="s">
        <v>57</v>
      </c>
      <c r="C2885" t="s">
        <v>37</v>
      </c>
      <c r="D2885" t="s">
        <v>38</v>
      </c>
      <c r="E2885" t="s">
        <v>53</v>
      </c>
      <c r="F2885" t="s">
        <v>55</v>
      </c>
      <c r="G2885" t="s">
        <v>26</v>
      </c>
      <c r="H2885" s="165">
        <v>31274.555224137894</v>
      </c>
      <c r="I2885" s="164"/>
    </row>
    <row r="2886" spans="1:9" x14ac:dyDescent="0.35">
      <c r="A2886">
        <v>347375</v>
      </c>
      <c r="B2886" t="s">
        <v>58</v>
      </c>
      <c r="C2886" t="s">
        <v>37</v>
      </c>
      <c r="D2886" t="s">
        <v>38</v>
      </c>
      <c r="E2886" t="s">
        <v>53</v>
      </c>
      <c r="F2886" t="s">
        <v>55</v>
      </c>
      <c r="G2886" t="s">
        <v>26</v>
      </c>
      <c r="H2886" s="165">
        <v>48796.511400000003</v>
      </c>
      <c r="I2886" s="164"/>
    </row>
    <row r="2887" spans="1:9" x14ac:dyDescent="0.35">
      <c r="A2887">
        <v>347377</v>
      </c>
      <c r="B2887" t="s">
        <v>59</v>
      </c>
      <c r="C2887" t="s">
        <v>37</v>
      </c>
      <c r="D2887" t="s">
        <v>38</v>
      </c>
      <c r="E2887" t="s">
        <v>53</v>
      </c>
      <c r="F2887" t="s">
        <v>55</v>
      </c>
      <c r="G2887" t="s">
        <v>26</v>
      </c>
      <c r="H2887" s="165">
        <v>48649.828500000003</v>
      </c>
      <c r="I2887" s="164"/>
    </row>
    <row r="2888" spans="1:9" x14ac:dyDescent="0.35">
      <c r="A2888">
        <v>347379</v>
      </c>
      <c r="B2888" t="s">
        <v>60</v>
      </c>
      <c r="C2888" t="s">
        <v>37</v>
      </c>
      <c r="D2888" t="s">
        <v>38</v>
      </c>
      <c r="E2888" t="s">
        <v>53</v>
      </c>
      <c r="F2888" t="s">
        <v>55</v>
      </c>
      <c r="G2888" t="s">
        <v>26</v>
      </c>
      <c r="H2888" s="165">
        <v>32455.699137930969</v>
      </c>
      <c r="I2888" s="164"/>
    </row>
    <row r="2889" spans="1:9" x14ac:dyDescent="0.35">
      <c r="A2889">
        <v>347373</v>
      </c>
      <c r="B2889" t="s">
        <v>57</v>
      </c>
      <c r="C2889" t="s">
        <v>37</v>
      </c>
      <c r="D2889" t="s">
        <v>38</v>
      </c>
      <c r="E2889" t="s">
        <v>53</v>
      </c>
      <c r="F2889" t="s">
        <v>54</v>
      </c>
      <c r="G2889" t="s">
        <v>26</v>
      </c>
      <c r="H2889" s="165">
        <v>27659.908137931016</v>
      </c>
      <c r="I2889" s="164"/>
    </row>
    <row r="2890" spans="1:9" x14ac:dyDescent="0.35">
      <c r="A2890">
        <v>347375</v>
      </c>
      <c r="B2890" t="s">
        <v>58</v>
      </c>
      <c r="C2890" t="s">
        <v>37</v>
      </c>
      <c r="D2890" t="s">
        <v>38</v>
      </c>
      <c r="E2890" t="s">
        <v>53</v>
      </c>
      <c r="F2890" t="s">
        <v>54</v>
      </c>
      <c r="G2890" t="s">
        <v>26</v>
      </c>
      <c r="H2890" s="165">
        <v>43156.713599999995</v>
      </c>
      <c r="I2890" s="164"/>
    </row>
    <row r="2891" spans="1:9" x14ac:dyDescent="0.35">
      <c r="A2891">
        <v>347377</v>
      </c>
      <c r="B2891" t="s">
        <v>59</v>
      </c>
      <c r="C2891" t="s">
        <v>37</v>
      </c>
      <c r="D2891" t="s">
        <v>38</v>
      </c>
      <c r="E2891" t="s">
        <v>53</v>
      </c>
      <c r="F2891" t="s">
        <v>54</v>
      </c>
      <c r="G2891" t="s">
        <v>26</v>
      </c>
      <c r="H2891" s="165">
        <v>43026.983999999997</v>
      </c>
      <c r="I2891" s="164"/>
    </row>
    <row r="2892" spans="1:9" x14ac:dyDescent="0.35">
      <c r="A2892">
        <v>347379</v>
      </c>
      <c r="B2892" t="s">
        <v>60</v>
      </c>
      <c r="C2892" t="s">
        <v>37</v>
      </c>
      <c r="D2892" t="s">
        <v>38</v>
      </c>
      <c r="E2892" t="s">
        <v>53</v>
      </c>
      <c r="F2892" t="s">
        <v>54</v>
      </c>
      <c r="G2892" t="s">
        <v>26</v>
      </c>
      <c r="H2892" s="165">
        <v>28704.537931034407</v>
      </c>
      <c r="I2892" s="164"/>
    </row>
    <row r="2893" spans="1:9" x14ac:dyDescent="0.35">
      <c r="A2893">
        <v>347373</v>
      </c>
      <c r="B2893" t="s">
        <v>57</v>
      </c>
      <c r="C2893" t="s">
        <v>37</v>
      </c>
      <c r="D2893" t="s">
        <v>38</v>
      </c>
      <c r="E2893" t="s">
        <v>53</v>
      </c>
      <c r="F2893" t="s">
        <v>56</v>
      </c>
      <c r="G2893" t="s">
        <v>26</v>
      </c>
      <c r="H2893" s="165">
        <v>21843.623821440575</v>
      </c>
      <c r="I2893" s="164"/>
    </row>
    <row r="2894" spans="1:9" x14ac:dyDescent="0.35">
      <c r="A2894">
        <v>347375</v>
      </c>
      <c r="B2894" t="s">
        <v>58</v>
      </c>
      <c r="C2894" t="s">
        <v>37</v>
      </c>
      <c r="D2894" t="s">
        <v>38</v>
      </c>
      <c r="E2894" t="s">
        <v>53</v>
      </c>
      <c r="F2894" t="s">
        <v>56</v>
      </c>
      <c r="G2894" t="s">
        <v>26</v>
      </c>
      <c r="H2894" s="165">
        <v>32485.667484612721</v>
      </c>
      <c r="I2894" s="164"/>
    </row>
    <row r="2895" spans="1:9" x14ac:dyDescent="0.35">
      <c r="A2895">
        <v>347377</v>
      </c>
      <c r="B2895" t="s">
        <v>59</v>
      </c>
      <c r="C2895" t="s">
        <v>37</v>
      </c>
      <c r="D2895" t="s">
        <v>38</v>
      </c>
      <c r="E2895" t="s">
        <v>53</v>
      </c>
      <c r="F2895" t="s">
        <v>56</v>
      </c>
      <c r="G2895" t="s">
        <v>26</v>
      </c>
      <c r="H2895" s="165">
        <v>32388.015177544745</v>
      </c>
      <c r="I2895" s="164"/>
    </row>
    <row r="2896" spans="1:9" x14ac:dyDescent="0.35">
      <c r="A2896">
        <v>347379</v>
      </c>
      <c r="B2896" t="s">
        <v>60</v>
      </c>
      <c r="C2896" t="s">
        <v>37</v>
      </c>
      <c r="D2896" t="s">
        <v>38</v>
      </c>
      <c r="E2896" t="s">
        <v>53</v>
      </c>
      <c r="F2896" t="s">
        <v>56</v>
      </c>
      <c r="G2896" t="s">
        <v>26</v>
      </c>
      <c r="H2896" s="165">
        <v>22668.80452350355</v>
      </c>
      <c r="I2896" s="164"/>
    </row>
    <row r="2897" spans="1:9" x14ac:dyDescent="0.35">
      <c r="A2897">
        <v>347425</v>
      </c>
      <c r="B2897" t="s">
        <v>93</v>
      </c>
      <c r="C2897" t="s">
        <v>3</v>
      </c>
      <c r="D2897" t="s">
        <v>62</v>
      </c>
      <c r="E2897" t="s">
        <v>91</v>
      </c>
      <c r="F2897" t="s">
        <v>96</v>
      </c>
      <c r="G2897" t="s">
        <v>26</v>
      </c>
      <c r="H2897" s="165">
        <v>12090.757885057457</v>
      </c>
      <c r="I2897" s="164"/>
    </row>
    <row r="2898" spans="1:9" x14ac:dyDescent="0.35">
      <c r="A2898">
        <v>347427</v>
      </c>
      <c r="B2898" t="s">
        <v>98</v>
      </c>
      <c r="C2898" t="s">
        <v>3</v>
      </c>
      <c r="D2898" t="s">
        <v>62</v>
      </c>
      <c r="E2898" t="s">
        <v>91</v>
      </c>
      <c r="F2898" t="s">
        <v>96</v>
      </c>
      <c r="G2898" t="s">
        <v>26</v>
      </c>
      <c r="H2898" s="165">
        <v>13611.123126436763</v>
      </c>
      <c r="I2898" s="164"/>
    </row>
    <row r="2899" spans="1:9" x14ac:dyDescent="0.35">
      <c r="A2899">
        <v>347429</v>
      </c>
      <c r="B2899" t="s">
        <v>99</v>
      </c>
      <c r="C2899" t="s">
        <v>3</v>
      </c>
      <c r="D2899" t="s">
        <v>62</v>
      </c>
      <c r="E2899" t="s">
        <v>91</v>
      </c>
      <c r="F2899" t="s">
        <v>96</v>
      </c>
      <c r="G2899" t="s">
        <v>26</v>
      </c>
      <c r="H2899" s="165">
        <v>14076.581222988487</v>
      </c>
      <c r="I2899" s="164"/>
    </row>
    <row r="2900" spans="1:9" x14ac:dyDescent="0.35">
      <c r="A2900">
        <v>347431</v>
      </c>
      <c r="B2900" t="s">
        <v>100</v>
      </c>
      <c r="C2900" t="s">
        <v>3</v>
      </c>
      <c r="D2900" t="s">
        <v>62</v>
      </c>
      <c r="E2900" t="s">
        <v>91</v>
      </c>
      <c r="F2900" t="s">
        <v>96</v>
      </c>
      <c r="G2900" t="s">
        <v>26</v>
      </c>
      <c r="H2900" s="165">
        <v>14197.456</v>
      </c>
      <c r="I2900" s="164"/>
    </row>
    <row r="2901" spans="1:9" x14ac:dyDescent="0.35">
      <c r="A2901">
        <v>347433</v>
      </c>
      <c r="B2901" t="s">
        <v>101</v>
      </c>
      <c r="C2901" t="s">
        <v>3</v>
      </c>
      <c r="D2901" t="s">
        <v>62</v>
      </c>
      <c r="E2901" t="s">
        <v>91</v>
      </c>
      <c r="F2901" t="s">
        <v>96</v>
      </c>
      <c r="G2901" t="s">
        <v>26</v>
      </c>
      <c r="H2901" s="165">
        <v>14126.111999999999</v>
      </c>
      <c r="I2901" s="164"/>
    </row>
    <row r="2902" spans="1:9" x14ac:dyDescent="0.35">
      <c r="A2902">
        <v>347435</v>
      </c>
      <c r="B2902" t="s">
        <v>102</v>
      </c>
      <c r="C2902" t="s">
        <v>3</v>
      </c>
      <c r="D2902" t="s">
        <v>62</v>
      </c>
      <c r="E2902" t="s">
        <v>91</v>
      </c>
      <c r="F2902" t="s">
        <v>96</v>
      </c>
      <c r="G2902" t="s">
        <v>26</v>
      </c>
      <c r="H2902" s="165">
        <v>29886.575632183827</v>
      </c>
      <c r="I2902" s="164"/>
    </row>
    <row r="2903" spans="1:9" x14ac:dyDescent="0.35">
      <c r="A2903">
        <v>347437</v>
      </c>
      <c r="B2903" t="s">
        <v>103</v>
      </c>
      <c r="C2903" t="s">
        <v>3</v>
      </c>
      <c r="D2903" t="s">
        <v>62</v>
      </c>
      <c r="E2903" t="s">
        <v>91</v>
      </c>
      <c r="F2903" t="s">
        <v>96</v>
      </c>
      <c r="G2903" t="s">
        <v>26</v>
      </c>
      <c r="H2903" s="165">
        <v>27966.847999999998</v>
      </c>
      <c r="I2903" s="164"/>
    </row>
    <row r="2904" spans="1:9" x14ac:dyDescent="0.35">
      <c r="A2904">
        <v>347439</v>
      </c>
      <c r="B2904" t="s">
        <v>104</v>
      </c>
      <c r="C2904" t="s">
        <v>3</v>
      </c>
      <c r="D2904" t="s">
        <v>62</v>
      </c>
      <c r="E2904" t="s">
        <v>91</v>
      </c>
      <c r="F2904" t="s">
        <v>96</v>
      </c>
      <c r="G2904" t="s">
        <v>26</v>
      </c>
      <c r="H2904" s="165">
        <v>14231.897931034424</v>
      </c>
      <c r="I2904" s="164"/>
    </row>
    <row r="2905" spans="1:9" x14ac:dyDescent="0.35">
      <c r="A2905">
        <v>347425</v>
      </c>
      <c r="B2905" t="s">
        <v>93</v>
      </c>
      <c r="C2905" t="s">
        <v>3</v>
      </c>
      <c r="D2905" t="s">
        <v>62</v>
      </c>
      <c r="E2905" t="s">
        <v>91</v>
      </c>
      <c r="F2905" t="s">
        <v>94</v>
      </c>
      <c r="G2905" t="s">
        <v>26</v>
      </c>
      <c r="H2905" s="165">
        <v>8696.4717845601426</v>
      </c>
      <c r="I2905" s="164"/>
    </row>
    <row r="2906" spans="1:9" x14ac:dyDescent="0.35">
      <c r="A2906">
        <v>347427</v>
      </c>
      <c r="B2906" t="s">
        <v>98</v>
      </c>
      <c r="C2906" t="s">
        <v>3</v>
      </c>
      <c r="D2906" t="s">
        <v>62</v>
      </c>
      <c r="E2906" t="s">
        <v>91</v>
      </c>
      <c r="F2906" t="s">
        <v>94</v>
      </c>
      <c r="G2906" t="s">
        <v>26</v>
      </c>
      <c r="H2906" s="165">
        <v>9790.0189012567062</v>
      </c>
      <c r="I2906" s="164"/>
    </row>
    <row r="2907" spans="1:9" x14ac:dyDescent="0.35">
      <c r="A2907">
        <v>347429</v>
      </c>
      <c r="B2907" t="s">
        <v>99</v>
      </c>
      <c r="C2907" t="s">
        <v>3</v>
      </c>
      <c r="D2907" t="s">
        <v>62</v>
      </c>
      <c r="E2907" t="s">
        <v>91</v>
      </c>
      <c r="F2907" t="s">
        <v>94</v>
      </c>
      <c r="G2907" t="s">
        <v>26</v>
      </c>
      <c r="H2907" s="165">
        <v>10124.807112387765</v>
      </c>
      <c r="I2907" s="164"/>
    </row>
    <row r="2908" spans="1:9" x14ac:dyDescent="0.35">
      <c r="A2908">
        <v>347431</v>
      </c>
      <c r="B2908" t="s">
        <v>100</v>
      </c>
      <c r="C2908" t="s">
        <v>3</v>
      </c>
      <c r="D2908" t="s">
        <v>62</v>
      </c>
      <c r="E2908" t="s">
        <v>91</v>
      </c>
      <c r="F2908" t="s">
        <v>94</v>
      </c>
      <c r="G2908" t="s">
        <v>26</v>
      </c>
      <c r="H2908" s="165">
        <v>10211.748236983798</v>
      </c>
      <c r="I2908" s="164"/>
    </row>
    <row r="2909" spans="1:9" x14ac:dyDescent="0.35">
      <c r="A2909">
        <v>347433</v>
      </c>
      <c r="B2909" t="s">
        <v>101</v>
      </c>
      <c r="C2909" t="s">
        <v>3</v>
      </c>
      <c r="D2909" t="s">
        <v>62</v>
      </c>
      <c r="E2909" t="s">
        <v>91</v>
      </c>
      <c r="F2909" t="s">
        <v>94</v>
      </c>
      <c r="G2909" t="s">
        <v>26</v>
      </c>
      <c r="H2909" s="165">
        <v>10160.432919210009</v>
      </c>
      <c r="I2909" s="164"/>
    </row>
    <row r="2910" spans="1:9" x14ac:dyDescent="0.35">
      <c r="A2910">
        <v>347435</v>
      </c>
      <c r="B2910" t="s">
        <v>102</v>
      </c>
      <c r="C2910" t="s">
        <v>3</v>
      </c>
      <c r="D2910" t="s">
        <v>62</v>
      </c>
      <c r="E2910" t="s">
        <v>91</v>
      </c>
      <c r="F2910" t="s">
        <v>94</v>
      </c>
      <c r="G2910" t="s">
        <v>26</v>
      </c>
      <c r="H2910" s="165">
        <v>24866.105364452418</v>
      </c>
      <c r="I2910" s="164"/>
    </row>
    <row r="2911" spans="1:9" x14ac:dyDescent="0.35">
      <c r="A2911">
        <v>347437</v>
      </c>
      <c r="B2911" t="s">
        <v>103</v>
      </c>
      <c r="C2911" t="s">
        <v>3</v>
      </c>
      <c r="D2911" t="s">
        <v>62</v>
      </c>
      <c r="E2911" t="s">
        <v>91</v>
      </c>
      <c r="F2911" t="s">
        <v>94</v>
      </c>
      <c r="G2911" t="s">
        <v>26</v>
      </c>
      <c r="H2911" s="165">
        <v>23468.20532854577</v>
      </c>
      <c r="I2911" s="164"/>
    </row>
    <row r="2912" spans="1:9" x14ac:dyDescent="0.35">
      <c r="A2912">
        <v>347439</v>
      </c>
      <c r="B2912" t="s">
        <v>104</v>
      </c>
      <c r="C2912" t="s">
        <v>3</v>
      </c>
      <c r="D2912" t="s">
        <v>62</v>
      </c>
      <c r="E2912" t="s">
        <v>91</v>
      </c>
      <c r="F2912" t="s">
        <v>94</v>
      </c>
      <c r="G2912" t="s">
        <v>26</v>
      </c>
      <c r="H2912" s="165">
        <v>10274.860179533129</v>
      </c>
      <c r="I2912" s="164"/>
    </row>
    <row r="2913" spans="1:9" x14ac:dyDescent="0.35">
      <c r="A2913">
        <v>347385</v>
      </c>
      <c r="B2913" t="s">
        <v>61</v>
      </c>
      <c r="C2913" t="s">
        <v>3</v>
      </c>
      <c r="D2913" t="s">
        <v>62</v>
      </c>
      <c r="E2913" t="s">
        <v>63</v>
      </c>
      <c r="F2913" t="s">
        <v>65</v>
      </c>
      <c r="G2913" t="s">
        <v>26</v>
      </c>
      <c r="H2913" s="165">
        <v>12152.445425287342</v>
      </c>
      <c r="I2913" s="164"/>
    </row>
    <row r="2914" spans="1:9" x14ac:dyDescent="0.35">
      <c r="A2914">
        <v>347387</v>
      </c>
      <c r="B2914" t="s">
        <v>70</v>
      </c>
      <c r="C2914" t="s">
        <v>3</v>
      </c>
      <c r="D2914" t="s">
        <v>62</v>
      </c>
      <c r="E2914" t="s">
        <v>63</v>
      </c>
      <c r="F2914" t="s">
        <v>65</v>
      </c>
      <c r="G2914" t="s">
        <v>26</v>
      </c>
      <c r="H2914" s="165">
        <v>13681.64708045975</v>
      </c>
      <c r="I2914" s="164"/>
    </row>
    <row r="2915" spans="1:9" x14ac:dyDescent="0.35">
      <c r="A2915">
        <v>347389</v>
      </c>
      <c r="B2915" t="s">
        <v>71</v>
      </c>
      <c r="C2915" t="s">
        <v>3</v>
      </c>
      <c r="D2915" t="s">
        <v>62</v>
      </c>
      <c r="E2915" t="s">
        <v>63</v>
      </c>
      <c r="F2915" t="s">
        <v>65</v>
      </c>
      <c r="G2915" t="s">
        <v>26</v>
      </c>
      <c r="H2915" s="165">
        <v>13611.842758620673</v>
      </c>
      <c r="I2915" s="164"/>
    </row>
    <row r="2916" spans="1:9" x14ac:dyDescent="0.35">
      <c r="A2916">
        <v>347391</v>
      </c>
      <c r="B2916" t="s">
        <v>72</v>
      </c>
      <c r="C2916" t="s">
        <v>3</v>
      </c>
      <c r="D2916" t="s">
        <v>62</v>
      </c>
      <c r="E2916" t="s">
        <v>63</v>
      </c>
      <c r="F2916" t="s">
        <v>65</v>
      </c>
      <c r="G2916" t="s">
        <v>26</v>
      </c>
      <c r="H2916" s="165">
        <v>13699.503999999999</v>
      </c>
      <c r="I2916" s="164"/>
    </row>
    <row r="2917" spans="1:9" x14ac:dyDescent="0.35">
      <c r="A2917">
        <v>347393</v>
      </c>
      <c r="B2917" t="s">
        <v>73</v>
      </c>
      <c r="C2917" t="s">
        <v>3</v>
      </c>
      <c r="D2917" t="s">
        <v>62</v>
      </c>
      <c r="E2917" t="s">
        <v>63</v>
      </c>
      <c r="F2917" t="s">
        <v>65</v>
      </c>
      <c r="G2917" t="s">
        <v>26</v>
      </c>
      <c r="H2917" s="165">
        <v>13628.887999999999</v>
      </c>
      <c r="I2917" s="164"/>
    </row>
    <row r="2918" spans="1:9" x14ac:dyDescent="0.35">
      <c r="A2918">
        <v>347395</v>
      </c>
      <c r="B2918" t="s">
        <v>74</v>
      </c>
      <c r="C2918" t="s">
        <v>3</v>
      </c>
      <c r="D2918" t="s">
        <v>62</v>
      </c>
      <c r="E2918" t="s">
        <v>63</v>
      </c>
      <c r="F2918" t="s">
        <v>65</v>
      </c>
      <c r="G2918" t="s">
        <v>26</v>
      </c>
      <c r="H2918" s="165">
        <v>29972.027770114859</v>
      </c>
      <c r="I2918" s="164"/>
    </row>
    <row r="2919" spans="1:9" x14ac:dyDescent="0.35">
      <c r="A2919">
        <v>347397</v>
      </c>
      <c r="B2919" t="s">
        <v>75</v>
      </c>
      <c r="C2919" t="s">
        <v>3</v>
      </c>
      <c r="D2919" t="s">
        <v>62</v>
      </c>
      <c r="E2919" t="s">
        <v>63</v>
      </c>
      <c r="F2919" t="s">
        <v>65</v>
      </c>
      <c r="G2919" t="s">
        <v>26</v>
      </c>
      <c r="H2919" s="165">
        <v>28105.168000000001</v>
      </c>
      <c r="I2919" s="164"/>
    </row>
    <row r="2920" spans="1:9" x14ac:dyDescent="0.35">
      <c r="A2920">
        <v>347399</v>
      </c>
      <c r="B2920" t="s">
        <v>76</v>
      </c>
      <c r="C2920" t="s">
        <v>3</v>
      </c>
      <c r="D2920" t="s">
        <v>62</v>
      </c>
      <c r="E2920" t="s">
        <v>63</v>
      </c>
      <c r="F2920" t="s">
        <v>65</v>
      </c>
      <c r="G2920" t="s">
        <v>26</v>
      </c>
      <c r="H2920" s="165">
        <v>14303.39255172408</v>
      </c>
      <c r="I2920" s="164"/>
    </row>
    <row r="2921" spans="1:9" x14ac:dyDescent="0.35">
      <c r="A2921">
        <v>347385</v>
      </c>
      <c r="B2921" t="s">
        <v>61</v>
      </c>
      <c r="C2921" t="s">
        <v>3</v>
      </c>
      <c r="D2921" t="s">
        <v>62</v>
      </c>
      <c r="E2921" t="s">
        <v>63</v>
      </c>
      <c r="F2921" t="s">
        <v>67</v>
      </c>
      <c r="G2921" t="s">
        <v>26</v>
      </c>
      <c r="H2921" s="165">
        <v>8740.3794269299815</v>
      </c>
      <c r="I2921" s="164"/>
    </row>
    <row r="2922" spans="1:9" x14ac:dyDescent="0.35">
      <c r="A2922">
        <v>347387</v>
      </c>
      <c r="B2922" t="s">
        <v>70</v>
      </c>
      <c r="C2922" t="s">
        <v>3</v>
      </c>
      <c r="D2922" t="s">
        <v>62</v>
      </c>
      <c r="E2922" t="s">
        <v>63</v>
      </c>
      <c r="F2922" t="s">
        <v>67</v>
      </c>
      <c r="G2922" t="s">
        <v>26</v>
      </c>
      <c r="H2922" s="165">
        <v>9840.2241263913565</v>
      </c>
      <c r="I2922" s="164"/>
    </row>
    <row r="2923" spans="1:9" x14ac:dyDescent="0.35">
      <c r="A2923">
        <v>347389</v>
      </c>
      <c r="B2923" t="s">
        <v>71</v>
      </c>
      <c r="C2923" t="s">
        <v>3</v>
      </c>
      <c r="D2923" t="s">
        <v>62</v>
      </c>
      <c r="E2923" t="s">
        <v>63</v>
      </c>
      <c r="F2923" t="s">
        <v>67</v>
      </c>
      <c r="G2923" t="s">
        <v>26</v>
      </c>
      <c r="H2923" s="165">
        <v>9790.0189012567062</v>
      </c>
      <c r="I2923" s="164"/>
    </row>
    <row r="2924" spans="1:9" x14ac:dyDescent="0.35">
      <c r="A2924">
        <v>347391</v>
      </c>
      <c r="B2924" t="s">
        <v>72</v>
      </c>
      <c r="C2924" t="s">
        <v>3</v>
      </c>
      <c r="D2924" t="s">
        <v>62</v>
      </c>
      <c r="E2924" t="s">
        <v>63</v>
      </c>
      <c r="F2924" t="s">
        <v>67</v>
      </c>
      <c r="G2924" t="s">
        <v>26</v>
      </c>
      <c r="H2924" s="165">
        <v>9853.0673235188078</v>
      </c>
      <c r="I2924" s="164"/>
    </row>
    <row r="2925" spans="1:9" x14ac:dyDescent="0.35">
      <c r="A2925">
        <v>347393</v>
      </c>
      <c r="B2925" t="s">
        <v>73</v>
      </c>
      <c r="C2925" t="s">
        <v>3</v>
      </c>
      <c r="D2925" t="s">
        <v>62</v>
      </c>
      <c r="E2925" t="s">
        <v>63</v>
      </c>
      <c r="F2925" t="s">
        <v>67</v>
      </c>
      <c r="G2925" t="s">
        <v>26</v>
      </c>
      <c r="H2925" s="165">
        <v>9802.2783166965455</v>
      </c>
      <c r="I2925" s="164"/>
    </row>
    <row r="2926" spans="1:9" x14ac:dyDescent="0.35">
      <c r="A2926">
        <v>347395</v>
      </c>
      <c r="B2926" t="s">
        <v>74</v>
      </c>
      <c r="C2926" t="s">
        <v>3</v>
      </c>
      <c r="D2926" t="s">
        <v>62</v>
      </c>
      <c r="E2926" t="s">
        <v>63</v>
      </c>
      <c r="F2926" t="s">
        <v>67</v>
      </c>
      <c r="G2926" t="s">
        <v>26</v>
      </c>
      <c r="H2926" s="165">
        <v>24935.884517342904</v>
      </c>
      <c r="I2926" s="164"/>
    </row>
    <row r="2927" spans="1:9" x14ac:dyDescent="0.35">
      <c r="A2927">
        <v>347397</v>
      </c>
      <c r="B2927" t="s">
        <v>75</v>
      </c>
      <c r="C2927" t="s">
        <v>3</v>
      </c>
      <c r="D2927" t="s">
        <v>62</v>
      </c>
      <c r="E2927" t="s">
        <v>63</v>
      </c>
      <c r="F2927" t="s">
        <v>67</v>
      </c>
      <c r="G2927" t="s">
        <v>26</v>
      </c>
      <c r="H2927" s="165">
        <v>23583.028834470369</v>
      </c>
      <c r="I2927" s="164"/>
    </row>
    <row r="2928" spans="1:9" x14ac:dyDescent="0.35">
      <c r="A2928">
        <v>347399</v>
      </c>
      <c r="B2928" t="s">
        <v>76</v>
      </c>
      <c r="C2928" t="s">
        <v>3</v>
      </c>
      <c r="D2928" t="s">
        <v>62</v>
      </c>
      <c r="E2928" t="s">
        <v>63</v>
      </c>
      <c r="F2928" t="s">
        <v>67</v>
      </c>
      <c r="G2928" t="s">
        <v>26</v>
      </c>
      <c r="H2928" s="165">
        <v>10325.930490484654</v>
      </c>
      <c r="I2928" s="164"/>
    </row>
    <row r="2929" spans="1:9" x14ac:dyDescent="0.35">
      <c r="A2929">
        <v>347385</v>
      </c>
      <c r="B2929" t="s">
        <v>61</v>
      </c>
      <c r="C2929" t="s">
        <v>3</v>
      </c>
      <c r="D2929" t="s">
        <v>62</v>
      </c>
      <c r="E2929" t="s">
        <v>63</v>
      </c>
      <c r="F2929" t="s">
        <v>68</v>
      </c>
      <c r="G2929" t="s">
        <v>26</v>
      </c>
      <c r="H2929" s="165">
        <v>8788.1823080789909</v>
      </c>
      <c r="I2929" s="164"/>
    </row>
    <row r="2930" spans="1:9" x14ac:dyDescent="0.35">
      <c r="A2930">
        <v>347387</v>
      </c>
      <c r="B2930" t="s">
        <v>70</v>
      </c>
      <c r="C2930" t="s">
        <v>3</v>
      </c>
      <c r="D2930" t="s">
        <v>62</v>
      </c>
      <c r="E2930" t="s">
        <v>63</v>
      </c>
      <c r="F2930" t="s">
        <v>68</v>
      </c>
      <c r="G2930" t="s">
        <v>26</v>
      </c>
      <c r="H2930" s="165">
        <v>9894.0422779173787</v>
      </c>
      <c r="I2930" s="164"/>
    </row>
    <row r="2931" spans="1:9" x14ac:dyDescent="0.35">
      <c r="A2931">
        <v>347389</v>
      </c>
      <c r="B2931" t="s">
        <v>71</v>
      </c>
      <c r="C2931" t="s">
        <v>3</v>
      </c>
      <c r="D2931" t="s">
        <v>62</v>
      </c>
      <c r="E2931" t="s">
        <v>63</v>
      </c>
      <c r="F2931" t="s">
        <v>68</v>
      </c>
      <c r="G2931" t="s">
        <v>26</v>
      </c>
      <c r="H2931" s="165">
        <v>9843.5624703769845</v>
      </c>
      <c r="I2931" s="164"/>
    </row>
    <row r="2932" spans="1:9" x14ac:dyDescent="0.35">
      <c r="A2932">
        <v>347391</v>
      </c>
      <c r="B2932" t="s">
        <v>72</v>
      </c>
      <c r="C2932" t="s">
        <v>3</v>
      </c>
      <c r="D2932" t="s">
        <v>62</v>
      </c>
      <c r="E2932" t="s">
        <v>63</v>
      </c>
      <c r="F2932" t="s">
        <v>68</v>
      </c>
      <c r="G2932" t="s">
        <v>26</v>
      </c>
      <c r="H2932" s="165">
        <v>9906.9557170556272</v>
      </c>
      <c r="I2932" s="164"/>
    </row>
    <row r="2933" spans="1:9" x14ac:dyDescent="0.35">
      <c r="A2933">
        <v>347393</v>
      </c>
      <c r="B2933" t="s">
        <v>73</v>
      </c>
      <c r="C2933" t="s">
        <v>3</v>
      </c>
      <c r="D2933" t="s">
        <v>62</v>
      </c>
      <c r="E2933" t="s">
        <v>63</v>
      </c>
      <c r="F2933" t="s">
        <v>68</v>
      </c>
      <c r="G2933" t="s">
        <v>26</v>
      </c>
      <c r="H2933" s="165">
        <v>9855.8889350089503</v>
      </c>
      <c r="I2933" s="164"/>
    </row>
    <row r="2934" spans="1:9" x14ac:dyDescent="0.35">
      <c r="A2934">
        <v>347395</v>
      </c>
      <c r="B2934" t="s">
        <v>74</v>
      </c>
      <c r="C2934" t="s">
        <v>3</v>
      </c>
      <c r="D2934" t="s">
        <v>62</v>
      </c>
      <c r="E2934" t="s">
        <v>63</v>
      </c>
      <c r="F2934" t="s">
        <v>68</v>
      </c>
      <c r="G2934" t="s">
        <v>26</v>
      </c>
      <c r="H2934" s="165">
        <v>25072.263851202824</v>
      </c>
      <c r="I2934" s="164"/>
    </row>
    <row r="2935" spans="1:9" x14ac:dyDescent="0.35">
      <c r="A2935">
        <v>347397</v>
      </c>
      <c r="B2935" t="s">
        <v>75</v>
      </c>
      <c r="C2935" t="s">
        <v>3</v>
      </c>
      <c r="D2935" t="s">
        <v>62</v>
      </c>
      <c r="E2935" t="s">
        <v>63</v>
      </c>
      <c r="F2935" t="s">
        <v>68</v>
      </c>
      <c r="G2935" t="s">
        <v>26</v>
      </c>
      <c r="H2935" s="165">
        <v>23712.009130341081</v>
      </c>
      <c r="I2935" s="164"/>
    </row>
    <row r="2936" spans="1:9" x14ac:dyDescent="0.35">
      <c r="A2936">
        <v>347399</v>
      </c>
      <c r="B2936" t="s">
        <v>76</v>
      </c>
      <c r="C2936" t="s">
        <v>3</v>
      </c>
      <c r="D2936" t="s">
        <v>62</v>
      </c>
      <c r="E2936" t="s">
        <v>63</v>
      </c>
      <c r="F2936" t="s">
        <v>68</v>
      </c>
      <c r="G2936" t="s">
        <v>26</v>
      </c>
      <c r="H2936" s="165">
        <v>10382.405067145344</v>
      </c>
      <c r="I2936" s="164"/>
    </row>
    <row r="2937" spans="1:9" x14ac:dyDescent="0.35">
      <c r="A2937">
        <v>347331</v>
      </c>
      <c r="B2937" t="s">
        <v>2</v>
      </c>
      <c r="C2937" t="s">
        <v>3</v>
      </c>
      <c r="D2937" t="s">
        <v>4</v>
      </c>
      <c r="E2937" t="s">
        <v>5</v>
      </c>
      <c r="F2937" t="s">
        <v>13</v>
      </c>
      <c r="G2937" t="s">
        <v>26</v>
      </c>
      <c r="H2937" s="165">
        <v>8130.0264463191916</v>
      </c>
      <c r="I2937" s="164"/>
    </row>
    <row r="2938" spans="1:9" x14ac:dyDescent="0.35">
      <c r="A2938">
        <v>347333</v>
      </c>
      <c r="B2938" t="s">
        <v>32</v>
      </c>
      <c r="C2938" t="s">
        <v>3</v>
      </c>
      <c r="D2938" t="s">
        <v>4</v>
      </c>
      <c r="E2938" t="s">
        <v>5</v>
      </c>
      <c r="F2938" t="s">
        <v>13</v>
      </c>
      <c r="G2938" t="s">
        <v>26</v>
      </c>
      <c r="H2938" s="165">
        <v>10216.338950652877</v>
      </c>
      <c r="I2938" s="164"/>
    </row>
    <row r="2939" spans="1:9" x14ac:dyDescent="0.35">
      <c r="A2939">
        <v>347335</v>
      </c>
      <c r="B2939" t="s">
        <v>33</v>
      </c>
      <c r="C2939" t="s">
        <v>3</v>
      </c>
      <c r="D2939" t="s">
        <v>4</v>
      </c>
      <c r="E2939" t="s">
        <v>5</v>
      </c>
      <c r="F2939" t="s">
        <v>13</v>
      </c>
      <c r="G2939" t="s">
        <v>26</v>
      </c>
      <c r="H2939" s="165">
        <v>10164.479362070881</v>
      </c>
      <c r="I2939" s="164"/>
    </row>
    <row r="2940" spans="1:9" x14ac:dyDescent="0.35">
      <c r="A2940">
        <v>347337</v>
      </c>
      <c r="B2940" t="s">
        <v>34</v>
      </c>
      <c r="C2940" t="s">
        <v>3</v>
      </c>
      <c r="D2940" t="s">
        <v>4</v>
      </c>
      <c r="E2940" t="s">
        <v>5</v>
      </c>
      <c r="F2940" t="s">
        <v>13</v>
      </c>
      <c r="G2940" t="s">
        <v>26</v>
      </c>
      <c r="H2940" s="165">
        <v>10112.619773488886</v>
      </c>
      <c r="I2940" s="164"/>
    </row>
    <row r="2941" spans="1:9" x14ac:dyDescent="0.35">
      <c r="A2941">
        <v>347339</v>
      </c>
      <c r="B2941" t="s">
        <v>35</v>
      </c>
      <c r="C2941" t="s">
        <v>3</v>
      </c>
      <c r="D2941" t="s">
        <v>4</v>
      </c>
      <c r="E2941" t="s">
        <v>5</v>
      </c>
      <c r="F2941" t="s">
        <v>13</v>
      </c>
      <c r="G2941" t="s">
        <v>26</v>
      </c>
      <c r="H2941" s="165">
        <v>10060.760184906892</v>
      </c>
      <c r="I2941" s="164"/>
    </row>
    <row r="2942" spans="1:9" x14ac:dyDescent="0.35">
      <c r="A2942">
        <v>347385</v>
      </c>
      <c r="B2942" t="s">
        <v>61</v>
      </c>
      <c r="C2942" t="s">
        <v>3</v>
      </c>
      <c r="D2942" t="s">
        <v>62</v>
      </c>
      <c r="E2942" t="s">
        <v>63</v>
      </c>
      <c r="F2942" t="s">
        <v>13</v>
      </c>
      <c r="G2942" t="s">
        <v>26</v>
      </c>
      <c r="H2942" s="165">
        <v>5640.0127863168782</v>
      </c>
      <c r="I2942" s="164"/>
    </row>
    <row r="2943" spans="1:9" x14ac:dyDescent="0.35">
      <c r="A2943">
        <v>347387</v>
      </c>
      <c r="B2943" t="s">
        <v>70</v>
      </c>
      <c r="C2943" t="s">
        <v>3</v>
      </c>
      <c r="D2943" t="s">
        <v>62</v>
      </c>
      <c r="E2943" t="s">
        <v>63</v>
      </c>
      <c r="F2943" t="s">
        <v>13</v>
      </c>
      <c r="G2943" t="s">
        <v>26</v>
      </c>
      <c r="H2943" s="165">
        <v>6349.7231850225298</v>
      </c>
      <c r="I2943" s="164"/>
    </row>
    <row r="2944" spans="1:9" x14ac:dyDescent="0.35">
      <c r="A2944">
        <v>347389</v>
      </c>
      <c r="B2944" t="s">
        <v>71</v>
      </c>
      <c r="C2944" t="s">
        <v>3</v>
      </c>
      <c r="D2944" t="s">
        <v>62</v>
      </c>
      <c r="E2944" t="s">
        <v>63</v>
      </c>
      <c r="F2944" t="s">
        <v>13</v>
      </c>
      <c r="G2944" t="s">
        <v>26</v>
      </c>
      <c r="H2944" s="165">
        <v>6317.3266381601698</v>
      </c>
      <c r="I2944" s="164"/>
    </row>
    <row r="2945" spans="1:9" x14ac:dyDescent="0.35">
      <c r="A2945">
        <v>347391</v>
      </c>
      <c r="B2945" t="s">
        <v>72</v>
      </c>
      <c r="C2945" t="s">
        <v>3</v>
      </c>
      <c r="D2945" t="s">
        <v>62</v>
      </c>
      <c r="E2945" t="s">
        <v>63</v>
      </c>
      <c r="F2945" t="s">
        <v>13</v>
      </c>
      <c r="G2945" t="s">
        <v>26</v>
      </c>
      <c r="H2945" s="165">
        <v>6358.0106737547649</v>
      </c>
      <c r="I2945" s="164"/>
    </row>
    <row r="2946" spans="1:9" x14ac:dyDescent="0.35">
      <c r="A2946">
        <v>347393</v>
      </c>
      <c r="B2946" t="s">
        <v>73</v>
      </c>
      <c r="C2946" t="s">
        <v>3</v>
      </c>
      <c r="D2946" t="s">
        <v>62</v>
      </c>
      <c r="E2946" t="s">
        <v>63</v>
      </c>
      <c r="F2946" t="s">
        <v>13</v>
      </c>
      <c r="G2946" t="s">
        <v>26</v>
      </c>
      <c r="H2946" s="165">
        <v>6325.2374228591216</v>
      </c>
      <c r="I2946" s="164"/>
    </row>
    <row r="2947" spans="1:9" x14ac:dyDescent="0.35">
      <c r="A2947">
        <v>347395</v>
      </c>
      <c r="B2947" t="s">
        <v>74</v>
      </c>
      <c r="C2947" t="s">
        <v>3</v>
      </c>
      <c r="D2947" t="s">
        <v>62</v>
      </c>
      <c r="E2947" t="s">
        <v>63</v>
      </c>
      <c r="F2947" t="s">
        <v>13</v>
      </c>
      <c r="G2947" t="s">
        <v>26</v>
      </c>
      <c r="H2947" s="165">
        <v>10639.402693632188</v>
      </c>
      <c r="I2947" s="164"/>
    </row>
    <row r="2948" spans="1:9" x14ac:dyDescent="0.35">
      <c r="A2948">
        <v>347397</v>
      </c>
      <c r="B2948" t="s">
        <v>75</v>
      </c>
      <c r="C2948" t="s">
        <v>3</v>
      </c>
      <c r="D2948" t="s">
        <v>62</v>
      </c>
      <c r="E2948" t="s">
        <v>63</v>
      </c>
      <c r="F2948" t="s">
        <v>13</v>
      </c>
      <c r="G2948" t="s">
        <v>26</v>
      </c>
      <c r="H2948" s="165">
        <v>9782.8153923494701</v>
      </c>
      <c r="I2948" s="164"/>
    </row>
    <row r="2949" spans="1:9" x14ac:dyDescent="0.35">
      <c r="A2949">
        <v>347399</v>
      </c>
      <c r="B2949" t="s">
        <v>76</v>
      </c>
      <c r="C2949" t="s">
        <v>3</v>
      </c>
      <c r="D2949" t="s">
        <v>62</v>
      </c>
      <c r="E2949" t="s">
        <v>63</v>
      </c>
      <c r="F2949" t="s">
        <v>13</v>
      </c>
      <c r="G2949" t="s">
        <v>26</v>
      </c>
      <c r="H2949" s="165">
        <v>6600.984775222465</v>
      </c>
      <c r="I2949" s="164"/>
    </row>
    <row r="2950" spans="1:9" x14ac:dyDescent="0.35">
      <c r="A2950">
        <v>347331</v>
      </c>
      <c r="B2950" t="s">
        <v>2</v>
      </c>
      <c r="C2950" t="s">
        <v>3</v>
      </c>
      <c r="D2950" t="s">
        <v>4</v>
      </c>
      <c r="E2950" t="s">
        <v>5</v>
      </c>
      <c r="F2950" t="s">
        <v>7</v>
      </c>
      <c r="G2950" t="s">
        <v>26</v>
      </c>
      <c r="H2950" s="165">
        <v>8320.2912432682297</v>
      </c>
      <c r="I2950" s="164"/>
    </row>
    <row r="2951" spans="1:9" x14ac:dyDescent="0.35">
      <c r="A2951">
        <v>347333</v>
      </c>
      <c r="B2951" t="s">
        <v>32</v>
      </c>
      <c r="C2951" t="s">
        <v>3</v>
      </c>
      <c r="D2951" t="s">
        <v>4</v>
      </c>
      <c r="E2951" t="s">
        <v>5</v>
      </c>
      <c r="F2951" t="s">
        <v>7</v>
      </c>
      <c r="G2951" t="s">
        <v>26</v>
      </c>
      <c r="H2951" s="165">
        <v>10455.429151508066</v>
      </c>
      <c r="I2951" s="164"/>
    </row>
    <row r="2952" spans="1:9" x14ac:dyDescent="0.35">
      <c r="A2952">
        <v>347335</v>
      </c>
      <c r="B2952" t="s">
        <v>33</v>
      </c>
      <c r="C2952" t="s">
        <v>3</v>
      </c>
      <c r="D2952" t="s">
        <v>4</v>
      </c>
      <c r="E2952" t="s">
        <v>5</v>
      </c>
      <c r="F2952" t="s">
        <v>7</v>
      </c>
      <c r="G2952" t="s">
        <v>26</v>
      </c>
      <c r="H2952" s="165">
        <v>10402.355907084167</v>
      </c>
      <c r="I2952" s="164"/>
    </row>
    <row r="2953" spans="1:9" x14ac:dyDescent="0.35">
      <c r="A2953">
        <v>347337</v>
      </c>
      <c r="B2953" t="s">
        <v>34</v>
      </c>
      <c r="C2953" t="s">
        <v>3</v>
      </c>
      <c r="D2953" t="s">
        <v>4</v>
      </c>
      <c r="E2953" t="s">
        <v>5</v>
      </c>
      <c r="F2953" t="s">
        <v>7</v>
      </c>
      <c r="G2953" t="s">
        <v>26</v>
      </c>
      <c r="H2953" s="165">
        <v>10349.282662660269</v>
      </c>
      <c r="I2953" s="164"/>
    </row>
    <row r="2954" spans="1:9" x14ac:dyDescent="0.35">
      <c r="A2954">
        <v>347339</v>
      </c>
      <c r="B2954" t="s">
        <v>35</v>
      </c>
      <c r="C2954" t="s">
        <v>3</v>
      </c>
      <c r="D2954" t="s">
        <v>4</v>
      </c>
      <c r="E2954" t="s">
        <v>5</v>
      </c>
      <c r="F2954" t="s">
        <v>7</v>
      </c>
      <c r="G2954" t="s">
        <v>26</v>
      </c>
      <c r="H2954" s="165">
        <v>10296.209418236371</v>
      </c>
      <c r="I2954" s="164"/>
    </row>
    <row r="2955" spans="1:9" x14ac:dyDescent="0.35">
      <c r="A2955">
        <v>347385</v>
      </c>
      <c r="B2955" t="s">
        <v>61</v>
      </c>
      <c r="C2955" t="s">
        <v>3</v>
      </c>
      <c r="D2955" t="s">
        <v>62</v>
      </c>
      <c r="E2955" t="s">
        <v>63</v>
      </c>
      <c r="F2955" t="s">
        <v>7</v>
      </c>
      <c r="G2955" t="s">
        <v>26</v>
      </c>
      <c r="H2955" s="165">
        <v>5772.0044710505017</v>
      </c>
      <c r="I2955" s="164"/>
    </row>
    <row r="2956" spans="1:9" x14ac:dyDescent="0.35">
      <c r="A2956">
        <v>347387</v>
      </c>
      <c r="B2956" t="s">
        <v>70</v>
      </c>
      <c r="C2956" t="s">
        <v>3</v>
      </c>
      <c r="D2956" t="s">
        <v>62</v>
      </c>
      <c r="E2956" t="s">
        <v>63</v>
      </c>
      <c r="F2956" t="s">
        <v>7</v>
      </c>
      <c r="G2956" t="s">
        <v>26</v>
      </c>
      <c r="H2956" s="165">
        <v>6498.3240291228449</v>
      </c>
      <c r="I2956" s="164"/>
    </row>
    <row r="2957" spans="1:9" x14ac:dyDescent="0.35">
      <c r="A2957">
        <v>347389</v>
      </c>
      <c r="B2957" t="s">
        <v>71</v>
      </c>
      <c r="C2957" t="s">
        <v>3</v>
      </c>
      <c r="D2957" t="s">
        <v>62</v>
      </c>
      <c r="E2957" t="s">
        <v>63</v>
      </c>
      <c r="F2957" t="s">
        <v>7</v>
      </c>
      <c r="G2957" t="s">
        <v>26</v>
      </c>
      <c r="H2957" s="165">
        <v>6465.1693146885445</v>
      </c>
      <c r="I2957" s="164"/>
    </row>
    <row r="2958" spans="1:9" x14ac:dyDescent="0.35">
      <c r="A2958">
        <v>347391</v>
      </c>
      <c r="B2958" t="s">
        <v>72</v>
      </c>
      <c r="C2958" t="s">
        <v>3</v>
      </c>
      <c r="D2958" t="s">
        <v>62</v>
      </c>
      <c r="E2958" t="s">
        <v>63</v>
      </c>
      <c r="F2958" t="s">
        <v>7</v>
      </c>
      <c r="G2958" t="s">
        <v>26</v>
      </c>
      <c r="H2958" s="165">
        <v>6506.8054676990632</v>
      </c>
      <c r="I2958" s="164"/>
    </row>
    <row r="2959" spans="1:9" x14ac:dyDescent="0.35">
      <c r="A2959">
        <v>347393</v>
      </c>
      <c r="B2959" t="s">
        <v>73</v>
      </c>
      <c r="C2959" t="s">
        <v>3</v>
      </c>
      <c r="D2959" t="s">
        <v>62</v>
      </c>
      <c r="E2959" t="s">
        <v>63</v>
      </c>
      <c r="F2959" t="s">
        <v>7</v>
      </c>
      <c r="G2959" t="s">
        <v>26</v>
      </c>
      <c r="H2959" s="165">
        <v>6473.26523332948</v>
      </c>
      <c r="I2959" s="164"/>
    </row>
    <row r="2960" spans="1:9" x14ac:dyDescent="0.35">
      <c r="A2960">
        <v>347395</v>
      </c>
      <c r="B2960" t="s">
        <v>74</v>
      </c>
      <c r="C2960" t="s">
        <v>3</v>
      </c>
      <c r="D2960" t="s">
        <v>62</v>
      </c>
      <c r="E2960" t="s">
        <v>63</v>
      </c>
      <c r="F2960" t="s">
        <v>7</v>
      </c>
      <c r="G2960" t="s">
        <v>26</v>
      </c>
      <c r="H2960" s="165">
        <v>10888.393740159443</v>
      </c>
      <c r="I2960" s="164"/>
    </row>
    <row r="2961" spans="1:9" x14ac:dyDescent="0.35">
      <c r="A2961">
        <v>347397</v>
      </c>
      <c r="B2961" t="s">
        <v>75</v>
      </c>
      <c r="C2961" t="s">
        <v>3</v>
      </c>
      <c r="D2961" t="s">
        <v>62</v>
      </c>
      <c r="E2961" t="s">
        <v>63</v>
      </c>
      <c r="F2961" t="s">
        <v>7</v>
      </c>
      <c r="G2961" t="s">
        <v>26</v>
      </c>
      <c r="H2961" s="165">
        <v>10011.759959320405</v>
      </c>
      <c r="I2961" s="164"/>
    </row>
    <row r="2962" spans="1:9" x14ac:dyDescent="0.35">
      <c r="A2962">
        <v>347399</v>
      </c>
      <c r="B2962" t="s">
        <v>76</v>
      </c>
      <c r="C2962" t="s">
        <v>3</v>
      </c>
      <c r="D2962" t="s">
        <v>62</v>
      </c>
      <c r="E2962" t="s">
        <v>63</v>
      </c>
      <c r="F2962" t="s">
        <v>7</v>
      </c>
      <c r="G2962" t="s">
        <v>26</v>
      </c>
      <c r="H2962" s="165">
        <v>6755.4658259563075</v>
      </c>
      <c r="I2962" s="164"/>
    </row>
    <row r="2963" spans="1:9" x14ac:dyDescent="0.35">
      <c r="A2963">
        <v>347353</v>
      </c>
      <c r="B2963" t="s">
        <v>47</v>
      </c>
      <c r="C2963" t="s">
        <v>37</v>
      </c>
      <c r="D2963" t="s">
        <v>38</v>
      </c>
      <c r="E2963" t="s">
        <v>39</v>
      </c>
      <c r="F2963" t="s">
        <v>43</v>
      </c>
      <c r="G2963" t="s">
        <v>26</v>
      </c>
      <c r="H2963" s="165">
        <v>13317.199999999939</v>
      </c>
      <c r="I2963" s="164"/>
    </row>
    <row r="2964" spans="1:9" x14ac:dyDescent="0.35">
      <c r="A2964">
        <v>347355</v>
      </c>
      <c r="B2964" t="s">
        <v>49</v>
      </c>
      <c r="C2964" t="s">
        <v>37</v>
      </c>
      <c r="D2964" t="s">
        <v>38</v>
      </c>
      <c r="E2964" t="s">
        <v>39</v>
      </c>
      <c r="F2964" t="s">
        <v>43</v>
      </c>
      <c r="G2964" t="s">
        <v>26</v>
      </c>
      <c r="H2964" s="165">
        <v>22168.736683417043</v>
      </c>
      <c r="I2964" s="164"/>
    </row>
    <row r="2965" spans="1:9" x14ac:dyDescent="0.35">
      <c r="A2965">
        <v>347357</v>
      </c>
      <c r="B2965" t="s">
        <v>50</v>
      </c>
      <c r="C2965" t="s">
        <v>37</v>
      </c>
      <c r="D2965" t="s">
        <v>38</v>
      </c>
      <c r="E2965" t="s">
        <v>39</v>
      </c>
      <c r="F2965" t="s">
        <v>43</v>
      </c>
      <c r="G2965" t="s">
        <v>26</v>
      </c>
      <c r="H2965" s="165">
        <v>22056.773366834128</v>
      </c>
      <c r="I2965" s="164"/>
    </row>
    <row r="2966" spans="1:9" x14ac:dyDescent="0.35">
      <c r="A2966">
        <v>347359</v>
      </c>
      <c r="B2966" t="s">
        <v>51</v>
      </c>
      <c r="C2966" t="s">
        <v>37</v>
      </c>
      <c r="D2966" t="s">
        <v>38</v>
      </c>
      <c r="E2966" t="s">
        <v>39</v>
      </c>
      <c r="F2966" t="s">
        <v>43</v>
      </c>
      <c r="G2966" t="s">
        <v>26</v>
      </c>
      <c r="H2966" s="165">
        <v>13267.781708542663</v>
      </c>
      <c r="I2966" s="164"/>
    </row>
    <row r="2967" spans="1:9" x14ac:dyDescent="0.35">
      <c r="A2967">
        <v>347373</v>
      </c>
      <c r="B2967" t="s">
        <v>57</v>
      </c>
      <c r="C2967" t="s">
        <v>37</v>
      </c>
      <c r="D2967" t="s">
        <v>38</v>
      </c>
      <c r="E2967" t="s">
        <v>53</v>
      </c>
      <c r="F2967" t="s">
        <v>43</v>
      </c>
      <c r="G2967" t="s">
        <v>26</v>
      </c>
      <c r="H2967" s="165">
        <v>12915.676381909489</v>
      </c>
      <c r="I2967" s="164"/>
    </row>
    <row r="2968" spans="1:9" x14ac:dyDescent="0.35">
      <c r="A2968">
        <v>347375</v>
      </c>
      <c r="B2968" t="s">
        <v>58</v>
      </c>
      <c r="C2968" t="s">
        <v>37</v>
      </c>
      <c r="D2968" t="s">
        <v>38</v>
      </c>
      <c r="E2968" t="s">
        <v>53</v>
      </c>
      <c r="F2968" t="s">
        <v>43</v>
      </c>
      <c r="G2968" t="s">
        <v>26</v>
      </c>
      <c r="H2968" s="165">
        <v>22347.877989949706</v>
      </c>
      <c r="I2968" s="164"/>
    </row>
    <row r="2969" spans="1:9" x14ac:dyDescent="0.35">
      <c r="A2969">
        <v>347377</v>
      </c>
      <c r="B2969" t="s">
        <v>59</v>
      </c>
      <c r="C2969" t="s">
        <v>37</v>
      </c>
      <c r="D2969" t="s">
        <v>38</v>
      </c>
      <c r="E2969" t="s">
        <v>53</v>
      </c>
      <c r="F2969" t="s">
        <v>43</v>
      </c>
      <c r="G2969" t="s">
        <v>26</v>
      </c>
      <c r="H2969" s="165">
        <v>22280.699999999957</v>
      </c>
      <c r="I2969" s="164"/>
    </row>
    <row r="2970" spans="1:9" x14ac:dyDescent="0.35">
      <c r="A2970">
        <v>347379</v>
      </c>
      <c r="B2970" t="s">
        <v>60</v>
      </c>
      <c r="C2970" t="s">
        <v>37</v>
      </c>
      <c r="D2970" t="s">
        <v>38</v>
      </c>
      <c r="E2970" t="s">
        <v>53</v>
      </c>
      <c r="F2970" t="s">
        <v>43</v>
      </c>
      <c r="G2970" t="s">
        <v>26</v>
      </c>
      <c r="H2970" s="165">
        <v>13403.167236180854</v>
      </c>
      <c r="I2970" s="164"/>
    </row>
    <row r="2971" spans="1:9" x14ac:dyDescent="0.35">
      <c r="A2971">
        <v>347353</v>
      </c>
      <c r="B2971" t="s">
        <v>47</v>
      </c>
      <c r="C2971" t="s">
        <v>37</v>
      </c>
      <c r="D2971" t="s">
        <v>38</v>
      </c>
      <c r="E2971" t="s">
        <v>39</v>
      </c>
      <c r="F2971" t="s">
        <v>42</v>
      </c>
      <c r="G2971" t="s">
        <v>26</v>
      </c>
      <c r="H2971" s="165">
        <v>14905.799999999979</v>
      </c>
      <c r="I2971" s="164"/>
    </row>
    <row r="2972" spans="1:9" x14ac:dyDescent="0.35">
      <c r="A2972">
        <v>347355</v>
      </c>
      <c r="B2972" t="s">
        <v>49</v>
      </c>
      <c r="C2972" t="s">
        <v>37</v>
      </c>
      <c r="D2972" t="s">
        <v>38</v>
      </c>
      <c r="E2972" t="s">
        <v>39</v>
      </c>
      <c r="F2972" t="s">
        <v>42</v>
      </c>
      <c r="G2972" t="s">
        <v>26</v>
      </c>
      <c r="H2972" s="165">
        <v>24813.230653266324</v>
      </c>
      <c r="I2972" s="164"/>
    </row>
    <row r="2973" spans="1:9" x14ac:dyDescent="0.35">
      <c r="A2973">
        <v>347357</v>
      </c>
      <c r="B2973" t="s">
        <v>50</v>
      </c>
      <c r="C2973" t="s">
        <v>37</v>
      </c>
      <c r="D2973" t="s">
        <v>38</v>
      </c>
      <c r="E2973" t="s">
        <v>39</v>
      </c>
      <c r="F2973" t="s">
        <v>42</v>
      </c>
      <c r="G2973" t="s">
        <v>26</v>
      </c>
      <c r="H2973" s="165">
        <v>24687.911306532653</v>
      </c>
      <c r="I2973" s="164"/>
    </row>
    <row r="2974" spans="1:9" x14ac:dyDescent="0.35">
      <c r="A2974">
        <v>347359</v>
      </c>
      <c r="B2974" t="s">
        <v>51</v>
      </c>
      <c r="C2974" t="s">
        <v>37</v>
      </c>
      <c r="D2974" t="s">
        <v>38</v>
      </c>
      <c r="E2974" t="s">
        <v>39</v>
      </c>
      <c r="F2974" t="s">
        <v>42</v>
      </c>
      <c r="G2974" t="s">
        <v>26</v>
      </c>
      <c r="H2974" s="165">
        <v>14850.486633165774</v>
      </c>
      <c r="I2974" s="164"/>
    </row>
    <row r="2975" spans="1:9" x14ac:dyDescent="0.35">
      <c r="A2975">
        <v>347373</v>
      </c>
      <c r="B2975" t="s">
        <v>57</v>
      </c>
      <c r="C2975" t="s">
        <v>37</v>
      </c>
      <c r="D2975" t="s">
        <v>38</v>
      </c>
      <c r="E2975" t="s">
        <v>53</v>
      </c>
      <c r="F2975" t="s">
        <v>42</v>
      </c>
      <c r="G2975" t="s">
        <v>26</v>
      </c>
      <c r="H2975" s="165">
        <v>14456.378894472342</v>
      </c>
      <c r="I2975" s="164"/>
    </row>
    <row r="2976" spans="1:9" x14ac:dyDescent="0.35">
      <c r="A2976">
        <v>347375</v>
      </c>
      <c r="B2976" t="s">
        <v>58</v>
      </c>
      <c r="C2976" t="s">
        <v>37</v>
      </c>
      <c r="D2976" t="s">
        <v>38</v>
      </c>
      <c r="E2976" t="s">
        <v>53</v>
      </c>
      <c r="F2976" t="s">
        <v>42</v>
      </c>
      <c r="G2976" t="s">
        <v>26</v>
      </c>
      <c r="H2976" s="165">
        <v>25013.741608040189</v>
      </c>
      <c r="I2976" s="164"/>
    </row>
    <row r="2977" spans="1:9" x14ac:dyDescent="0.35">
      <c r="A2977">
        <v>347377</v>
      </c>
      <c r="B2977" t="s">
        <v>59</v>
      </c>
      <c r="C2977" t="s">
        <v>37</v>
      </c>
      <c r="D2977" t="s">
        <v>38</v>
      </c>
      <c r="E2977" t="s">
        <v>53</v>
      </c>
      <c r="F2977" t="s">
        <v>42</v>
      </c>
      <c r="G2977" t="s">
        <v>26</v>
      </c>
      <c r="H2977" s="165">
        <v>24938.549999999988</v>
      </c>
      <c r="I2977" s="164"/>
    </row>
    <row r="2978" spans="1:9" x14ac:dyDescent="0.35">
      <c r="A2978">
        <v>347379</v>
      </c>
      <c r="B2978" t="s">
        <v>60</v>
      </c>
      <c r="C2978" t="s">
        <v>37</v>
      </c>
      <c r="D2978" t="s">
        <v>38</v>
      </c>
      <c r="E2978" t="s">
        <v>53</v>
      </c>
      <c r="F2978" t="s">
        <v>42</v>
      </c>
      <c r="G2978" t="s">
        <v>26</v>
      </c>
      <c r="H2978" s="165">
        <v>15002.02221105522</v>
      </c>
      <c r="I2978" s="164"/>
    </row>
    <row r="2979" spans="1:9" x14ac:dyDescent="0.35">
      <c r="A2979">
        <v>347385</v>
      </c>
      <c r="B2979" t="s">
        <v>61</v>
      </c>
      <c r="C2979" t="s">
        <v>3</v>
      </c>
      <c r="D2979" t="s">
        <v>62</v>
      </c>
      <c r="E2979" t="s">
        <v>63</v>
      </c>
      <c r="F2979" t="s">
        <v>66</v>
      </c>
      <c r="G2979" t="s">
        <v>26</v>
      </c>
      <c r="H2979" s="165">
        <v>5238.3823130990368</v>
      </c>
      <c r="I2979" s="164"/>
    </row>
    <row r="2980" spans="1:9" x14ac:dyDescent="0.35">
      <c r="A2980">
        <v>347387</v>
      </c>
      <c r="B2980" t="s">
        <v>70</v>
      </c>
      <c r="C2980" t="s">
        <v>3</v>
      </c>
      <c r="D2980" t="s">
        <v>62</v>
      </c>
      <c r="E2980" t="s">
        <v>63</v>
      </c>
      <c r="F2980" t="s">
        <v>66</v>
      </c>
      <c r="G2980" t="s">
        <v>26</v>
      </c>
      <c r="H2980" s="165">
        <v>5897.5535846645307</v>
      </c>
      <c r="I2980" s="164"/>
    </row>
    <row r="2981" spans="1:9" x14ac:dyDescent="0.35">
      <c r="A2981">
        <v>347389</v>
      </c>
      <c r="B2981" t="s">
        <v>71</v>
      </c>
      <c r="C2981" t="s">
        <v>3</v>
      </c>
      <c r="D2981" t="s">
        <v>62</v>
      </c>
      <c r="E2981" t="s">
        <v>63</v>
      </c>
      <c r="F2981" t="s">
        <v>66</v>
      </c>
      <c r="G2981" t="s">
        <v>26</v>
      </c>
      <c r="H2981" s="165">
        <v>5867.4640255590994</v>
      </c>
      <c r="I2981" s="164"/>
    </row>
    <row r="2982" spans="1:9" x14ac:dyDescent="0.35">
      <c r="A2982">
        <v>347391</v>
      </c>
      <c r="B2982" t="s">
        <v>72</v>
      </c>
      <c r="C2982" t="s">
        <v>3</v>
      </c>
      <c r="D2982" t="s">
        <v>62</v>
      </c>
      <c r="E2982" t="s">
        <v>63</v>
      </c>
      <c r="F2982" t="s">
        <v>66</v>
      </c>
      <c r="G2982" t="s">
        <v>26</v>
      </c>
      <c r="H2982" s="165">
        <v>5905.2509137380148</v>
      </c>
      <c r="I2982" s="164"/>
    </row>
    <row r="2983" spans="1:9" x14ac:dyDescent="0.35">
      <c r="A2983">
        <v>347393</v>
      </c>
      <c r="B2983" t="s">
        <v>73</v>
      </c>
      <c r="C2983" t="s">
        <v>3</v>
      </c>
      <c r="D2983" t="s">
        <v>62</v>
      </c>
      <c r="E2983" t="s">
        <v>63</v>
      </c>
      <c r="F2983" t="s">
        <v>66</v>
      </c>
      <c r="G2983" t="s">
        <v>26</v>
      </c>
      <c r="H2983" s="165">
        <v>5874.8114760383341</v>
      </c>
      <c r="I2983" s="164"/>
    </row>
    <row r="2984" spans="1:9" x14ac:dyDescent="0.35">
      <c r="A2984">
        <v>347395</v>
      </c>
      <c r="B2984" t="s">
        <v>74</v>
      </c>
      <c r="C2984" t="s">
        <v>3</v>
      </c>
      <c r="D2984" t="s">
        <v>62</v>
      </c>
      <c r="E2984" t="s">
        <v>63</v>
      </c>
      <c r="F2984" t="s">
        <v>66</v>
      </c>
      <c r="G2984" t="s">
        <v>26</v>
      </c>
      <c r="H2984" s="165">
        <v>9881.761088817866</v>
      </c>
      <c r="I2984" s="164"/>
    </row>
    <row r="2985" spans="1:9" x14ac:dyDescent="0.35">
      <c r="A2985">
        <v>347397</v>
      </c>
      <c r="B2985" t="s">
        <v>75</v>
      </c>
      <c r="C2985" t="s">
        <v>3</v>
      </c>
      <c r="D2985" t="s">
        <v>62</v>
      </c>
      <c r="E2985" t="s">
        <v>63</v>
      </c>
      <c r="F2985" t="s">
        <v>66</v>
      </c>
      <c r="G2985" t="s">
        <v>26</v>
      </c>
      <c r="H2985" s="165">
        <v>9086.1721533546261</v>
      </c>
      <c r="I2985" s="164"/>
    </row>
    <row r="2986" spans="1:9" x14ac:dyDescent="0.35">
      <c r="A2986">
        <v>347399</v>
      </c>
      <c r="B2986" t="s">
        <v>76</v>
      </c>
      <c r="C2986" t="s">
        <v>3</v>
      </c>
      <c r="D2986" t="s">
        <v>62</v>
      </c>
      <c r="E2986" t="s">
        <v>63</v>
      </c>
      <c r="F2986" t="s">
        <v>66</v>
      </c>
      <c r="G2986" t="s">
        <v>26</v>
      </c>
      <c r="H2986" s="165">
        <v>6130.9226070287523</v>
      </c>
      <c r="I2986" s="164"/>
    </row>
    <row r="2987" spans="1:9" x14ac:dyDescent="0.35">
      <c r="A2987">
        <v>347425</v>
      </c>
      <c r="B2987" t="s">
        <v>93</v>
      </c>
      <c r="C2987" t="s">
        <v>3</v>
      </c>
      <c r="D2987" t="s">
        <v>62</v>
      </c>
      <c r="E2987" t="s">
        <v>91</v>
      </c>
      <c r="F2987" t="s">
        <v>66</v>
      </c>
      <c r="G2987" t="s">
        <v>26</v>
      </c>
      <c r="H2987" s="165">
        <v>5158.6099936102191</v>
      </c>
      <c r="I2987" s="164"/>
    </row>
    <row r="2988" spans="1:9" x14ac:dyDescent="0.35">
      <c r="A2988">
        <v>347427</v>
      </c>
      <c r="B2988" t="s">
        <v>98</v>
      </c>
      <c r="C2988" t="s">
        <v>3</v>
      </c>
      <c r="D2988" t="s">
        <v>62</v>
      </c>
      <c r="E2988" t="s">
        <v>91</v>
      </c>
      <c r="F2988" t="s">
        <v>66</v>
      </c>
      <c r="G2988" t="s">
        <v>26</v>
      </c>
      <c r="H2988" s="165">
        <v>5807.2849073482366</v>
      </c>
      <c r="I2988" s="164"/>
    </row>
    <row r="2989" spans="1:9" x14ac:dyDescent="0.35">
      <c r="A2989">
        <v>347429</v>
      </c>
      <c r="B2989" t="s">
        <v>99</v>
      </c>
      <c r="C2989" t="s">
        <v>3</v>
      </c>
      <c r="D2989" t="s">
        <v>62</v>
      </c>
      <c r="E2989" t="s">
        <v>91</v>
      </c>
      <c r="F2989" t="s">
        <v>66</v>
      </c>
      <c r="G2989" t="s">
        <v>26</v>
      </c>
      <c r="H2989" s="165">
        <v>6005.8759974440836</v>
      </c>
      <c r="I2989" s="164"/>
    </row>
    <row r="2990" spans="1:9" x14ac:dyDescent="0.35">
      <c r="A2990">
        <v>347431</v>
      </c>
      <c r="B2990" t="s">
        <v>100</v>
      </c>
      <c r="C2990" t="s">
        <v>3</v>
      </c>
      <c r="D2990" t="s">
        <v>62</v>
      </c>
      <c r="E2990" t="s">
        <v>91</v>
      </c>
      <c r="F2990" t="s">
        <v>66</v>
      </c>
      <c r="G2990" t="s">
        <v>26</v>
      </c>
      <c r="H2990" s="165">
        <v>6057.4481022364171</v>
      </c>
      <c r="I2990" s="164"/>
    </row>
    <row r="2991" spans="1:9" x14ac:dyDescent="0.35">
      <c r="A2991">
        <v>347433</v>
      </c>
      <c r="B2991" t="s">
        <v>101</v>
      </c>
      <c r="C2991" t="s">
        <v>3</v>
      </c>
      <c r="D2991" t="s">
        <v>62</v>
      </c>
      <c r="E2991" t="s">
        <v>91</v>
      </c>
      <c r="F2991" t="s">
        <v>66</v>
      </c>
      <c r="G2991" t="s">
        <v>26</v>
      </c>
      <c r="H2991" s="165">
        <v>6027.0086645367373</v>
      </c>
      <c r="I2991" s="164"/>
    </row>
    <row r="2992" spans="1:9" x14ac:dyDescent="0.35">
      <c r="A2992">
        <v>347435</v>
      </c>
      <c r="B2992" t="s">
        <v>102</v>
      </c>
      <c r="C2992" t="s">
        <v>3</v>
      </c>
      <c r="D2992" t="s">
        <v>62</v>
      </c>
      <c r="E2992" t="s">
        <v>91</v>
      </c>
      <c r="F2992" t="s">
        <v>66</v>
      </c>
      <c r="G2992" t="s">
        <v>26</v>
      </c>
      <c r="H2992" s="165">
        <v>9753.0407539935841</v>
      </c>
      <c r="I2992" s="164"/>
    </row>
    <row r="2993" spans="1:9" x14ac:dyDescent="0.35">
      <c r="A2993">
        <v>347437</v>
      </c>
      <c r="B2993" t="s">
        <v>103</v>
      </c>
      <c r="C2993" t="s">
        <v>3</v>
      </c>
      <c r="D2993" t="s">
        <v>62</v>
      </c>
      <c r="E2993" t="s">
        <v>91</v>
      </c>
      <c r="F2993" t="s">
        <v>66</v>
      </c>
      <c r="G2993" t="s">
        <v>26</v>
      </c>
      <c r="H2993" s="165">
        <v>8949.1946837060641</v>
      </c>
      <c r="I2993" s="164"/>
    </row>
    <row r="2994" spans="1:9" x14ac:dyDescent="0.35">
      <c r="A2994">
        <v>347439</v>
      </c>
      <c r="B2994" t="s">
        <v>104</v>
      </c>
      <c r="C2994" t="s">
        <v>3</v>
      </c>
      <c r="D2994" t="s">
        <v>62</v>
      </c>
      <c r="E2994" t="s">
        <v>91</v>
      </c>
      <c r="F2994" t="s">
        <v>66</v>
      </c>
      <c r="G2994" t="s">
        <v>26</v>
      </c>
      <c r="H2994" s="165">
        <v>6038.0298402555891</v>
      </c>
      <c r="I2994" s="164"/>
    </row>
    <row r="2995" spans="1:9" x14ac:dyDescent="0.35">
      <c r="A2995">
        <v>347385</v>
      </c>
      <c r="B2995" t="s">
        <v>61</v>
      </c>
      <c r="C2995" t="s">
        <v>3</v>
      </c>
      <c r="D2995" t="s">
        <v>62</v>
      </c>
      <c r="E2995" t="s">
        <v>63</v>
      </c>
      <c r="F2995" t="s">
        <v>64</v>
      </c>
      <c r="G2995" t="s">
        <v>26</v>
      </c>
      <c r="H2995" s="165">
        <v>5066.7544025559018</v>
      </c>
      <c r="I2995" s="164"/>
    </row>
    <row r="2996" spans="1:9" x14ac:dyDescent="0.35">
      <c r="A2996">
        <v>347387</v>
      </c>
      <c r="B2996" t="s">
        <v>70</v>
      </c>
      <c r="C2996" t="s">
        <v>3</v>
      </c>
      <c r="D2996" t="s">
        <v>62</v>
      </c>
      <c r="E2996" t="s">
        <v>63</v>
      </c>
      <c r="F2996" t="s">
        <v>64</v>
      </c>
      <c r="G2996" t="s">
        <v>26</v>
      </c>
      <c r="H2996" s="165">
        <v>5704.3288945686909</v>
      </c>
      <c r="I2996" s="164"/>
    </row>
    <row r="2997" spans="1:9" x14ac:dyDescent="0.35">
      <c r="A2997">
        <v>347389</v>
      </c>
      <c r="B2997" t="s">
        <v>71</v>
      </c>
      <c r="C2997" t="s">
        <v>3</v>
      </c>
      <c r="D2997" t="s">
        <v>62</v>
      </c>
      <c r="E2997" t="s">
        <v>63</v>
      </c>
      <c r="F2997" t="s">
        <v>64</v>
      </c>
      <c r="G2997" t="s">
        <v>26</v>
      </c>
      <c r="H2997" s="165">
        <v>5675.2251757188506</v>
      </c>
      <c r="I2997" s="164"/>
    </row>
    <row r="2998" spans="1:9" x14ac:dyDescent="0.35">
      <c r="A2998">
        <v>347391</v>
      </c>
      <c r="B2998" t="s">
        <v>72</v>
      </c>
      <c r="C2998" t="s">
        <v>3</v>
      </c>
      <c r="D2998" t="s">
        <v>62</v>
      </c>
      <c r="E2998" t="s">
        <v>63</v>
      </c>
      <c r="F2998" t="s">
        <v>64</v>
      </c>
      <c r="G2998" t="s">
        <v>26</v>
      </c>
      <c r="H2998" s="165">
        <v>5711.7740319488757</v>
      </c>
      <c r="I2998" s="164"/>
    </row>
    <row r="2999" spans="1:9" x14ac:dyDescent="0.35">
      <c r="A2999">
        <v>347393</v>
      </c>
      <c r="B2999" t="s">
        <v>73</v>
      </c>
      <c r="C2999" t="s">
        <v>3</v>
      </c>
      <c r="D2999" t="s">
        <v>62</v>
      </c>
      <c r="E2999" t="s">
        <v>63</v>
      </c>
      <c r="F2999" t="s">
        <v>64</v>
      </c>
      <c r="G2999" t="s">
        <v>26</v>
      </c>
      <c r="H2999" s="165">
        <v>5682.3318977635727</v>
      </c>
      <c r="I2999" s="164"/>
    </row>
    <row r="3000" spans="1:9" x14ac:dyDescent="0.35">
      <c r="A3000">
        <v>347395</v>
      </c>
      <c r="B3000" t="s">
        <v>74</v>
      </c>
      <c r="C3000" t="s">
        <v>3</v>
      </c>
      <c r="D3000" t="s">
        <v>62</v>
      </c>
      <c r="E3000" t="s">
        <v>63</v>
      </c>
      <c r="F3000" t="s">
        <v>64</v>
      </c>
      <c r="G3000" t="s">
        <v>26</v>
      </c>
      <c r="H3000" s="165">
        <v>9557.9996856230046</v>
      </c>
      <c r="I3000" s="164"/>
    </row>
    <row r="3001" spans="1:9" x14ac:dyDescent="0.35">
      <c r="A3001">
        <v>347397</v>
      </c>
      <c r="B3001" t="s">
        <v>75</v>
      </c>
      <c r="C3001" t="s">
        <v>3</v>
      </c>
      <c r="D3001" t="s">
        <v>62</v>
      </c>
      <c r="E3001" t="s">
        <v>63</v>
      </c>
      <c r="F3001" t="s">
        <v>64</v>
      </c>
      <c r="G3001" t="s">
        <v>26</v>
      </c>
      <c r="H3001" s="165">
        <v>8788.4770543130962</v>
      </c>
      <c r="I3001" s="164"/>
    </row>
    <row r="3002" spans="1:9" x14ac:dyDescent="0.35">
      <c r="A3002">
        <v>347399</v>
      </c>
      <c r="B3002" t="s">
        <v>76</v>
      </c>
      <c r="C3002" t="s">
        <v>3</v>
      </c>
      <c r="D3002" t="s">
        <v>62</v>
      </c>
      <c r="E3002" t="s">
        <v>63</v>
      </c>
      <c r="F3002" t="s">
        <v>64</v>
      </c>
      <c r="G3002" t="s">
        <v>26</v>
      </c>
      <c r="H3002" s="165">
        <v>5930.0519233226842</v>
      </c>
      <c r="I3002" s="164"/>
    </row>
    <row r="3003" spans="1:9" x14ac:dyDescent="0.35">
      <c r="A3003">
        <v>347425</v>
      </c>
      <c r="B3003" t="s">
        <v>93</v>
      </c>
      <c r="C3003" t="s">
        <v>3</v>
      </c>
      <c r="D3003" t="s">
        <v>62</v>
      </c>
      <c r="E3003" t="s">
        <v>91</v>
      </c>
      <c r="F3003" t="s">
        <v>64</v>
      </c>
      <c r="G3003" t="s">
        <v>26</v>
      </c>
      <c r="H3003" s="165">
        <v>4989.5957060702785</v>
      </c>
      <c r="I3003" s="164"/>
    </row>
    <row r="3004" spans="1:9" x14ac:dyDescent="0.35">
      <c r="A3004">
        <v>347427</v>
      </c>
      <c r="B3004" t="s">
        <v>98</v>
      </c>
      <c r="C3004" t="s">
        <v>3</v>
      </c>
      <c r="D3004" t="s">
        <v>62</v>
      </c>
      <c r="E3004" t="s">
        <v>91</v>
      </c>
      <c r="F3004" t="s">
        <v>64</v>
      </c>
      <c r="G3004" t="s">
        <v>26</v>
      </c>
      <c r="H3004" s="165">
        <v>5617.0177380191699</v>
      </c>
      <c r="I3004" s="164"/>
    </row>
    <row r="3005" spans="1:9" x14ac:dyDescent="0.35">
      <c r="A3005">
        <v>347429</v>
      </c>
      <c r="B3005" t="s">
        <v>99</v>
      </c>
      <c r="C3005" t="s">
        <v>3</v>
      </c>
      <c r="D3005" t="s">
        <v>62</v>
      </c>
      <c r="E3005" t="s">
        <v>91</v>
      </c>
      <c r="F3005" t="s">
        <v>64</v>
      </c>
      <c r="G3005" t="s">
        <v>26</v>
      </c>
      <c r="H3005" s="165">
        <v>5809.1022824281154</v>
      </c>
      <c r="I3005" s="164"/>
    </row>
    <row r="3006" spans="1:9" x14ac:dyDescent="0.35">
      <c r="A3006">
        <v>347431</v>
      </c>
      <c r="B3006" t="s">
        <v>100</v>
      </c>
      <c r="C3006" t="s">
        <v>3</v>
      </c>
      <c r="D3006" t="s">
        <v>62</v>
      </c>
      <c r="E3006" t="s">
        <v>91</v>
      </c>
      <c r="F3006" t="s">
        <v>64</v>
      </c>
      <c r="G3006" t="s">
        <v>26</v>
      </c>
      <c r="H3006" s="165">
        <v>5858.9847028753939</v>
      </c>
      <c r="I3006" s="164"/>
    </row>
    <row r="3007" spans="1:9" x14ac:dyDescent="0.35">
      <c r="A3007">
        <v>347433</v>
      </c>
      <c r="B3007" t="s">
        <v>101</v>
      </c>
      <c r="C3007" t="s">
        <v>3</v>
      </c>
      <c r="D3007" t="s">
        <v>62</v>
      </c>
      <c r="E3007" t="s">
        <v>91</v>
      </c>
      <c r="F3007" t="s">
        <v>64</v>
      </c>
      <c r="G3007" t="s">
        <v>26</v>
      </c>
      <c r="H3007" s="165">
        <v>5829.5425686900899</v>
      </c>
      <c r="I3007" s="164"/>
    </row>
    <row r="3008" spans="1:9" x14ac:dyDescent="0.35">
      <c r="A3008">
        <v>347435</v>
      </c>
      <c r="B3008" t="s">
        <v>102</v>
      </c>
      <c r="C3008" t="s">
        <v>3</v>
      </c>
      <c r="D3008" t="s">
        <v>62</v>
      </c>
      <c r="E3008" t="s">
        <v>91</v>
      </c>
      <c r="F3008" t="s">
        <v>64</v>
      </c>
      <c r="G3008" t="s">
        <v>26</v>
      </c>
      <c r="H3008" s="165">
        <v>9433.4966837060692</v>
      </c>
      <c r="I3008" s="164"/>
    </row>
    <row r="3009" spans="1:9" x14ac:dyDescent="0.35">
      <c r="A3009">
        <v>347437</v>
      </c>
      <c r="B3009" t="s">
        <v>103</v>
      </c>
      <c r="C3009" t="s">
        <v>3</v>
      </c>
      <c r="D3009" t="s">
        <v>62</v>
      </c>
      <c r="E3009" t="s">
        <v>91</v>
      </c>
      <c r="F3009" t="s">
        <v>64</v>
      </c>
      <c r="G3009" t="s">
        <v>26</v>
      </c>
      <c r="H3009" s="165">
        <v>8655.9874504792315</v>
      </c>
      <c r="I3009" s="164"/>
    </row>
    <row r="3010" spans="1:9" x14ac:dyDescent="0.35">
      <c r="A3010">
        <v>347439</v>
      </c>
      <c r="B3010" t="s">
        <v>104</v>
      </c>
      <c r="C3010" t="s">
        <v>3</v>
      </c>
      <c r="D3010" t="s">
        <v>62</v>
      </c>
      <c r="E3010" t="s">
        <v>91</v>
      </c>
      <c r="F3010" t="s">
        <v>64</v>
      </c>
      <c r="G3010" t="s">
        <v>26</v>
      </c>
      <c r="H3010" s="165">
        <v>5840.2026517571885</v>
      </c>
      <c r="I3010" s="164"/>
    </row>
    <row r="3011" spans="1:9" x14ac:dyDescent="0.35">
      <c r="A3011">
        <v>347353</v>
      </c>
      <c r="B3011" t="s">
        <v>47</v>
      </c>
      <c r="C3011" t="s">
        <v>37</v>
      </c>
      <c r="D3011" t="s">
        <v>38</v>
      </c>
      <c r="E3011" t="s">
        <v>39</v>
      </c>
      <c r="F3011" t="s">
        <v>44</v>
      </c>
      <c r="G3011" t="s">
        <v>26</v>
      </c>
      <c r="H3011" s="165">
        <v>7070.8082698332464</v>
      </c>
      <c r="I3011" s="164"/>
    </row>
    <row r="3012" spans="1:9" x14ac:dyDescent="0.35">
      <c r="A3012">
        <v>347355</v>
      </c>
      <c r="B3012" t="s">
        <v>49</v>
      </c>
      <c r="C3012" t="s">
        <v>37</v>
      </c>
      <c r="D3012" t="s">
        <v>38</v>
      </c>
      <c r="E3012" t="s">
        <v>39</v>
      </c>
      <c r="F3012" t="s">
        <v>44</v>
      </c>
      <c r="G3012" t="s">
        <v>26</v>
      </c>
      <c r="H3012" s="165">
        <v>10613.914362809497</v>
      </c>
      <c r="I3012" s="164"/>
    </row>
    <row r="3013" spans="1:9" x14ac:dyDescent="0.35">
      <c r="A3013">
        <v>347357</v>
      </c>
      <c r="B3013" t="s">
        <v>50</v>
      </c>
      <c r="C3013" t="s">
        <v>37</v>
      </c>
      <c r="D3013" t="s">
        <v>38</v>
      </c>
      <c r="E3013" t="s">
        <v>39</v>
      </c>
      <c r="F3013" t="s">
        <v>44</v>
      </c>
      <c r="G3013" t="s">
        <v>26</v>
      </c>
      <c r="H3013" s="165">
        <v>10560.308734714501</v>
      </c>
      <c r="I3013" s="164"/>
    </row>
    <row r="3014" spans="1:9" x14ac:dyDescent="0.35">
      <c r="A3014">
        <v>347359</v>
      </c>
      <c r="B3014" t="s">
        <v>51</v>
      </c>
      <c r="C3014" t="s">
        <v>37</v>
      </c>
      <c r="D3014" t="s">
        <v>38</v>
      </c>
      <c r="E3014" t="s">
        <v>39</v>
      </c>
      <c r="F3014" t="s">
        <v>44</v>
      </c>
      <c r="G3014" t="s">
        <v>26</v>
      </c>
      <c r="H3014" s="165">
        <v>7044.7243052046488</v>
      </c>
      <c r="I3014" s="164"/>
    </row>
    <row r="3015" spans="1:9" x14ac:dyDescent="0.35">
      <c r="A3015">
        <v>347373</v>
      </c>
      <c r="B3015" t="s">
        <v>57</v>
      </c>
      <c r="C3015" t="s">
        <v>37</v>
      </c>
      <c r="D3015" t="s">
        <v>38</v>
      </c>
      <c r="E3015" t="s">
        <v>53</v>
      </c>
      <c r="F3015" t="s">
        <v>44</v>
      </c>
      <c r="G3015" t="s">
        <v>26</v>
      </c>
      <c r="H3015" s="165">
        <v>6857.6180707427966</v>
      </c>
      <c r="I3015" s="164"/>
    </row>
    <row r="3016" spans="1:9" x14ac:dyDescent="0.35">
      <c r="A3016">
        <v>347375</v>
      </c>
      <c r="B3016" t="s">
        <v>58</v>
      </c>
      <c r="C3016" t="s">
        <v>37</v>
      </c>
      <c r="D3016" t="s">
        <v>38</v>
      </c>
      <c r="E3016" t="s">
        <v>53</v>
      </c>
      <c r="F3016" t="s">
        <v>44</v>
      </c>
      <c r="G3016" t="s">
        <v>26</v>
      </c>
      <c r="H3016" s="165">
        <v>10699.683367761494</v>
      </c>
      <c r="I3016" s="164"/>
    </row>
    <row r="3017" spans="1:9" x14ac:dyDescent="0.35">
      <c r="A3017">
        <v>347377</v>
      </c>
      <c r="B3017" t="s">
        <v>59</v>
      </c>
      <c r="C3017" t="s">
        <v>37</v>
      </c>
      <c r="D3017" t="s">
        <v>38</v>
      </c>
      <c r="E3017" t="s">
        <v>53</v>
      </c>
      <c r="F3017" t="s">
        <v>44</v>
      </c>
      <c r="G3017" t="s">
        <v>26</v>
      </c>
      <c r="H3017" s="165">
        <v>10667.519990904495</v>
      </c>
      <c r="I3017" s="164"/>
    </row>
    <row r="3018" spans="1:9" x14ac:dyDescent="0.35">
      <c r="A3018">
        <v>347379</v>
      </c>
      <c r="B3018" t="s">
        <v>60</v>
      </c>
      <c r="C3018" t="s">
        <v>37</v>
      </c>
      <c r="D3018" t="s">
        <v>38</v>
      </c>
      <c r="E3018" t="s">
        <v>53</v>
      </c>
      <c r="F3018" t="s">
        <v>44</v>
      </c>
      <c r="G3018" t="s">
        <v>26</v>
      </c>
      <c r="H3018" s="165">
        <v>7116.6092470944914</v>
      </c>
      <c r="I3018" s="164"/>
    </row>
    <row r="3019" spans="1:9" x14ac:dyDescent="0.35">
      <c r="A3019">
        <v>347411</v>
      </c>
      <c r="B3019" t="s">
        <v>85</v>
      </c>
      <c r="C3019" t="s">
        <v>37</v>
      </c>
      <c r="D3019" t="s">
        <v>4</v>
      </c>
      <c r="E3019" t="s">
        <v>78</v>
      </c>
      <c r="F3019" t="s">
        <v>44</v>
      </c>
      <c r="G3019" t="s">
        <v>26</v>
      </c>
      <c r="H3019" s="165">
        <v>5760.9277049014609</v>
      </c>
      <c r="I3019" s="164"/>
    </row>
    <row r="3020" spans="1:9" x14ac:dyDescent="0.35">
      <c r="A3020">
        <v>347413</v>
      </c>
      <c r="B3020" t="s">
        <v>86</v>
      </c>
      <c r="C3020" t="s">
        <v>37</v>
      </c>
      <c r="D3020" t="s">
        <v>4</v>
      </c>
      <c r="E3020" t="s">
        <v>78</v>
      </c>
      <c r="F3020" t="s">
        <v>44</v>
      </c>
      <c r="G3020" t="s">
        <v>26</v>
      </c>
      <c r="H3020" s="165">
        <v>7720.7166063668519</v>
      </c>
      <c r="I3020" s="164"/>
    </row>
    <row r="3021" spans="1:9" x14ac:dyDescent="0.35">
      <c r="A3021">
        <v>347415</v>
      </c>
      <c r="B3021" t="s">
        <v>87</v>
      </c>
      <c r="C3021" t="s">
        <v>37</v>
      </c>
      <c r="D3021" t="s">
        <v>4</v>
      </c>
      <c r="E3021" t="s">
        <v>78</v>
      </c>
      <c r="F3021" t="s">
        <v>44</v>
      </c>
      <c r="G3021" t="s">
        <v>26</v>
      </c>
      <c r="H3021" s="165">
        <v>7697.5080394138449</v>
      </c>
      <c r="I3021" s="164"/>
    </row>
    <row r="3022" spans="1:9" x14ac:dyDescent="0.35">
      <c r="A3022">
        <v>347417</v>
      </c>
      <c r="B3022" t="s">
        <v>88</v>
      </c>
      <c r="C3022" t="s">
        <v>37</v>
      </c>
      <c r="D3022" t="s">
        <v>4</v>
      </c>
      <c r="E3022" t="s">
        <v>78</v>
      </c>
      <c r="F3022" t="s">
        <v>44</v>
      </c>
      <c r="G3022" t="s">
        <v>26</v>
      </c>
      <c r="H3022" s="165">
        <v>7658.8270944921669</v>
      </c>
      <c r="I3022" s="164"/>
    </row>
    <row r="3023" spans="1:9" x14ac:dyDescent="0.35">
      <c r="A3023">
        <v>347419</v>
      </c>
      <c r="B3023" t="s">
        <v>89</v>
      </c>
      <c r="C3023" t="s">
        <v>37</v>
      </c>
      <c r="D3023" t="s">
        <v>4</v>
      </c>
      <c r="E3023" t="s">
        <v>78</v>
      </c>
      <c r="F3023" t="s">
        <v>44</v>
      </c>
      <c r="G3023" t="s">
        <v>26</v>
      </c>
      <c r="H3023" s="165">
        <v>7620.1461495704898</v>
      </c>
      <c r="I3023" s="164"/>
    </row>
    <row r="3024" spans="1:9" x14ac:dyDescent="0.35">
      <c r="A3024">
        <v>347353</v>
      </c>
      <c r="B3024" t="s">
        <v>47</v>
      </c>
      <c r="C3024" t="s">
        <v>37</v>
      </c>
      <c r="D3024" t="s">
        <v>38</v>
      </c>
      <c r="E3024" t="s">
        <v>39</v>
      </c>
      <c r="F3024" t="s">
        <v>41</v>
      </c>
      <c r="G3024" t="s">
        <v>26</v>
      </c>
      <c r="H3024" s="165">
        <v>10664.219899191448</v>
      </c>
      <c r="I3024" s="164"/>
    </row>
    <row r="3025" spans="1:9" x14ac:dyDescent="0.35">
      <c r="A3025">
        <v>347355</v>
      </c>
      <c r="B3025" t="s">
        <v>49</v>
      </c>
      <c r="C3025" t="s">
        <v>37</v>
      </c>
      <c r="D3025" t="s">
        <v>38</v>
      </c>
      <c r="E3025" t="s">
        <v>39</v>
      </c>
      <c r="F3025" t="s">
        <v>41</v>
      </c>
      <c r="G3025" t="s">
        <v>26</v>
      </c>
      <c r="H3025" s="165">
        <v>16007.94597119756</v>
      </c>
      <c r="I3025" s="164"/>
    </row>
    <row r="3026" spans="1:9" x14ac:dyDescent="0.35">
      <c r="A3026">
        <v>347357</v>
      </c>
      <c r="B3026" t="s">
        <v>50</v>
      </c>
      <c r="C3026" t="s">
        <v>37</v>
      </c>
      <c r="D3026" t="s">
        <v>38</v>
      </c>
      <c r="E3026" t="s">
        <v>39</v>
      </c>
      <c r="F3026" t="s">
        <v>41</v>
      </c>
      <c r="G3026" t="s">
        <v>26</v>
      </c>
      <c r="H3026" s="165">
        <v>15927.097759221813</v>
      </c>
      <c r="I3026" s="164"/>
    </row>
    <row r="3027" spans="1:9" x14ac:dyDescent="0.35">
      <c r="A3027">
        <v>347359</v>
      </c>
      <c r="B3027" t="s">
        <v>51</v>
      </c>
      <c r="C3027" t="s">
        <v>37</v>
      </c>
      <c r="D3027" t="s">
        <v>38</v>
      </c>
      <c r="E3027" t="s">
        <v>39</v>
      </c>
      <c r="F3027" t="s">
        <v>41</v>
      </c>
      <c r="G3027" t="s">
        <v>26</v>
      </c>
      <c r="H3027" s="165">
        <v>10624.879964628512</v>
      </c>
      <c r="I3027" s="164"/>
    </row>
    <row r="3028" spans="1:9" x14ac:dyDescent="0.35">
      <c r="A3028">
        <v>347373</v>
      </c>
      <c r="B3028" t="s">
        <v>57</v>
      </c>
      <c r="C3028" t="s">
        <v>37</v>
      </c>
      <c r="D3028" t="s">
        <v>38</v>
      </c>
      <c r="E3028" t="s">
        <v>53</v>
      </c>
      <c r="F3028" t="s">
        <v>41</v>
      </c>
      <c r="G3028" t="s">
        <v>26</v>
      </c>
      <c r="H3028" s="165">
        <v>10342.685630874117</v>
      </c>
      <c r="I3028" s="164"/>
    </row>
    <row r="3029" spans="1:9" x14ac:dyDescent="0.35">
      <c r="A3029">
        <v>347375</v>
      </c>
      <c r="B3029" t="s">
        <v>58</v>
      </c>
      <c r="C3029" t="s">
        <v>37</v>
      </c>
      <c r="D3029" t="s">
        <v>38</v>
      </c>
      <c r="E3029" t="s">
        <v>53</v>
      </c>
      <c r="F3029" t="s">
        <v>41</v>
      </c>
      <c r="G3029" t="s">
        <v>26</v>
      </c>
      <c r="H3029" s="165">
        <v>16137.303110358751</v>
      </c>
      <c r="I3029" s="164"/>
    </row>
    <row r="3030" spans="1:9" x14ac:dyDescent="0.35">
      <c r="A3030">
        <v>347377</v>
      </c>
      <c r="B3030" t="s">
        <v>59</v>
      </c>
      <c r="C3030" t="s">
        <v>37</v>
      </c>
      <c r="D3030" t="s">
        <v>38</v>
      </c>
      <c r="E3030" t="s">
        <v>53</v>
      </c>
      <c r="F3030" t="s">
        <v>41</v>
      </c>
      <c r="G3030" t="s">
        <v>26</v>
      </c>
      <c r="H3030" s="165">
        <v>16088.794183173302</v>
      </c>
      <c r="I3030" s="164"/>
    </row>
    <row r="3031" spans="1:9" x14ac:dyDescent="0.35">
      <c r="A3031">
        <v>347379</v>
      </c>
      <c r="B3031" t="s">
        <v>60</v>
      </c>
      <c r="C3031" t="s">
        <v>37</v>
      </c>
      <c r="D3031" t="s">
        <v>38</v>
      </c>
      <c r="E3031" t="s">
        <v>53</v>
      </c>
      <c r="F3031" t="s">
        <v>41</v>
      </c>
      <c r="G3031" t="s">
        <v>26</v>
      </c>
      <c r="H3031" s="165">
        <v>10733.297107124719</v>
      </c>
      <c r="I3031" s="164"/>
    </row>
    <row r="3032" spans="1:9" x14ac:dyDescent="0.35">
      <c r="A3032">
        <v>347411</v>
      </c>
      <c r="B3032" t="s">
        <v>85</v>
      </c>
      <c r="C3032" t="s">
        <v>37</v>
      </c>
      <c r="D3032" t="s">
        <v>4</v>
      </c>
      <c r="E3032" t="s">
        <v>78</v>
      </c>
      <c r="F3032" t="s">
        <v>41</v>
      </c>
      <c r="G3032" t="s">
        <v>26</v>
      </c>
      <c r="H3032" s="165">
        <v>8688.6530540677049</v>
      </c>
      <c r="I3032" s="164"/>
    </row>
    <row r="3033" spans="1:9" x14ac:dyDescent="0.35">
      <c r="A3033">
        <v>347413</v>
      </c>
      <c r="B3033" t="s">
        <v>86</v>
      </c>
      <c r="C3033" t="s">
        <v>37</v>
      </c>
      <c r="D3033" t="s">
        <v>4</v>
      </c>
      <c r="E3033" t="s">
        <v>78</v>
      </c>
      <c r="F3033" t="s">
        <v>41</v>
      </c>
      <c r="G3033" t="s">
        <v>26</v>
      </c>
      <c r="H3033" s="165">
        <v>11644.414121778578</v>
      </c>
      <c r="I3033" s="164"/>
    </row>
    <row r="3034" spans="1:9" x14ac:dyDescent="0.35">
      <c r="A3034">
        <v>347415</v>
      </c>
      <c r="B3034" t="s">
        <v>87</v>
      </c>
      <c r="C3034" t="s">
        <v>37</v>
      </c>
      <c r="D3034" t="s">
        <v>4</v>
      </c>
      <c r="E3034" t="s">
        <v>78</v>
      </c>
      <c r="F3034" t="s">
        <v>41</v>
      </c>
      <c r="G3034" t="s">
        <v>26</v>
      </c>
      <c r="H3034" s="165">
        <v>11609.410872915516</v>
      </c>
      <c r="I3034" s="164"/>
    </row>
    <row r="3035" spans="1:9" x14ac:dyDescent="0.35">
      <c r="A3035">
        <v>347417</v>
      </c>
      <c r="B3035" t="s">
        <v>88</v>
      </c>
      <c r="C3035" t="s">
        <v>37</v>
      </c>
      <c r="D3035" t="s">
        <v>4</v>
      </c>
      <c r="E3035" t="s">
        <v>78</v>
      </c>
      <c r="F3035" t="s">
        <v>41</v>
      </c>
      <c r="G3035" t="s">
        <v>26</v>
      </c>
      <c r="H3035" s="165">
        <v>11551.072124810413</v>
      </c>
      <c r="I3035" s="164"/>
    </row>
    <row r="3036" spans="1:9" x14ac:dyDescent="0.35">
      <c r="A3036">
        <v>347419</v>
      </c>
      <c r="B3036" t="s">
        <v>89</v>
      </c>
      <c r="C3036" t="s">
        <v>37</v>
      </c>
      <c r="D3036" t="s">
        <v>4</v>
      </c>
      <c r="E3036" t="s">
        <v>78</v>
      </c>
      <c r="F3036" t="s">
        <v>41</v>
      </c>
      <c r="G3036" t="s">
        <v>26</v>
      </c>
      <c r="H3036" s="165">
        <v>11492.73337670531</v>
      </c>
      <c r="I3036" s="164"/>
    </row>
    <row r="3037" spans="1:9" x14ac:dyDescent="0.35">
      <c r="A3037">
        <v>347425</v>
      </c>
      <c r="B3037" t="s">
        <v>93</v>
      </c>
      <c r="C3037" t="s">
        <v>3</v>
      </c>
      <c r="D3037" t="s">
        <v>62</v>
      </c>
      <c r="E3037" t="s">
        <v>91</v>
      </c>
      <c r="F3037" t="s">
        <v>95</v>
      </c>
      <c r="G3037" t="s">
        <v>26</v>
      </c>
      <c r="H3037" s="165">
        <v>9140.4056205748802</v>
      </c>
      <c r="I3037" s="164"/>
    </row>
    <row r="3038" spans="1:9" x14ac:dyDescent="0.35">
      <c r="A3038">
        <v>347427</v>
      </c>
      <c r="B3038" t="s">
        <v>98</v>
      </c>
      <c r="C3038" t="s">
        <v>3</v>
      </c>
      <c r="D3038" t="s">
        <v>62</v>
      </c>
      <c r="E3038" t="s">
        <v>91</v>
      </c>
      <c r="F3038" t="s">
        <v>95</v>
      </c>
      <c r="G3038" t="s">
        <v>26</v>
      </c>
      <c r="H3038" s="165">
        <v>10289.775670801797</v>
      </c>
      <c r="I3038" s="164"/>
    </row>
    <row r="3039" spans="1:9" x14ac:dyDescent="0.35">
      <c r="A3039">
        <v>347429</v>
      </c>
      <c r="B3039" t="s">
        <v>99</v>
      </c>
      <c r="C3039" t="s">
        <v>3</v>
      </c>
      <c r="D3039" t="s">
        <v>62</v>
      </c>
      <c r="E3039" t="s">
        <v>91</v>
      </c>
      <c r="F3039" t="s">
        <v>95</v>
      </c>
      <c r="G3039" t="s">
        <v>26</v>
      </c>
      <c r="H3039" s="165">
        <v>10641.654009803309</v>
      </c>
      <c r="I3039" s="164"/>
    </row>
    <row r="3040" spans="1:9" x14ac:dyDescent="0.35">
      <c r="A3040">
        <v>347431</v>
      </c>
      <c r="B3040" t="s">
        <v>100</v>
      </c>
      <c r="C3040" t="s">
        <v>3</v>
      </c>
      <c r="D3040" t="s">
        <v>62</v>
      </c>
      <c r="E3040" t="s">
        <v>91</v>
      </c>
      <c r="F3040" t="s">
        <v>95</v>
      </c>
      <c r="G3040" t="s">
        <v>26</v>
      </c>
      <c r="H3040" s="165">
        <v>10733.03326838117</v>
      </c>
      <c r="I3040" s="164"/>
    </row>
    <row r="3041" spans="1:9" x14ac:dyDescent="0.35">
      <c r="A3041">
        <v>347433</v>
      </c>
      <c r="B3041" t="s">
        <v>101</v>
      </c>
      <c r="C3041" t="s">
        <v>3</v>
      </c>
      <c r="D3041" t="s">
        <v>62</v>
      </c>
      <c r="E3041" t="s">
        <v>91</v>
      </c>
      <c r="F3041" t="s">
        <v>95</v>
      </c>
      <c r="G3041" t="s">
        <v>26</v>
      </c>
      <c r="H3041" s="165">
        <v>10679.098427836543</v>
      </c>
      <c r="I3041" s="164"/>
    </row>
    <row r="3042" spans="1:9" x14ac:dyDescent="0.35">
      <c r="A3042">
        <v>347435</v>
      </c>
      <c r="B3042" t="s">
        <v>102</v>
      </c>
      <c r="C3042" t="s">
        <v>3</v>
      </c>
      <c r="D3042" t="s">
        <v>62</v>
      </c>
      <c r="E3042" t="s">
        <v>91</v>
      </c>
      <c r="F3042" t="s">
        <v>95</v>
      </c>
      <c r="G3042" t="s">
        <v>26</v>
      </c>
      <c r="H3042" s="165">
        <v>19937.447765809382</v>
      </c>
      <c r="I3042" s="164"/>
    </row>
    <row r="3043" spans="1:9" x14ac:dyDescent="0.35">
      <c r="A3043">
        <v>347437</v>
      </c>
      <c r="B3043" t="s">
        <v>103</v>
      </c>
      <c r="C3043" t="s">
        <v>3</v>
      </c>
      <c r="D3043" t="s">
        <v>62</v>
      </c>
      <c r="E3043" t="s">
        <v>91</v>
      </c>
      <c r="F3043" t="s">
        <v>95</v>
      </c>
      <c r="G3043" t="s">
        <v>26</v>
      </c>
      <c r="H3043" s="165">
        <v>18499.65030680782</v>
      </c>
      <c r="I3043" s="164"/>
    </row>
    <row r="3044" spans="1:9" x14ac:dyDescent="0.35">
      <c r="A3044">
        <v>347439</v>
      </c>
      <c r="B3044" t="s">
        <v>104</v>
      </c>
      <c r="C3044" t="s">
        <v>3</v>
      </c>
      <c r="D3044" t="s">
        <v>62</v>
      </c>
      <c r="E3044" t="s">
        <v>91</v>
      </c>
      <c r="F3044" t="s">
        <v>95</v>
      </c>
      <c r="G3044" t="s">
        <v>26</v>
      </c>
      <c r="H3044" s="165">
        <v>10728.848668683757</v>
      </c>
      <c r="I3044" s="164"/>
    </row>
    <row r="3045" spans="1:9" x14ac:dyDescent="0.35">
      <c r="A3045">
        <v>347331</v>
      </c>
      <c r="B3045" t="s">
        <v>2</v>
      </c>
      <c r="C3045" t="s">
        <v>3</v>
      </c>
      <c r="D3045" t="s">
        <v>4</v>
      </c>
      <c r="E3045" t="s">
        <v>5</v>
      </c>
      <c r="F3045" t="s">
        <v>5</v>
      </c>
      <c r="G3045" t="s">
        <v>26</v>
      </c>
      <c r="H3045" s="165">
        <v>47921.381172227178</v>
      </c>
      <c r="I3045" s="164"/>
    </row>
    <row r="3046" spans="1:9" x14ac:dyDescent="0.35">
      <c r="A3046">
        <v>347333</v>
      </c>
      <c r="B3046" t="s">
        <v>32</v>
      </c>
      <c r="C3046" t="s">
        <v>3</v>
      </c>
      <c r="D3046" t="s">
        <v>4</v>
      </c>
      <c r="E3046" t="s">
        <v>5</v>
      </c>
      <c r="F3046" t="s">
        <v>5</v>
      </c>
      <c r="G3046" t="s">
        <v>26</v>
      </c>
      <c r="H3046" s="165">
        <v>60845.854501352507</v>
      </c>
      <c r="I3046" s="164"/>
    </row>
    <row r="3047" spans="1:9" x14ac:dyDescent="0.35">
      <c r="A3047">
        <v>347335</v>
      </c>
      <c r="B3047" t="s">
        <v>33</v>
      </c>
      <c r="C3047" t="s">
        <v>3</v>
      </c>
      <c r="D3047" t="s">
        <v>4</v>
      </c>
      <c r="E3047" t="s">
        <v>5</v>
      </c>
      <c r="F3047" t="s">
        <v>5</v>
      </c>
      <c r="G3047" t="s">
        <v>26</v>
      </c>
      <c r="H3047" s="165">
        <v>60536.992295761891</v>
      </c>
      <c r="I3047" s="164"/>
    </row>
    <row r="3048" spans="1:9" x14ac:dyDescent="0.35">
      <c r="A3048">
        <v>347337</v>
      </c>
      <c r="B3048" t="s">
        <v>34</v>
      </c>
      <c r="C3048" t="s">
        <v>3</v>
      </c>
      <c r="D3048" t="s">
        <v>4</v>
      </c>
      <c r="E3048" t="s">
        <v>5</v>
      </c>
      <c r="F3048" t="s">
        <v>5</v>
      </c>
      <c r="G3048" t="s">
        <v>26</v>
      </c>
      <c r="H3048" s="165">
        <v>60228.130090171268</v>
      </c>
      <c r="I3048" s="164"/>
    </row>
    <row r="3049" spans="1:9" x14ac:dyDescent="0.35">
      <c r="A3049">
        <v>347339</v>
      </c>
      <c r="B3049" t="s">
        <v>35</v>
      </c>
      <c r="C3049" t="s">
        <v>3</v>
      </c>
      <c r="D3049" t="s">
        <v>4</v>
      </c>
      <c r="E3049" t="s">
        <v>5</v>
      </c>
      <c r="F3049" t="s">
        <v>5</v>
      </c>
      <c r="G3049" t="s">
        <v>26</v>
      </c>
      <c r="H3049" s="165">
        <v>59919.267884580644</v>
      </c>
      <c r="I3049" s="164"/>
    </row>
    <row r="3050" spans="1:9" x14ac:dyDescent="0.35">
      <c r="A3050">
        <v>347411</v>
      </c>
      <c r="B3050" t="s">
        <v>85</v>
      </c>
      <c r="C3050" t="s">
        <v>37</v>
      </c>
      <c r="D3050" t="s">
        <v>38</v>
      </c>
      <c r="E3050" t="s">
        <v>39</v>
      </c>
      <c r="F3050" t="s">
        <v>39</v>
      </c>
      <c r="G3050" t="s">
        <v>26</v>
      </c>
      <c r="H3050" s="165">
        <v>41074.699035123893</v>
      </c>
      <c r="I3050" s="164"/>
    </row>
    <row r="3051" spans="1:9" x14ac:dyDescent="0.35">
      <c r="A3051">
        <v>347413</v>
      </c>
      <c r="B3051" t="s">
        <v>86</v>
      </c>
      <c r="C3051" t="s">
        <v>37</v>
      </c>
      <c r="D3051" t="s">
        <v>38</v>
      </c>
      <c r="E3051" t="s">
        <v>39</v>
      </c>
      <c r="F3051" t="s">
        <v>39</v>
      </c>
      <c r="G3051" t="s">
        <v>26</v>
      </c>
      <c r="H3051" s="165">
        <v>52254.767287809809</v>
      </c>
      <c r="I3051" s="164"/>
    </row>
    <row r="3052" spans="1:9" x14ac:dyDescent="0.35">
      <c r="A3052">
        <v>347415</v>
      </c>
      <c r="B3052" t="s">
        <v>87</v>
      </c>
      <c r="C3052" t="s">
        <v>37</v>
      </c>
      <c r="D3052" t="s">
        <v>38</v>
      </c>
      <c r="E3052" t="s">
        <v>39</v>
      </c>
      <c r="F3052" t="s">
        <v>39</v>
      </c>
      <c r="G3052" t="s">
        <v>26</v>
      </c>
      <c r="H3052" s="165">
        <v>52097.688829028819</v>
      </c>
      <c r="I3052" s="164"/>
    </row>
    <row r="3053" spans="1:9" x14ac:dyDescent="0.35">
      <c r="A3053">
        <v>347417</v>
      </c>
      <c r="B3053" t="s">
        <v>88</v>
      </c>
      <c r="C3053" t="s">
        <v>37</v>
      </c>
      <c r="D3053" t="s">
        <v>38</v>
      </c>
      <c r="E3053" t="s">
        <v>39</v>
      </c>
      <c r="F3053" t="s">
        <v>39</v>
      </c>
      <c r="G3053" t="s">
        <v>26</v>
      </c>
      <c r="H3053" s="165">
        <v>51835.891397727166</v>
      </c>
      <c r="I3053" s="164"/>
    </row>
    <row r="3054" spans="1:9" x14ac:dyDescent="0.35">
      <c r="A3054">
        <v>347419</v>
      </c>
      <c r="B3054" t="s">
        <v>89</v>
      </c>
      <c r="C3054" t="s">
        <v>37</v>
      </c>
      <c r="D3054" t="s">
        <v>38</v>
      </c>
      <c r="E3054" t="s">
        <v>39</v>
      </c>
      <c r="F3054" t="s">
        <v>39</v>
      </c>
      <c r="G3054" t="s">
        <v>26</v>
      </c>
      <c r="H3054" s="165">
        <v>51574.093966425513</v>
      </c>
      <c r="I3054" s="164"/>
    </row>
    <row r="3055" spans="1:9" x14ac:dyDescent="0.35">
      <c r="A3055">
        <v>347373</v>
      </c>
      <c r="B3055" t="s">
        <v>57</v>
      </c>
      <c r="C3055" t="s">
        <v>37</v>
      </c>
      <c r="D3055" t="s">
        <v>38</v>
      </c>
      <c r="E3055" t="s">
        <v>53</v>
      </c>
      <c r="F3055" t="s">
        <v>53</v>
      </c>
      <c r="G3055" t="s">
        <v>26</v>
      </c>
      <c r="H3055" s="165">
        <v>48111.476579310292</v>
      </c>
      <c r="I3055" s="164"/>
    </row>
    <row r="3056" spans="1:9" x14ac:dyDescent="0.35">
      <c r="A3056">
        <v>347375</v>
      </c>
      <c r="B3056" t="s">
        <v>58</v>
      </c>
      <c r="C3056" t="s">
        <v>37</v>
      </c>
      <c r="D3056" t="s">
        <v>38</v>
      </c>
      <c r="E3056" t="s">
        <v>53</v>
      </c>
      <c r="F3056" t="s">
        <v>53</v>
      </c>
      <c r="G3056" t="s">
        <v>26</v>
      </c>
      <c r="H3056" s="165">
        <v>75066.526079999894</v>
      </c>
      <c r="I3056" s="164"/>
    </row>
    <row r="3057" spans="1:9" x14ac:dyDescent="0.35">
      <c r="A3057">
        <v>347377</v>
      </c>
      <c r="B3057" t="s">
        <v>59</v>
      </c>
      <c r="C3057" t="s">
        <v>37</v>
      </c>
      <c r="D3057" t="s">
        <v>38</v>
      </c>
      <c r="E3057" t="s">
        <v>53</v>
      </c>
      <c r="F3057" t="s">
        <v>53</v>
      </c>
      <c r="G3057" t="s">
        <v>26</v>
      </c>
      <c r="H3057" s="165">
        <v>74840.875199999908</v>
      </c>
      <c r="I3057" s="164"/>
    </row>
    <row r="3058" spans="1:9" x14ac:dyDescent="0.35">
      <c r="A3058">
        <v>347379</v>
      </c>
      <c r="B3058" t="s">
        <v>60</v>
      </c>
      <c r="C3058" t="s">
        <v>37</v>
      </c>
      <c r="D3058" t="s">
        <v>38</v>
      </c>
      <c r="E3058" t="s">
        <v>53</v>
      </c>
      <c r="F3058" t="s">
        <v>53</v>
      </c>
      <c r="G3058" t="s">
        <v>26</v>
      </c>
      <c r="H3058" s="165">
        <v>49928.499310344785</v>
      </c>
      <c r="I3058" s="164"/>
    </row>
    <row r="3059" spans="1:9" x14ac:dyDescent="0.35">
      <c r="A3059">
        <v>347385</v>
      </c>
      <c r="B3059" t="s">
        <v>61</v>
      </c>
      <c r="C3059" t="s">
        <v>3</v>
      </c>
      <c r="D3059" t="s">
        <v>62</v>
      </c>
      <c r="E3059" t="s">
        <v>63</v>
      </c>
      <c r="F3059" t="s">
        <v>63</v>
      </c>
      <c r="G3059" t="s">
        <v>26</v>
      </c>
      <c r="H3059" s="165">
        <v>23359.691293302538</v>
      </c>
      <c r="I3059" s="164"/>
    </row>
    <row r="3060" spans="1:9" x14ac:dyDescent="0.35">
      <c r="A3060">
        <v>347387</v>
      </c>
      <c r="B3060" t="s">
        <v>70</v>
      </c>
      <c r="C3060" t="s">
        <v>3</v>
      </c>
      <c r="D3060" t="s">
        <v>62</v>
      </c>
      <c r="E3060" t="s">
        <v>63</v>
      </c>
      <c r="F3060" t="s">
        <v>63</v>
      </c>
      <c r="G3060" t="s">
        <v>26</v>
      </c>
      <c r="H3060" s="165">
        <v>26299.155519630451</v>
      </c>
      <c r="I3060" s="164"/>
    </row>
    <row r="3061" spans="1:9" x14ac:dyDescent="0.35">
      <c r="A3061">
        <v>347389</v>
      </c>
      <c r="B3061" t="s">
        <v>71</v>
      </c>
      <c r="C3061" t="s">
        <v>3</v>
      </c>
      <c r="D3061" t="s">
        <v>62</v>
      </c>
      <c r="E3061" t="s">
        <v>63</v>
      </c>
      <c r="F3061" t="s">
        <v>63</v>
      </c>
      <c r="G3061" t="s">
        <v>26</v>
      </c>
      <c r="H3061" s="165">
        <v>26164.976154734377</v>
      </c>
      <c r="I3061" s="164"/>
    </row>
    <row r="3062" spans="1:9" x14ac:dyDescent="0.35">
      <c r="A3062">
        <v>347391</v>
      </c>
      <c r="B3062" t="s">
        <v>72</v>
      </c>
      <c r="C3062" t="s">
        <v>3</v>
      </c>
      <c r="D3062" t="s">
        <v>62</v>
      </c>
      <c r="E3062" t="s">
        <v>63</v>
      </c>
      <c r="F3062" t="s">
        <v>63</v>
      </c>
      <c r="G3062" t="s">
        <v>26</v>
      </c>
      <c r="H3062" s="165">
        <v>26333.480473441035</v>
      </c>
      <c r="I3062" s="164"/>
    </row>
    <row r="3063" spans="1:9" x14ac:dyDescent="0.35">
      <c r="A3063">
        <v>347393</v>
      </c>
      <c r="B3063" t="s">
        <v>73</v>
      </c>
      <c r="C3063" t="s">
        <v>3</v>
      </c>
      <c r="D3063" t="s">
        <v>62</v>
      </c>
      <c r="E3063" t="s">
        <v>63</v>
      </c>
      <c r="F3063" t="s">
        <v>63</v>
      </c>
      <c r="G3063" t="s">
        <v>26</v>
      </c>
      <c r="H3063" s="165">
        <v>26197.740883371753</v>
      </c>
      <c r="I3063" s="164"/>
    </row>
    <row r="3064" spans="1:9" x14ac:dyDescent="0.35">
      <c r="A3064">
        <v>347395</v>
      </c>
      <c r="B3064" t="s">
        <v>74</v>
      </c>
      <c r="C3064" t="s">
        <v>3</v>
      </c>
      <c r="D3064" t="s">
        <v>62</v>
      </c>
      <c r="E3064" t="s">
        <v>63</v>
      </c>
      <c r="F3064" t="s">
        <v>63</v>
      </c>
      <c r="G3064" t="s">
        <v>26</v>
      </c>
      <c r="H3064" s="165">
        <v>56470.997949191646</v>
      </c>
      <c r="I3064" s="164"/>
    </row>
    <row r="3065" spans="1:9" x14ac:dyDescent="0.35">
      <c r="A3065">
        <v>347397</v>
      </c>
      <c r="B3065" t="s">
        <v>75</v>
      </c>
      <c r="C3065" t="s">
        <v>3</v>
      </c>
      <c r="D3065" t="s">
        <v>62</v>
      </c>
      <c r="E3065" t="s">
        <v>63</v>
      </c>
      <c r="F3065" t="s">
        <v>63</v>
      </c>
      <c r="G3065" t="s">
        <v>26</v>
      </c>
      <c r="H3065" s="165">
        <v>54024.356847575</v>
      </c>
      <c r="I3065" s="164"/>
    </row>
    <row r="3066" spans="1:9" x14ac:dyDescent="0.35">
      <c r="A3066">
        <v>347399</v>
      </c>
      <c r="B3066" t="s">
        <v>76</v>
      </c>
      <c r="C3066" t="s">
        <v>3</v>
      </c>
      <c r="D3066" t="s">
        <v>62</v>
      </c>
      <c r="E3066" t="s">
        <v>63</v>
      </c>
      <c r="F3066" t="s">
        <v>63</v>
      </c>
      <c r="G3066" t="s">
        <v>26</v>
      </c>
      <c r="H3066" s="165">
        <v>27391.313140877515</v>
      </c>
      <c r="I3066" s="164"/>
    </row>
    <row r="3067" spans="1:9" x14ac:dyDescent="0.35">
      <c r="A3067">
        <v>347411</v>
      </c>
      <c r="B3067" t="s">
        <v>85</v>
      </c>
      <c r="C3067" t="s">
        <v>37</v>
      </c>
      <c r="D3067" t="s">
        <v>4</v>
      </c>
      <c r="E3067" t="s">
        <v>78</v>
      </c>
      <c r="F3067" t="s">
        <v>78</v>
      </c>
      <c r="G3067" t="s">
        <v>26</v>
      </c>
      <c r="H3067" s="165">
        <v>40449.196004132158</v>
      </c>
      <c r="I3067" s="164"/>
    </row>
    <row r="3068" spans="1:9" x14ac:dyDescent="0.35">
      <c r="A3068">
        <v>347413</v>
      </c>
      <c r="B3068" t="s">
        <v>86</v>
      </c>
      <c r="C3068" t="s">
        <v>37</v>
      </c>
      <c r="D3068" t="s">
        <v>4</v>
      </c>
      <c r="E3068" t="s">
        <v>78</v>
      </c>
      <c r="F3068" t="s">
        <v>78</v>
      </c>
      <c r="G3068" t="s">
        <v>26</v>
      </c>
      <c r="H3068" s="165">
        <v>51459.009410330473</v>
      </c>
      <c r="I3068" s="164"/>
    </row>
    <row r="3069" spans="1:9" x14ac:dyDescent="0.35">
      <c r="A3069">
        <v>347415</v>
      </c>
      <c r="B3069" t="s">
        <v>87</v>
      </c>
      <c r="C3069" t="s">
        <v>37</v>
      </c>
      <c r="D3069" t="s">
        <v>4</v>
      </c>
      <c r="E3069" t="s">
        <v>78</v>
      </c>
      <c r="F3069" t="s">
        <v>78</v>
      </c>
      <c r="G3069" t="s">
        <v>26</v>
      </c>
      <c r="H3069" s="165">
        <v>51304.323009297419</v>
      </c>
      <c r="I3069" s="164"/>
    </row>
    <row r="3070" spans="1:9" x14ac:dyDescent="0.35">
      <c r="A3070">
        <v>347417</v>
      </c>
      <c r="B3070" t="s">
        <v>88</v>
      </c>
      <c r="C3070" t="s">
        <v>37</v>
      </c>
      <c r="D3070" t="s">
        <v>4</v>
      </c>
      <c r="E3070" t="s">
        <v>78</v>
      </c>
      <c r="F3070" t="s">
        <v>78</v>
      </c>
      <c r="G3070" t="s">
        <v>26</v>
      </c>
      <c r="H3070" s="165">
        <v>51046.512340908987</v>
      </c>
      <c r="I3070" s="164"/>
    </row>
    <row r="3071" spans="1:9" x14ac:dyDescent="0.35">
      <c r="A3071">
        <v>347419</v>
      </c>
      <c r="B3071" t="s">
        <v>89</v>
      </c>
      <c r="C3071" t="s">
        <v>37</v>
      </c>
      <c r="D3071" t="s">
        <v>4</v>
      </c>
      <c r="E3071" t="s">
        <v>78</v>
      </c>
      <c r="F3071" t="s">
        <v>78</v>
      </c>
      <c r="G3071" t="s">
        <v>26</v>
      </c>
      <c r="H3071" s="165">
        <v>50788.701672520554</v>
      </c>
      <c r="I3071" s="164"/>
    </row>
    <row r="3072" spans="1:9" x14ac:dyDescent="0.35">
      <c r="A3072">
        <v>347425</v>
      </c>
      <c r="B3072" t="s">
        <v>93</v>
      </c>
      <c r="C3072" t="s">
        <v>3</v>
      </c>
      <c r="D3072" t="s">
        <v>62</v>
      </c>
      <c r="E3072" t="s">
        <v>91</v>
      </c>
      <c r="F3072" t="s">
        <v>91</v>
      </c>
      <c r="G3072" t="s">
        <v>26</v>
      </c>
      <c r="H3072" s="165">
        <v>20920.007393103406</v>
      </c>
      <c r="I3072" s="164"/>
    </row>
    <row r="3073" spans="1:9" x14ac:dyDescent="0.35">
      <c r="A3073">
        <v>347427</v>
      </c>
      <c r="B3073" t="s">
        <v>98</v>
      </c>
      <c r="C3073" t="s">
        <v>3</v>
      </c>
      <c r="D3073" t="s">
        <v>62</v>
      </c>
      <c r="E3073" t="s">
        <v>91</v>
      </c>
      <c r="F3073" t="s">
        <v>91</v>
      </c>
      <c r="G3073" t="s">
        <v>26</v>
      </c>
      <c r="H3073" s="165">
        <v>23550.616027586151</v>
      </c>
      <c r="I3073" s="164"/>
    </row>
    <row r="3074" spans="1:9" x14ac:dyDescent="0.35">
      <c r="A3074">
        <v>347429</v>
      </c>
      <c r="B3074" t="s">
        <v>99</v>
      </c>
      <c r="C3074" t="s">
        <v>3</v>
      </c>
      <c r="D3074" t="s">
        <v>62</v>
      </c>
      <c r="E3074" t="s">
        <v>91</v>
      </c>
      <c r="F3074" t="s">
        <v>91</v>
      </c>
      <c r="G3074" t="s">
        <v>26</v>
      </c>
      <c r="H3074" s="165">
        <v>24355.973881379254</v>
      </c>
      <c r="I3074" s="164"/>
    </row>
    <row r="3075" spans="1:9" x14ac:dyDescent="0.35">
      <c r="A3075">
        <v>347431</v>
      </c>
      <c r="B3075" t="s">
        <v>100</v>
      </c>
      <c r="C3075" t="s">
        <v>3</v>
      </c>
      <c r="D3075" t="s">
        <v>62</v>
      </c>
      <c r="E3075" t="s">
        <v>91</v>
      </c>
      <c r="F3075" t="s">
        <v>91</v>
      </c>
      <c r="G3075" t="s">
        <v>26</v>
      </c>
      <c r="H3075" s="165">
        <v>24565.117199999906</v>
      </c>
      <c r="I3075" s="164"/>
    </row>
    <row r="3076" spans="1:9" x14ac:dyDescent="0.35">
      <c r="A3076">
        <v>347433</v>
      </c>
      <c r="B3076" t="s">
        <v>101</v>
      </c>
      <c r="C3076" t="s">
        <v>3</v>
      </c>
      <c r="D3076" t="s">
        <v>62</v>
      </c>
      <c r="E3076" t="s">
        <v>91</v>
      </c>
      <c r="F3076" t="s">
        <v>91</v>
      </c>
      <c r="G3076" t="s">
        <v>26</v>
      </c>
      <c r="H3076" s="165">
        <v>24441.674399999905</v>
      </c>
      <c r="I3076" s="164"/>
    </row>
    <row r="3077" spans="1:9" x14ac:dyDescent="0.35">
      <c r="A3077">
        <v>347435</v>
      </c>
      <c r="B3077" t="s">
        <v>102</v>
      </c>
      <c r="C3077" t="s">
        <v>3</v>
      </c>
      <c r="D3077" t="s">
        <v>62</v>
      </c>
      <c r="E3077" t="s">
        <v>91</v>
      </c>
      <c r="F3077" t="s">
        <v>91</v>
      </c>
      <c r="G3077" t="s">
        <v>26</v>
      </c>
      <c r="H3077" s="165">
        <v>51711.182137930984</v>
      </c>
      <c r="I3077" s="164"/>
    </row>
    <row r="3078" spans="1:9" x14ac:dyDescent="0.35">
      <c r="A3078">
        <v>347437</v>
      </c>
      <c r="B3078" t="s">
        <v>103</v>
      </c>
      <c r="C3078" t="s">
        <v>3</v>
      </c>
      <c r="D3078" t="s">
        <v>62</v>
      </c>
      <c r="E3078" t="s">
        <v>91</v>
      </c>
      <c r="F3078" t="s">
        <v>91</v>
      </c>
      <c r="G3078" t="s">
        <v>26</v>
      </c>
      <c r="H3078" s="165">
        <v>48389.577599999902</v>
      </c>
      <c r="I3078" s="164"/>
    </row>
    <row r="3079" spans="1:9" x14ac:dyDescent="0.35">
      <c r="A3079">
        <v>347439</v>
      </c>
      <c r="B3079" t="s">
        <v>104</v>
      </c>
      <c r="C3079" t="s">
        <v>3</v>
      </c>
      <c r="D3079" t="s">
        <v>62</v>
      </c>
      <c r="E3079" t="s">
        <v>91</v>
      </c>
      <c r="F3079" t="s">
        <v>91</v>
      </c>
      <c r="G3079" t="s">
        <v>26</v>
      </c>
      <c r="H3079" s="165">
        <v>24624.710275861988</v>
      </c>
      <c r="I3079" s="164"/>
    </row>
    <row r="3080" spans="1:9" x14ac:dyDescent="0.35">
      <c r="A3080">
        <v>347331</v>
      </c>
      <c r="B3080" t="s">
        <v>2</v>
      </c>
      <c r="C3080" t="s">
        <v>3</v>
      </c>
      <c r="D3080" t="s">
        <v>4</v>
      </c>
      <c r="E3080" t="s">
        <v>5</v>
      </c>
      <c r="F3080" t="s">
        <v>15</v>
      </c>
      <c r="G3080" t="s">
        <v>17</v>
      </c>
      <c r="H3080" s="165">
        <v>9612.7695865384576</v>
      </c>
      <c r="I3080" s="164"/>
    </row>
    <row r="3081" spans="1:9" x14ac:dyDescent="0.35">
      <c r="A3081">
        <v>347333</v>
      </c>
      <c r="B3081" t="s">
        <v>32</v>
      </c>
      <c r="C3081" t="s">
        <v>3</v>
      </c>
      <c r="D3081" t="s">
        <v>4</v>
      </c>
      <c r="E3081" t="s">
        <v>5</v>
      </c>
      <c r="F3081" t="s">
        <v>15</v>
      </c>
      <c r="G3081" t="s">
        <v>17</v>
      </c>
      <c r="H3081" s="165">
        <v>13587.081475961524</v>
      </c>
      <c r="I3081" s="164"/>
    </row>
    <row r="3082" spans="1:9" x14ac:dyDescent="0.35">
      <c r="A3082">
        <v>347335</v>
      </c>
      <c r="B3082" t="s">
        <v>33</v>
      </c>
      <c r="C3082" t="s">
        <v>3</v>
      </c>
      <c r="D3082" t="s">
        <v>4</v>
      </c>
      <c r="E3082" t="s">
        <v>5</v>
      </c>
      <c r="F3082" t="s">
        <v>15</v>
      </c>
      <c r="G3082" t="s">
        <v>17</v>
      </c>
      <c r="H3082" s="165">
        <v>13518.111519230755</v>
      </c>
      <c r="I3082" s="164"/>
    </row>
    <row r="3083" spans="1:9" x14ac:dyDescent="0.35">
      <c r="A3083">
        <v>347337</v>
      </c>
      <c r="B3083" t="s">
        <v>34</v>
      </c>
      <c r="C3083" t="s">
        <v>3</v>
      </c>
      <c r="D3083" t="s">
        <v>4</v>
      </c>
      <c r="E3083" t="s">
        <v>5</v>
      </c>
      <c r="F3083" t="s">
        <v>15</v>
      </c>
      <c r="G3083" t="s">
        <v>17</v>
      </c>
      <c r="H3083" s="165">
        <v>13449.141562499986</v>
      </c>
      <c r="I3083" s="164"/>
    </row>
    <row r="3084" spans="1:9" x14ac:dyDescent="0.35">
      <c r="A3084">
        <v>347339</v>
      </c>
      <c r="B3084" t="s">
        <v>35</v>
      </c>
      <c r="C3084" t="s">
        <v>3</v>
      </c>
      <c r="D3084" t="s">
        <v>4</v>
      </c>
      <c r="E3084" t="s">
        <v>5</v>
      </c>
      <c r="F3084" t="s">
        <v>15</v>
      </c>
      <c r="G3084" t="s">
        <v>17</v>
      </c>
      <c r="H3084" s="165">
        <v>13380.171605769216</v>
      </c>
      <c r="I3084" s="164"/>
    </row>
    <row r="3085" spans="1:9" x14ac:dyDescent="0.35">
      <c r="A3085">
        <v>347331</v>
      </c>
      <c r="B3085" t="s">
        <v>2</v>
      </c>
      <c r="C3085" t="s">
        <v>3</v>
      </c>
      <c r="D3085" t="s">
        <v>4</v>
      </c>
      <c r="E3085" t="s">
        <v>5</v>
      </c>
      <c r="F3085" t="s">
        <v>10</v>
      </c>
      <c r="G3085" t="s">
        <v>17</v>
      </c>
      <c r="H3085" s="165">
        <v>8214.7487019230703</v>
      </c>
      <c r="I3085" s="164"/>
    </row>
    <row r="3086" spans="1:9" x14ac:dyDescent="0.35">
      <c r="A3086">
        <v>347333</v>
      </c>
      <c r="B3086" t="s">
        <v>32</v>
      </c>
      <c r="C3086" t="s">
        <v>3</v>
      </c>
      <c r="D3086" t="s">
        <v>4</v>
      </c>
      <c r="E3086" t="s">
        <v>5</v>
      </c>
      <c r="F3086" t="s">
        <v>10</v>
      </c>
      <c r="G3086" t="s">
        <v>17</v>
      </c>
      <c r="H3086" s="165">
        <v>12040.786802884591</v>
      </c>
      <c r="I3086" s="164"/>
    </row>
    <row r="3087" spans="1:9" x14ac:dyDescent="0.35">
      <c r="A3087">
        <v>347335</v>
      </c>
      <c r="B3087" t="s">
        <v>33</v>
      </c>
      <c r="C3087" t="s">
        <v>3</v>
      </c>
      <c r="D3087" t="s">
        <v>4</v>
      </c>
      <c r="E3087" t="s">
        <v>5</v>
      </c>
      <c r="F3087" t="s">
        <v>10</v>
      </c>
      <c r="G3087" t="s">
        <v>17</v>
      </c>
      <c r="H3087" s="165">
        <v>11979.666057692284</v>
      </c>
      <c r="I3087" s="164"/>
    </row>
    <row r="3088" spans="1:9" x14ac:dyDescent="0.35">
      <c r="A3088">
        <v>347337</v>
      </c>
      <c r="B3088" t="s">
        <v>34</v>
      </c>
      <c r="C3088" t="s">
        <v>3</v>
      </c>
      <c r="D3088" t="s">
        <v>4</v>
      </c>
      <c r="E3088" t="s">
        <v>5</v>
      </c>
      <c r="F3088" t="s">
        <v>10</v>
      </c>
      <c r="G3088" t="s">
        <v>17</v>
      </c>
      <c r="H3088" s="165">
        <v>11918.545312499979</v>
      </c>
      <c r="I3088" s="164"/>
    </row>
    <row r="3089" spans="1:9" x14ac:dyDescent="0.35">
      <c r="A3089">
        <v>347339</v>
      </c>
      <c r="B3089" t="s">
        <v>35</v>
      </c>
      <c r="C3089" t="s">
        <v>3</v>
      </c>
      <c r="D3089" t="s">
        <v>4</v>
      </c>
      <c r="E3089" t="s">
        <v>5</v>
      </c>
      <c r="F3089" t="s">
        <v>10</v>
      </c>
      <c r="G3089" t="s">
        <v>17</v>
      </c>
      <c r="H3089" s="165">
        <v>11857.424567307671</v>
      </c>
      <c r="I3089" s="164"/>
    </row>
    <row r="3090" spans="1:9" x14ac:dyDescent="0.35">
      <c r="A3090">
        <v>347331</v>
      </c>
      <c r="B3090" t="s">
        <v>2</v>
      </c>
      <c r="C3090" t="s">
        <v>3</v>
      </c>
      <c r="D3090" t="s">
        <v>4</v>
      </c>
      <c r="E3090" t="s">
        <v>5</v>
      </c>
      <c r="F3090" t="s">
        <v>14</v>
      </c>
      <c r="G3090" t="s">
        <v>17</v>
      </c>
      <c r="H3090" s="165">
        <v>8173.4685576923021</v>
      </c>
      <c r="I3090" s="164"/>
    </row>
    <row r="3091" spans="1:9" x14ac:dyDescent="0.35">
      <c r="A3091">
        <v>347333</v>
      </c>
      <c r="B3091" t="s">
        <v>32</v>
      </c>
      <c r="C3091" t="s">
        <v>3</v>
      </c>
      <c r="D3091" t="s">
        <v>4</v>
      </c>
      <c r="E3091" t="s">
        <v>5</v>
      </c>
      <c r="F3091" t="s">
        <v>14</v>
      </c>
      <c r="G3091" t="s">
        <v>17</v>
      </c>
      <c r="H3091" s="165">
        <v>11980.280336538439</v>
      </c>
      <c r="I3091" s="164"/>
    </row>
    <row r="3092" spans="1:9" x14ac:dyDescent="0.35">
      <c r="A3092">
        <v>347335</v>
      </c>
      <c r="B3092" t="s">
        <v>33</v>
      </c>
      <c r="C3092" t="s">
        <v>3</v>
      </c>
      <c r="D3092" t="s">
        <v>4</v>
      </c>
      <c r="E3092" t="s">
        <v>5</v>
      </c>
      <c r="F3092" t="s">
        <v>14</v>
      </c>
      <c r="G3092" t="s">
        <v>17</v>
      </c>
      <c r="H3092" s="165">
        <v>11919.466730769207</v>
      </c>
      <c r="I3092" s="164"/>
    </row>
    <row r="3093" spans="1:9" x14ac:dyDescent="0.35">
      <c r="A3093">
        <v>347337</v>
      </c>
      <c r="B3093" t="s">
        <v>34</v>
      </c>
      <c r="C3093" t="s">
        <v>3</v>
      </c>
      <c r="D3093" t="s">
        <v>4</v>
      </c>
      <c r="E3093" t="s">
        <v>5</v>
      </c>
      <c r="F3093" t="s">
        <v>14</v>
      </c>
      <c r="G3093" t="s">
        <v>17</v>
      </c>
      <c r="H3093" s="165">
        <v>11858.653124999979</v>
      </c>
      <c r="I3093" s="164"/>
    </row>
    <row r="3094" spans="1:9" x14ac:dyDescent="0.35">
      <c r="A3094">
        <v>347339</v>
      </c>
      <c r="B3094" t="s">
        <v>35</v>
      </c>
      <c r="C3094" t="s">
        <v>3</v>
      </c>
      <c r="D3094" t="s">
        <v>4</v>
      </c>
      <c r="E3094" t="s">
        <v>5</v>
      </c>
      <c r="F3094" t="s">
        <v>14</v>
      </c>
      <c r="G3094" t="s">
        <v>17</v>
      </c>
      <c r="H3094" s="165">
        <v>11797.839519230747</v>
      </c>
      <c r="I3094" s="164"/>
    </row>
    <row r="3095" spans="1:9" x14ac:dyDescent="0.35">
      <c r="A3095">
        <v>347403</v>
      </c>
      <c r="B3095" t="s">
        <v>77</v>
      </c>
      <c r="C3095" t="s">
        <v>37</v>
      </c>
      <c r="D3095" t="s">
        <v>4</v>
      </c>
      <c r="E3095" t="s">
        <v>78</v>
      </c>
      <c r="F3095" t="s">
        <v>79</v>
      </c>
      <c r="G3095" t="s">
        <v>17</v>
      </c>
      <c r="H3095" s="165">
        <v>913.50415384615326</v>
      </c>
      <c r="I3095" s="164"/>
    </row>
    <row r="3096" spans="1:9" x14ac:dyDescent="0.35">
      <c r="A3096">
        <v>347405</v>
      </c>
      <c r="B3096" t="s">
        <v>82</v>
      </c>
      <c r="C3096" t="s">
        <v>37</v>
      </c>
      <c r="D3096" t="s">
        <v>4</v>
      </c>
      <c r="E3096" t="s">
        <v>78</v>
      </c>
      <c r="F3096" t="s">
        <v>79</v>
      </c>
      <c r="G3096" t="s">
        <v>17</v>
      </c>
      <c r="H3096" s="165">
        <v>3938.424</v>
      </c>
      <c r="I3096" s="164"/>
    </row>
    <row r="3097" spans="1:9" x14ac:dyDescent="0.35">
      <c r="A3097">
        <v>347407</v>
      </c>
      <c r="B3097" t="s">
        <v>83</v>
      </c>
      <c r="C3097" t="s">
        <v>37</v>
      </c>
      <c r="D3097" t="s">
        <v>4</v>
      </c>
      <c r="E3097" t="s">
        <v>78</v>
      </c>
      <c r="F3097" t="s">
        <v>79</v>
      </c>
      <c r="G3097" t="s">
        <v>17</v>
      </c>
      <c r="H3097" s="165">
        <v>5927.7299999999968</v>
      </c>
      <c r="I3097" s="164"/>
    </row>
    <row r="3098" spans="1:9" x14ac:dyDescent="0.35">
      <c r="A3098">
        <v>347409</v>
      </c>
      <c r="B3098" t="s">
        <v>84</v>
      </c>
      <c r="C3098" t="s">
        <v>37</v>
      </c>
      <c r="D3098" t="s">
        <v>4</v>
      </c>
      <c r="E3098" t="s">
        <v>78</v>
      </c>
      <c r="F3098" t="s">
        <v>79</v>
      </c>
      <c r="G3098" t="s">
        <v>17</v>
      </c>
      <c r="H3098" s="165">
        <v>7821.4606923076872</v>
      </c>
      <c r="I3098" s="164"/>
    </row>
    <row r="3099" spans="1:9" x14ac:dyDescent="0.35">
      <c r="A3099">
        <v>347411</v>
      </c>
      <c r="B3099" t="s">
        <v>85</v>
      </c>
      <c r="C3099" t="s">
        <v>37</v>
      </c>
      <c r="D3099" t="s">
        <v>4</v>
      </c>
      <c r="E3099" t="s">
        <v>78</v>
      </c>
      <c r="F3099" t="s">
        <v>79</v>
      </c>
      <c r="G3099" t="s">
        <v>17</v>
      </c>
      <c r="H3099" s="165">
        <v>11709.005653846118</v>
      </c>
      <c r="I3099" s="164"/>
    </row>
    <row r="3100" spans="1:9" x14ac:dyDescent="0.35">
      <c r="A3100">
        <v>347413</v>
      </c>
      <c r="B3100" t="s">
        <v>86</v>
      </c>
      <c r="C3100" t="s">
        <v>37</v>
      </c>
      <c r="D3100" t="s">
        <v>4</v>
      </c>
      <c r="E3100" t="s">
        <v>78</v>
      </c>
      <c r="F3100" t="s">
        <v>79</v>
      </c>
      <c r="G3100" t="s">
        <v>17</v>
      </c>
      <c r="H3100" s="165">
        <v>11003.886584615331</v>
      </c>
      <c r="I3100" s="164"/>
    </row>
    <row r="3101" spans="1:9" x14ac:dyDescent="0.35">
      <c r="A3101">
        <v>347415</v>
      </c>
      <c r="B3101" t="s">
        <v>87</v>
      </c>
      <c r="C3101" t="s">
        <v>37</v>
      </c>
      <c r="D3101" t="s">
        <v>4</v>
      </c>
      <c r="E3101" t="s">
        <v>78</v>
      </c>
      <c r="F3101" t="s">
        <v>79</v>
      </c>
      <c r="G3101" t="s">
        <v>17</v>
      </c>
      <c r="H3101" s="165">
        <v>8920.1903076923045</v>
      </c>
      <c r="I3101" s="164"/>
    </row>
    <row r="3102" spans="1:9" x14ac:dyDescent="0.35">
      <c r="A3102">
        <v>347417</v>
      </c>
      <c r="B3102" t="s">
        <v>88</v>
      </c>
      <c r="C3102" t="s">
        <v>37</v>
      </c>
      <c r="D3102" t="s">
        <v>4</v>
      </c>
      <c r="E3102" t="s">
        <v>78</v>
      </c>
      <c r="F3102" t="s">
        <v>79</v>
      </c>
      <c r="G3102" t="s">
        <v>17</v>
      </c>
      <c r="H3102" s="165">
        <v>6911.5631538461466</v>
      </c>
      <c r="I3102" s="164"/>
    </row>
    <row r="3103" spans="1:9" x14ac:dyDescent="0.35">
      <c r="A3103">
        <v>347419</v>
      </c>
      <c r="B3103" t="s">
        <v>89</v>
      </c>
      <c r="C3103" t="s">
        <v>37</v>
      </c>
      <c r="D3103" t="s">
        <v>4</v>
      </c>
      <c r="E3103" t="s">
        <v>78</v>
      </c>
      <c r="F3103" t="s">
        <v>79</v>
      </c>
      <c r="G3103" t="s">
        <v>17</v>
      </c>
      <c r="H3103" s="165">
        <v>1953.8838846153808</v>
      </c>
      <c r="I3103" s="164"/>
    </row>
    <row r="3104" spans="1:9" x14ac:dyDescent="0.35">
      <c r="A3104">
        <v>347403</v>
      </c>
      <c r="B3104" t="s">
        <v>77</v>
      </c>
      <c r="C3104" t="s">
        <v>37</v>
      </c>
      <c r="D3104" t="s">
        <v>4</v>
      </c>
      <c r="E3104" t="s">
        <v>78</v>
      </c>
      <c r="F3104" t="s">
        <v>80</v>
      </c>
      <c r="G3104" t="s">
        <v>17</v>
      </c>
      <c r="H3104" s="165">
        <v>795.25869230769149</v>
      </c>
      <c r="I3104" s="164"/>
    </row>
    <row r="3105" spans="1:9" x14ac:dyDescent="0.35">
      <c r="A3105">
        <v>347405</v>
      </c>
      <c r="B3105" t="s">
        <v>82</v>
      </c>
      <c r="C3105" t="s">
        <v>37</v>
      </c>
      <c r="D3105" t="s">
        <v>4</v>
      </c>
      <c r="E3105" t="s">
        <v>78</v>
      </c>
      <c r="F3105" t="s">
        <v>80</v>
      </c>
      <c r="G3105" t="s">
        <v>17</v>
      </c>
      <c r="H3105" s="165">
        <v>3428.6279999999997</v>
      </c>
      <c r="I3105" s="164"/>
    </row>
    <row r="3106" spans="1:9" x14ac:dyDescent="0.35">
      <c r="A3106">
        <v>347407</v>
      </c>
      <c r="B3106" t="s">
        <v>83</v>
      </c>
      <c r="C3106" t="s">
        <v>37</v>
      </c>
      <c r="D3106" t="s">
        <v>4</v>
      </c>
      <c r="E3106" t="s">
        <v>78</v>
      </c>
      <c r="F3106" t="s">
        <v>80</v>
      </c>
      <c r="G3106" t="s">
        <v>17</v>
      </c>
      <c r="H3106" s="165">
        <v>5160.4349999999986</v>
      </c>
      <c r="I3106" s="164"/>
    </row>
    <row r="3107" spans="1:9" x14ac:dyDescent="0.35">
      <c r="A3107">
        <v>347409</v>
      </c>
      <c r="B3107" t="s">
        <v>84</v>
      </c>
      <c r="C3107" t="s">
        <v>37</v>
      </c>
      <c r="D3107" t="s">
        <v>4</v>
      </c>
      <c r="E3107" t="s">
        <v>78</v>
      </c>
      <c r="F3107" t="s">
        <v>80</v>
      </c>
      <c r="G3107" t="s">
        <v>17</v>
      </c>
      <c r="H3107" s="165">
        <v>6809.0381153846101</v>
      </c>
      <c r="I3107" s="164"/>
    </row>
    <row r="3108" spans="1:9" x14ac:dyDescent="0.35">
      <c r="A3108">
        <v>347411</v>
      </c>
      <c r="B3108" t="s">
        <v>85</v>
      </c>
      <c r="C3108" t="s">
        <v>37</v>
      </c>
      <c r="D3108" t="s">
        <v>4</v>
      </c>
      <c r="E3108" t="s">
        <v>78</v>
      </c>
      <c r="F3108" t="s">
        <v>80</v>
      </c>
      <c r="G3108" t="s">
        <v>17</v>
      </c>
      <c r="H3108" s="165">
        <v>10193.372942307647</v>
      </c>
      <c r="I3108" s="164"/>
    </row>
    <row r="3109" spans="1:9" x14ac:dyDescent="0.35">
      <c r="A3109">
        <v>347413</v>
      </c>
      <c r="B3109" t="s">
        <v>86</v>
      </c>
      <c r="C3109" t="s">
        <v>37</v>
      </c>
      <c r="D3109" t="s">
        <v>4</v>
      </c>
      <c r="E3109" t="s">
        <v>78</v>
      </c>
      <c r="F3109" t="s">
        <v>80</v>
      </c>
      <c r="G3109" t="s">
        <v>17</v>
      </c>
      <c r="H3109" s="165">
        <v>9579.5256307692252</v>
      </c>
      <c r="I3109" s="164"/>
    </row>
    <row r="3110" spans="1:9" x14ac:dyDescent="0.35">
      <c r="A3110">
        <v>347415</v>
      </c>
      <c r="B3110" t="s">
        <v>87</v>
      </c>
      <c r="C3110" t="s">
        <v>37</v>
      </c>
      <c r="D3110" t="s">
        <v>4</v>
      </c>
      <c r="E3110" t="s">
        <v>78</v>
      </c>
      <c r="F3110" t="s">
        <v>80</v>
      </c>
      <c r="G3110" t="s">
        <v>17</v>
      </c>
      <c r="H3110" s="165">
        <v>7765.5463846153807</v>
      </c>
      <c r="I3110" s="164"/>
    </row>
    <row r="3111" spans="1:9" x14ac:dyDescent="0.35">
      <c r="A3111">
        <v>347417</v>
      </c>
      <c r="B3111" t="s">
        <v>88</v>
      </c>
      <c r="C3111" t="s">
        <v>37</v>
      </c>
      <c r="D3111" t="s">
        <v>4</v>
      </c>
      <c r="E3111" t="s">
        <v>78</v>
      </c>
      <c r="F3111" t="s">
        <v>80</v>
      </c>
      <c r="G3111" t="s">
        <v>17</v>
      </c>
      <c r="H3111" s="165">
        <v>6016.9191923076842</v>
      </c>
      <c r="I3111" s="164"/>
    </row>
    <row r="3112" spans="1:9" x14ac:dyDescent="0.35">
      <c r="A3112">
        <v>347419</v>
      </c>
      <c r="B3112" t="s">
        <v>89</v>
      </c>
      <c r="C3112" t="s">
        <v>37</v>
      </c>
      <c r="D3112" t="s">
        <v>4</v>
      </c>
      <c r="E3112" t="s">
        <v>78</v>
      </c>
      <c r="F3112" t="s">
        <v>80</v>
      </c>
      <c r="G3112" t="s">
        <v>17</v>
      </c>
      <c r="H3112" s="165">
        <v>1700.9699807692264</v>
      </c>
      <c r="I3112" s="164"/>
    </row>
    <row r="3113" spans="1:9" x14ac:dyDescent="0.35">
      <c r="A3113">
        <v>347403</v>
      </c>
      <c r="B3113" t="s">
        <v>77</v>
      </c>
      <c r="C3113" t="s">
        <v>37</v>
      </c>
      <c r="D3113" t="s">
        <v>4</v>
      </c>
      <c r="E3113" t="s">
        <v>78</v>
      </c>
      <c r="F3113" t="s">
        <v>81</v>
      </c>
      <c r="G3113" t="s">
        <v>17</v>
      </c>
      <c r="H3113" s="165">
        <v>864.66993749999926</v>
      </c>
      <c r="I3113" s="164"/>
    </row>
    <row r="3114" spans="1:9" x14ac:dyDescent="0.35">
      <c r="A3114">
        <v>347405</v>
      </c>
      <c r="B3114" t="s">
        <v>82</v>
      </c>
      <c r="C3114" t="s">
        <v>37</v>
      </c>
      <c r="D3114" t="s">
        <v>4</v>
      </c>
      <c r="E3114" t="s">
        <v>78</v>
      </c>
      <c r="F3114" t="s">
        <v>81</v>
      </c>
      <c r="G3114" t="s">
        <v>17</v>
      </c>
      <c r="H3114" s="165">
        <v>3727.8832499999999</v>
      </c>
      <c r="I3114" s="164"/>
    </row>
    <row r="3115" spans="1:9" x14ac:dyDescent="0.35">
      <c r="A3115">
        <v>347407</v>
      </c>
      <c r="B3115" t="s">
        <v>83</v>
      </c>
      <c r="C3115" t="s">
        <v>37</v>
      </c>
      <c r="D3115" t="s">
        <v>4</v>
      </c>
      <c r="E3115" t="s">
        <v>78</v>
      </c>
      <c r="F3115" t="s">
        <v>81</v>
      </c>
      <c r="G3115" t="s">
        <v>17</v>
      </c>
      <c r="H3115" s="165">
        <v>5610.8446874999991</v>
      </c>
      <c r="I3115" s="164"/>
    </row>
    <row r="3116" spans="1:9" x14ac:dyDescent="0.35">
      <c r="A3116">
        <v>347409</v>
      </c>
      <c r="B3116" t="s">
        <v>84</v>
      </c>
      <c r="C3116" t="s">
        <v>37</v>
      </c>
      <c r="D3116" t="s">
        <v>4</v>
      </c>
      <c r="E3116" t="s">
        <v>78</v>
      </c>
      <c r="F3116" t="s">
        <v>81</v>
      </c>
      <c r="G3116" t="s">
        <v>17</v>
      </c>
      <c r="H3116" s="165">
        <v>7403.3400937499937</v>
      </c>
      <c r="I3116" s="164"/>
    </row>
    <row r="3117" spans="1:9" x14ac:dyDescent="0.35">
      <c r="A3117">
        <v>347411</v>
      </c>
      <c r="B3117" t="s">
        <v>85</v>
      </c>
      <c r="C3117" t="s">
        <v>37</v>
      </c>
      <c r="D3117" t="s">
        <v>4</v>
      </c>
      <c r="E3117" t="s">
        <v>78</v>
      </c>
      <c r="F3117" t="s">
        <v>81</v>
      </c>
      <c r="G3117" t="s">
        <v>17</v>
      </c>
      <c r="H3117" s="165">
        <v>11083.064203124957</v>
      </c>
      <c r="I3117" s="164"/>
    </row>
    <row r="3118" spans="1:9" x14ac:dyDescent="0.35">
      <c r="A3118">
        <v>347413</v>
      </c>
      <c r="B3118" t="s">
        <v>86</v>
      </c>
      <c r="C3118" t="s">
        <v>37</v>
      </c>
      <c r="D3118" t="s">
        <v>4</v>
      </c>
      <c r="E3118" t="s">
        <v>78</v>
      </c>
      <c r="F3118" t="s">
        <v>81</v>
      </c>
      <c r="G3118" t="s">
        <v>17</v>
      </c>
      <c r="H3118" s="165">
        <v>10415.639474999916</v>
      </c>
      <c r="I3118" s="164"/>
    </row>
    <row r="3119" spans="1:9" x14ac:dyDescent="0.35">
      <c r="A3119">
        <v>347415</v>
      </c>
      <c r="B3119" t="s">
        <v>87</v>
      </c>
      <c r="C3119" t="s">
        <v>37</v>
      </c>
      <c r="D3119" t="s">
        <v>4</v>
      </c>
      <c r="E3119" t="s">
        <v>78</v>
      </c>
      <c r="F3119" t="s">
        <v>81</v>
      </c>
      <c r="G3119" t="s">
        <v>17</v>
      </c>
      <c r="H3119" s="165">
        <v>8443.3336874999968</v>
      </c>
      <c r="I3119" s="164"/>
    </row>
    <row r="3120" spans="1:9" x14ac:dyDescent="0.35">
      <c r="A3120">
        <v>347417</v>
      </c>
      <c r="B3120" t="s">
        <v>88</v>
      </c>
      <c r="C3120" t="s">
        <v>37</v>
      </c>
      <c r="D3120" t="s">
        <v>4</v>
      </c>
      <c r="E3120" t="s">
        <v>78</v>
      </c>
      <c r="F3120" t="s">
        <v>81</v>
      </c>
      <c r="G3120" t="s">
        <v>17</v>
      </c>
      <c r="H3120" s="165">
        <v>6542.083968749992</v>
      </c>
      <c r="I3120" s="164"/>
    </row>
    <row r="3121" spans="1:9" x14ac:dyDescent="0.35">
      <c r="A3121">
        <v>347419</v>
      </c>
      <c r="B3121" t="s">
        <v>89</v>
      </c>
      <c r="C3121" t="s">
        <v>37</v>
      </c>
      <c r="D3121" t="s">
        <v>4</v>
      </c>
      <c r="E3121" t="s">
        <v>78</v>
      </c>
      <c r="F3121" t="s">
        <v>81</v>
      </c>
      <c r="G3121" t="s">
        <v>17</v>
      </c>
      <c r="H3121" s="165">
        <v>1849.4329218749956</v>
      </c>
      <c r="I3121" s="164"/>
    </row>
    <row r="3122" spans="1:9" x14ac:dyDescent="0.35">
      <c r="A3122">
        <v>347345</v>
      </c>
      <c r="B3122" t="s">
        <v>36</v>
      </c>
      <c r="C3122" t="s">
        <v>37</v>
      </c>
      <c r="D3122" t="s">
        <v>38</v>
      </c>
      <c r="E3122" t="s">
        <v>39</v>
      </c>
      <c r="F3122" t="s">
        <v>46</v>
      </c>
      <c r="G3122" t="s">
        <v>17</v>
      </c>
      <c r="H3122" s="165">
        <v>26063.142187499998</v>
      </c>
      <c r="I3122" s="164"/>
    </row>
    <row r="3123" spans="1:9" x14ac:dyDescent="0.35">
      <c r="A3123">
        <v>347353</v>
      </c>
      <c r="B3123" t="s">
        <v>47</v>
      </c>
      <c r="C3123" t="s">
        <v>37</v>
      </c>
      <c r="D3123" t="s">
        <v>38</v>
      </c>
      <c r="E3123" t="s">
        <v>39</v>
      </c>
      <c r="F3123" t="s">
        <v>46</v>
      </c>
      <c r="G3123" t="s">
        <v>17</v>
      </c>
      <c r="H3123" s="165">
        <v>3921.385889423068</v>
      </c>
      <c r="I3123" s="164"/>
    </row>
    <row r="3124" spans="1:9" x14ac:dyDescent="0.35">
      <c r="A3124">
        <v>347355</v>
      </c>
      <c r="B3124" t="s">
        <v>49</v>
      </c>
      <c r="C3124" t="s">
        <v>37</v>
      </c>
      <c r="D3124" t="s">
        <v>38</v>
      </c>
      <c r="E3124" t="s">
        <v>39</v>
      </c>
      <c r="F3124" t="s">
        <v>46</v>
      </c>
      <c r="G3124" t="s">
        <v>17</v>
      </c>
      <c r="H3124" s="165">
        <v>4225.781682692299</v>
      </c>
      <c r="I3124" s="164"/>
    </row>
    <row r="3125" spans="1:9" x14ac:dyDescent="0.35">
      <c r="A3125">
        <v>347357</v>
      </c>
      <c r="B3125" t="s">
        <v>50</v>
      </c>
      <c r="C3125" t="s">
        <v>37</v>
      </c>
      <c r="D3125" t="s">
        <v>38</v>
      </c>
      <c r="E3125" t="s">
        <v>39</v>
      </c>
      <c r="F3125" t="s">
        <v>46</v>
      </c>
      <c r="G3125" t="s">
        <v>17</v>
      </c>
      <c r="H3125" s="165">
        <v>115516.66110576864</v>
      </c>
      <c r="I3125" s="164"/>
    </row>
    <row r="3126" spans="1:9" x14ac:dyDescent="0.35">
      <c r="A3126">
        <v>347359</v>
      </c>
      <c r="B3126" t="s">
        <v>51</v>
      </c>
      <c r="C3126" t="s">
        <v>37</v>
      </c>
      <c r="D3126" t="s">
        <v>38</v>
      </c>
      <c r="E3126" t="s">
        <v>39</v>
      </c>
      <c r="F3126" t="s">
        <v>46</v>
      </c>
      <c r="G3126" t="s">
        <v>17</v>
      </c>
      <c r="H3126" s="165">
        <v>85747.319134615303</v>
      </c>
      <c r="I3126" s="164"/>
    </row>
    <row r="3127" spans="1:9" x14ac:dyDescent="0.35">
      <c r="A3127">
        <v>347345</v>
      </c>
      <c r="B3127" t="s">
        <v>36</v>
      </c>
      <c r="C3127" t="s">
        <v>37</v>
      </c>
      <c r="D3127" t="s">
        <v>38</v>
      </c>
      <c r="E3127" t="s">
        <v>39</v>
      </c>
      <c r="F3127" t="s">
        <v>40</v>
      </c>
      <c r="G3127" t="s">
        <v>17</v>
      </c>
      <c r="H3127" s="165">
        <v>23047.818749999999</v>
      </c>
      <c r="I3127" s="164"/>
    </row>
    <row r="3128" spans="1:9" x14ac:dyDescent="0.35">
      <c r="A3128">
        <v>347353</v>
      </c>
      <c r="B3128" t="s">
        <v>47</v>
      </c>
      <c r="C3128" t="s">
        <v>37</v>
      </c>
      <c r="D3128" t="s">
        <v>38</v>
      </c>
      <c r="E3128" t="s">
        <v>39</v>
      </c>
      <c r="F3128" t="s">
        <v>40</v>
      </c>
      <c r="G3128" t="s">
        <v>17</v>
      </c>
      <c r="H3128" s="165">
        <v>3467.7089423076909</v>
      </c>
      <c r="I3128" s="164"/>
    </row>
    <row r="3129" spans="1:9" x14ac:dyDescent="0.35">
      <c r="A3129">
        <v>347355</v>
      </c>
      <c r="B3129" t="s">
        <v>49</v>
      </c>
      <c r="C3129" t="s">
        <v>37</v>
      </c>
      <c r="D3129" t="s">
        <v>38</v>
      </c>
      <c r="E3129" t="s">
        <v>39</v>
      </c>
      <c r="F3129" t="s">
        <v>40</v>
      </c>
      <c r="G3129" t="s">
        <v>17</v>
      </c>
      <c r="H3129" s="165">
        <v>3736.8882692307675</v>
      </c>
      <c r="I3129" s="164"/>
    </row>
    <row r="3130" spans="1:9" x14ac:dyDescent="0.35">
      <c r="A3130">
        <v>347357</v>
      </c>
      <c r="B3130" t="s">
        <v>50</v>
      </c>
      <c r="C3130" t="s">
        <v>37</v>
      </c>
      <c r="D3130" t="s">
        <v>38</v>
      </c>
      <c r="E3130" t="s">
        <v>39</v>
      </c>
      <c r="F3130" t="s">
        <v>40</v>
      </c>
      <c r="G3130" t="s">
        <v>17</v>
      </c>
      <c r="H3130" s="165">
        <v>102152.19057692234</v>
      </c>
      <c r="I3130" s="164"/>
    </row>
    <row r="3131" spans="1:9" x14ac:dyDescent="0.35">
      <c r="A3131">
        <v>347359</v>
      </c>
      <c r="B3131" t="s">
        <v>51</v>
      </c>
      <c r="C3131" t="s">
        <v>37</v>
      </c>
      <c r="D3131" t="s">
        <v>38</v>
      </c>
      <c r="E3131" t="s">
        <v>39</v>
      </c>
      <c r="F3131" t="s">
        <v>40</v>
      </c>
      <c r="G3131" t="s">
        <v>17</v>
      </c>
      <c r="H3131" s="165">
        <v>75826.953461538433</v>
      </c>
      <c r="I3131" s="164"/>
    </row>
    <row r="3132" spans="1:9" x14ac:dyDescent="0.35">
      <c r="A3132">
        <v>347345</v>
      </c>
      <c r="B3132" t="s">
        <v>36</v>
      </c>
      <c r="C3132" t="s">
        <v>37</v>
      </c>
      <c r="D3132" t="s">
        <v>38</v>
      </c>
      <c r="E3132" t="s">
        <v>39</v>
      </c>
      <c r="F3132" t="s">
        <v>45</v>
      </c>
      <c r="G3132" t="s">
        <v>17</v>
      </c>
      <c r="H3132" s="165">
        <v>24052.67325</v>
      </c>
      <c r="I3132" s="164"/>
    </row>
    <row r="3133" spans="1:9" x14ac:dyDescent="0.35">
      <c r="A3133">
        <v>347353</v>
      </c>
      <c r="B3133" t="s">
        <v>47</v>
      </c>
      <c r="C3133" t="s">
        <v>37</v>
      </c>
      <c r="D3133" t="s">
        <v>38</v>
      </c>
      <c r="E3133" t="s">
        <v>39</v>
      </c>
      <c r="F3133" t="s">
        <v>45</v>
      </c>
      <c r="G3133" t="s">
        <v>17</v>
      </c>
      <c r="H3133" s="165">
        <v>3760.4524846153777</v>
      </c>
      <c r="I3133" s="164"/>
    </row>
    <row r="3134" spans="1:9" x14ac:dyDescent="0.35">
      <c r="A3134">
        <v>347355</v>
      </c>
      <c r="B3134" t="s">
        <v>49</v>
      </c>
      <c r="C3134" t="s">
        <v>37</v>
      </c>
      <c r="D3134" t="s">
        <v>38</v>
      </c>
      <c r="E3134" t="s">
        <v>39</v>
      </c>
      <c r="F3134" t="s">
        <v>45</v>
      </c>
      <c r="G3134" t="s">
        <v>17</v>
      </c>
      <c r="H3134" s="165">
        <v>3864.6782307692292</v>
      </c>
      <c r="I3134" s="164"/>
    </row>
    <row r="3135" spans="1:9" x14ac:dyDescent="0.35">
      <c r="A3135">
        <v>347357</v>
      </c>
      <c r="B3135" t="s">
        <v>50</v>
      </c>
      <c r="C3135" t="s">
        <v>37</v>
      </c>
      <c r="D3135" t="s">
        <v>38</v>
      </c>
      <c r="E3135" t="s">
        <v>39</v>
      </c>
      <c r="F3135" t="s">
        <v>45</v>
      </c>
      <c r="G3135" t="s">
        <v>17</v>
      </c>
      <c r="H3135" s="165">
        <v>105350.56892307616</v>
      </c>
      <c r="I3135" s="164"/>
    </row>
    <row r="3136" spans="1:9" x14ac:dyDescent="0.35">
      <c r="A3136">
        <v>347359</v>
      </c>
      <c r="B3136" t="s">
        <v>51</v>
      </c>
      <c r="C3136" t="s">
        <v>37</v>
      </c>
      <c r="D3136" t="s">
        <v>38</v>
      </c>
      <c r="E3136" t="s">
        <v>39</v>
      </c>
      <c r="F3136" t="s">
        <v>45</v>
      </c>
      <c r="G3136" t="s">
        <v>17</v>
      </c>
      <c r="H3136" s="165">
        <v>80795.508230769148</v>
      </c>
      <c r="I3136" s="164"/>
    </row>
    <row r="3137" spans="1:9" x14ac:dyDescent="0.35">
      <c r="A3137">
        <v>347365</v>
      </c>
      <c r="B3137" t="s">
        <v>52</v>
      </c>
      <c r="C3137" t="s">
        <v>37</v>
      </c>
      <c r="D3137" t="s">
        <v>38</v>
      </c>
      <c r="E3137" t="s">
        <v>53</v>
      </c>
      <c r="F3137" t="s">
        <v>55</v>
      </c>
      <c r="G3137" t="s">
        <v>17</v>
      </c>
      <c r="H3137" s="165">
        <v>27011.91796875</v>
      </c>
      <c r="I3137" s="164"/>
    </row>
    <row r="3138" spans="1:9" x14ac:dyDescent="0.35">
      <c r="A3138">
        <v>347373</v>
      </c>
      <c r="B3138" t="s">
        <v>57</v>
      </c>
      <c r="C3138" t="s">
        <v>37</v>
      </c>
      <c r="D3138" t="s">
        <v>38</v>
      </c>
      <c r="E3138" t="s">
        <v>53</v>
      </c>
      <c r="F3138" t="s">
        <v>55</v>
      </c>
      <c r="G3138" t="s">
        <v>17</v>
      </c>
      <c r="H3138" s="165">
        <v>3901.1725600961449</v>
      </c>
      <c r="I3138" s="164"/>
    </row>
    <row r="3139" spans="1:9" x14ac:dyDescent="0.35">
      <c r="A3139">
        <v>347375</v>
      </c>
      <c r="B3139" t="s">
        <v>58</v>
      </c>
      <c r="C3139" t="s">
        <v>37</v>
      </c>
      <c r="D3139" t="s">
        <v>38</v>
      </c>
      <c r="E3139" t="s">
        <v>53</v>
      </c>
      <c r="F3139" t="s">
        <v>55</v>
      </c>
      <c r="G3139" t="s">
        <v>17</v>
      </c>
      <c r="H3139" s="165">
        <v>4369.721408653837</v>
      </c>
      <c r="I3139" s="164"/>
    </row>
    <row r="3140" spans="1:9" x14ac:dyDescent="0.35">
      <c r="A3140">
        <v>347377</v>
      </c>
      <c r="B3140" t="s">
        <v>59</v>
      </c>
      <c r="C3140" t="s">
        <v>37</v>
      </c>
      <c r="D3140" t="s">
        <v>38</v>
      </c>
      <c r="E3140" t="s">
        <v>53</v>
      </c>
      <c r="F3140" t="s">
        <v>55</v>
      </c>
      <c r="G3140" t="s">
        <v>17</v>
      </c>
      <c r="H3140" s="165">
        <v>119696.87834134554</v>
      </c>
      <c r="I3140" s="164"/>
    </row>
    <row r="3141" spans="1:9" x14ac:dyDescent="0.35">
      <c r="A3141">
        <v>347379</v>
      </c>
      <c r="B3141" t="s">
        <v>60</v>
      </c>
      <c r="C3141" t="s">
        <v>37</v>
      </c>
      <c r="D3141" t="s">
        <v>38</v>
      </c>
      <c r="E3141" t="s">
        <v>53</v>
      </c>
      <c r="F3141" t="s">
        <v>55</v>
      </c>
      <c r="G3141" t="s">
        <v>17</v>
      </c>
      <c r="H3141" s="165">
        <v>88854.825072115302</v>
      </c>
      <c r="I3141" s="164"/>
    </row>
    <row r="3142" spans="1:9" x14ac:dyDescent="0.35">
      <c r="A3142">
        <v>347365</v>
      </c>
      <c r="B3142" t="s">
        <v>52</v>
      </c>
      <c r="C3142" t="s">
        <v>37</v>
      </c>
      <c r="D3142" t="s">
        <v>38</v>
      </c>
      <c r="E3142" t="s">
        <v>53</v>
      </c>
      <c r="F3142" t="s">
        <v>54</v>
      </c>
      <c r="G3142" t="s">
        <v>17</v>
      </c>
      <c r="H3142" s="165">
        <v>23889.9375</v>
      </c>
      <c r="I3142" s="164"/>
    </row>
    <row r="3143" spans="1:9" x14ac:dyDescent="0.35">
      <c r="A3143">
        <v>347373</v>
      </c>
      <c r="B3143" t="s">
        <v>57</v>
      </c>
      <c r="C3143" t="s">
        <v>37</v>
      </c>
      <c r="D3143" t="s">
        <v>38</v>
      </c>
      <c r="E3143" t="s">
        <v>53</v>
      </c>
      <c r="F3143" t="s">
        <v>54</v>
      </c>
      <c r="G3143" t="s">
        <v>17</v>
      </c>
      <c r="H3143" s="165">
        <v>3450.2832692307679</v>
      </c>
      <c r="I3143" s="164"/>
    </row>
    <row r="3144" spans="1:9" x14ac:dyDescent="0.35">
      <c r="A3144">
        <v>347375</v>
      </c>
      <c r="B3144" t="s">
        <v>58</v>
      </c>
      <c r="C3144" t="s">
        <v>37</v>
      </c>
      <c r="D3144" t="s">
        <v>38</v>
      </c>
      <c r="E3144" t="s">
        <v>53</v>
      </c>
      <c r="F3144" t="s">
        <v>54</v>
      </c>
      <c r="G3144" t="s">
        <v>17</v>
      </c>
      <c r="H3144" s="165">
        <v>3864.6782307692292</v>
      </c>
      <c r="I3144" s="164"/>
    </row>
    <row r="3145" spans="1:9" x14ac:dyDescent="0.35">
      <c r="A3145">
        <v>347377</v>
      </c>
      <c r="B3145" t="s">
        <v>59</v>
      </c>
      <c r="C3145" t="s">
        <v>37</v>
      </c>
      <c r="D3145" t="s">
        <v>38</v>
      </c>
      <c r="E3145" t="s">
        <v>53</v>
      </c>
      <c r="F3145" t="s">
        <v>54</v>
      </c>
      <c r="G3145" t="s">
        <v>17</v>
      </c>
      <c r="H3145" s="165">
        <v>105862.56576923</v>
      </c>
      <c r="I3145" s="164"/>
    </row>
    <row r="3146" spans="1:9" x14ac:dyDescent="0.35">
      <c r="A3146">
        <v>347379</v>
      </c>
      <c r="B3146" t="s">
        <v>60</v>
      </c>
      <c r="C3146" t="s">
        <v>37</v>
      </c>
      <c r="D3146" t="s">
        <v>38</v>
      </c>
      <c r="E3146" t="s">
        <v>53</v>
      </c>
      <c r="F3146" t="s">
        <v>54</v>
      </c>
      <c r="G3146" t="s">
        <v>17</v>
      </c>
      <c r="H3146" s="165">
        <v>78585.171923076909</v>
      </c>
      <c r="I3146" s="164"/>
    </row>
    <row r="3147" spans="1:9" x14ac:dyDescent="0.35">
      <c r="A3147">
        <v>347365</v>
      </c>
      <c r="B3147" t="s">
        <v>52</v>
      </c>
      <c r="C3147" t="s">
        <v>37</v>
      </c>
      <c r="D3147" t="s">
        <v>38</v>
      </c>
      <c r="E3147" t="s">
        <v>53</v>
      </c>
      <c r="F3147" t="s">
        <v>56</v>
      </c>
      <c r="G3147" t="s">
        <v>17</v>
      </c>
      <c r="H3147" s="165">
        <v>23985.365624999999</v>
      </c>
      <c r="I3147" s="164"/>
    </row>
    <row r="3148" spans="1:9" x14ac:dyDescent="0.35">
      <c r="A3148">
        <v>347373</v>
      </c>
      <c r="B3148" t="s">
        <v>57</v>
      </c>
      <c r="C3148" t="s">
        <v>37</v>
      </c>
      <c r="D3148" t="s">
        <v>38</v>
      </c>
      <c r="E3148" t="s">
        <v>53</v>
      </c>
      <c r="F3148" t="s">
        <v>56</v>
      </c>
      <c r="G3148" t="s">
        <v>17</v>
      </c>
      <c r="H3148" s="165">
        <v>3599.5650576923008</v>
      </c>
      <c r="I3148" s="164"/>
    </row>
    <row r="3149" spans="1:9" x14ac:dyDescent="0.35">
      <c r="A3149">
        <v>347375</v>
      </c>
      <c r="B3149" t="s">
        <v>58</v>
      </c>
      <c r="C3149" t="s">
        <v>37</v>
      </c>
      <c r="D3149" t="s">
        <v>38</v>
      </c>
      <c r="E3149" t="s">
        <v>53</v>
      </c>
      <c r="F3149" t="s">
        <v>56</v>
      </c>
      <c r="G3149" t="s">
        <v>17</v>
      </c>
      <c r="H3149" s="165">
        <v>3845.1596538461527</v>
      </c>
      <c r="I3149" s="164"/>
    </row>
    <row r="3150" spans="1:9" x14ac:dyDescent="0.35">
      <c r="A3150">
        <v>347377</v>
      </c>
      <c r="B3150" t="s">
        <v>59</v>
      </c>
      <c r="C3150" t="s">
        <v>37</v>
      </c>
      <c r="D3150" t="s">
        <v>38</v>
      </c>
      <c r="E3150" t="s">
        <v>53</v>
      </c>
      <c r="F3150" t="s">
        <v>56</v>
      </c>
      <c r="G3150" t="s">
        <v>17</v>
      </c>
      <c r="H3150" s="165">
        <v>105033.88384615308</v>
      </c>
      <c r="I3150" s="164"/>
    </row>
    <row r="3151" spans="1:9" x14ac:dyDescent="0.35">
      <c r="A3151">
        <v>347379</v>
      </c>
      <c r="B3151" t="s">
        <v>60</v>
      </c>
      <c r="C3151" t="s">
        <v>37</v>
      </c>
      <c r="D3151" t="s">
        <v>38</v>
      </c>
      <c r="E3151" t="s">
        <v>53</v>
      </c>
      <c r="F3151" t="s">
        <v>56</v>
      </c>
      <c r="G3151" t="s">
        <v>17</v>
      </c>
      <c r="H3151" s="165">
        <v>80556.766442307606</v>
      </c>
      <c r="I3151" s="164"/>
    </row>
    <row r="3152" spans="1:9" x14ac:dyDescent="0.35">
      <c r="A3152">
        <v>347425</v>
      </c>
      <c r="B3152" t="s">
        <v>93</v>
      </c>
      <c r="C3152" t="s">
        <v>3</v>
      </c>
      <c r="D3152" t="s">
        <v>62</v>
      </c>
      <c r="E3152" t="s">
        <v>91</v>
      </c>
      <c r="F3152" t="s">
        <v>96</v>
      </c>
      <c r="G3152" t="s">
        <v>17</v>
      </c>
      <c r="H3152" s="165">
        <v>2742.1153846153802</v>
      </c>
      <c r="I3152" s="164"/>
    </row>
    <row r="3153" spans="1:9" x14ac:dyDescent="0.35">
      <c r="A3153">
        <v>347427</v>
      </c>
      <c r="B3153" t="s">
        <v>98</v>
      </c>
      <c r="C3153" t="s">
        <v>3</v>
      </c>
      <c r="D3153" t="s">
        <v>62</v>
      </c>
      <c r="E3153" t="s">
        <v>91</v>
      </c>
      <c r="F3153" t="s">
        <v>96</v>
      </c>
      <c r="G3153" t="s">
        <v>17</v>
      </c>
      <c r="H3153" s="165">
        <v>3055.3384615384607</v>
      </c>
      <c r="I3153" s="164"/>
    </row>
    <row r="3154" spans="1:9" x14ac:dyDescent="0.35">
      <c r="A3154">
        <v>347429</v>
      </c>
      <c r="B3154" t="s">
        <v>99</v>
      </c>
      <c r="C3154" t="s">
        <v>3</v>
      </c>
      <c r="D3154" t="s">
        <v>62</v>
      </c>
      <c r="E3154" t="s">
        <v>91</v>
      </c>
      <c r="F3154" t="s">
        <v>96</v>
      </c>
      <c r="G3154" t="s">
        <v>17</v>
      </c>
      <c r="H3154" s="165">
        <v>3159.8215384615378</v>
      </c>
      <c r="I3154" s="164"/>
    </row>
    <row r="3155" spans="1:9" x14ac:dyDescent="0.35">
      <c r="A3155">
        <v>347431</v>
      </c>
      <c r="B3155" t="s">
        <v>100</v>
      </c>
      <c r="C3155" t="s">
        <v>3</v>
      </c>
      <c r="D3155" t="s">
        <v>62</v>
      </c>
      <c r="E3155" t="s">
        <v>91</v>
      </c>
      <c r="F3155" t="s">
        <v>96</v>
      </c>
      <c r="G3155" t="s">
        <v>17</v>
      </c>
      <c r="H3155" s="165">
        <v>3184.0765384615333</v>
      </c>
      <c r="I3155" s="164"/>
    </row>
    <row r="3156" spans="1:9" x14ac:dyDescent="0.35">
      <c r="A3156">
        <v>347433</v>
      </c>
      <c r="B3156" t="s">
        <v>101</v>
      </c>
      <c r="C3156" t="s">
        <v>3</v>
      </c>
      <c r="D3156" t="s">
        <v>62</v>
      </c>
      <c r="E3156" t="s">
        <v>91</v>
      </c>
      <c r="F3156" t="s">
        <v>96</v>
      </c>
      <c r="G3156" t="s">
        <v>17</v>
      </c>
      <c r="H3156" s="165">
        <v>3168.0761538461484</v>
      </c>
      <c r="I3156" s="164"/>
    </row>
    <row r="3157" spans="1:9" x14ac:dyDescent="0.35">
      <c r="A3157">
        <v>347435</v>
      </c>
      <c r="B3157" t="s">
        <v>102</v>
      </c>
      <c r="C3157" t="s">
        <v>3</v>
      </c>
      <c r="D3157" t="s">
        <v>62</v>
      </c>
      <c r="E3157" t="s">
        <v>91</v>
      </c>
      <c r="F3157" t="s">
        <v>96</v>
      </c>
      <c r="G3157" t="s">
        <v>17</v>
      </c>
      <c r="H3157" s="165">
        <v>6671.7080769230752</v>
      </c>
      <c r="I3157" s="164"/>
    </row>
    <row r="3158" spans="1:9" x14ac:dyDescent="0.35">
      <c r="A3158">
        <v>347437</v>
      </c>
      <c r="B3158" t="s">
        <v>103</v>
      </c>
      <c r="C3158" t="s">
        <v>3</v>
      </c>
      <c r="D3158" t="s">
        <v>62</v>
      </c>
      <c r="E3158" t="s">
        <v>91</v>
      </c>
      <c r="F3158" t="s">
        <v>96</v>
      </c>
      <c r="G3158" t="s">
        <v>17</v>
      </c>
      <c r="H3158" s="165">
        <v>6272.1507692307678</v>
      </c>
      <c r="I3158" s="164"/>
    </row>
    <row r="3159" spans="1:9" x14ac:dyDescent="0.35">
      <c r="A3159">
        <v>347439</v>
      </c>
      <c r="B3159" t="s">
        <v>104</v>
      </c>
      <c r="C3159" t="s">
        <v>3</v>
      </c>
      <c r="D3159" t="s">
        <v>62</v>
      </c>
      <c r="E3159" t="s">
        <v>91</v>
      </c>
      <c r="F3159" t="s">
        <v>96</v>
      </c>
      <c r="G3159" t="s">
        <v>17</v>
      </c>
      <c r="H3159" s="165">
        <v>3186.2249999999954</v>
      </c>
      <c r="I3159" s="164"/>
    </row>
    <row r="3160" spans="1:9" x14ac:dyDescent="0.35">
      <c r="A3160">
        <v>347425</v>
      </c>
      <c r="B3160" t="s">
        <v>93</v>
      </c>
      <c r="C3160" t="s">
        <v>3</v>
      </c>
      <c r="D3160" t="s">
        <v>62</v>
      </c>
      <c r="E3160" t="s">
        <v>91</v>
      </c>
      <c r="F3160" t="s">
        <v>94</v>
      </c>
      <c r="G3160" t="s">
        <v>17</v>
      </c>
      <c r="H3160" s="165">
        <v>2455.3124999999941</v>
      </c>
      <c r="I3160" s="164"/>
    </row>
    <row r="3161" spans="1:9" x14ac:dyDescent="0.35">
      <c r="A3161">
        <v>347427</v>
      </c>
      <c r="B3161" t="s">
        <v>98</v>
      </c>
      <c r="C3161" t="s">
        <v>3</v>
      </c>
      <c r="D3161" t="s">
        <v>62</v>
      </c>
      <c r="E3161" t="s">
        <v>91</v>
      </c>
      <c r="F3161" t="s">
        <v>94</v>
      </c>
      <c r="G3161" t="s">
        <v>17</v>
      </c>
      <c r="H3161" s="165">
        <v>2735.7749999999928</v>
      </c>
      <c r="I3161" s="164"/>
    </row>
    <row r="3162" spans="1:9" x14ac:dyDescent="0.35">
      <c r="A3162">
        <v>347429</v>
      </c>
      <c r="B3162" t="s">
        <v>99</v>
      </c>
      <c r="C3162" t="s">
        <v>3</v>
      </c>
      <c r="D3162" t="s">
        <v>62</v>
      </c>
      <c r="E3162" t="s">
        <v>91</v>
      </c>
      <c r="F3162" t="s">
        <v>94</v>
      </c>
      <c r="G3162" t="s">
        <v>17</v>
      </c>
      <c r="H3162" s="165">
        <v>2829.3299999999922</v>
      </c>
      <c r="I3162" s="164"/>
    </row>
    <row r="3163" spans="1:9" x14ac:dyDescent="0.35">
      <c r="A3163">
        <v>347431</v>
      </c>
      <c r="B3163" t="s">
        <v>100</v>
      </c>
      <c r="C3163" t="s">
        <v>3</v>
      </c>
      <c r="D3163" t="s">
        <v>62</v>
      </c>
      <c r="E3163" t="s">
        <v>91</v>
      </c>
      <c r="F3163" t="s">
        <v>94</v>
      </c>
      <c r="G3163" t="s">
        <v>17</v>
      </c>
      <c r="H3163" s="165">
        <v>2851.0481249999966</v>
      </c>
      <c r="I3163" s="164"/>
    </row>
    <row r="3164" spans="1:9" x14ac:dyDescent="0.35">
      <c r="A3164">
        <v>347433</v>
      </c>
      <c r="B3164" t="s">
        <v>101</v>
      </c>
      <c r="C3164" t="s">
        <v>3</v>
      </c>
      <c r="D3164" t="s">
        <v>62</v>
      </c>
      <c r="E3164" t="s">
        <v>91</v>
      </c>
      <c r="F3164" t="s">
        <v>94</v>
      </c>
      <c r="G3164" t="s">
        <v>17</v>
      </c>
      <c r="H3164" s="165">
        <v>2836.7212499999964</v>
      </c>
      <c r="I3164" s="164"/>
    </row>
    <row r="3165" spans="1:9" x14ac:dyDescent="0.35">
      <c r="A3165">
        <v>347435</v>
      </c>
      <c r="B3165" t="s">
        <v>102</v>
      </c>
      <c r="C3165" t="s">
        <v>3</v>
      </c>
      <c r="D3165" t="s">
        <v>62</v>
      </c>
      <c r="E3165" t="s">
        <v>91</v>
      </c>
      <c r="F3165" t="s">
        <v>94</v>
      </c>
      <c r="G3165" t="s">
        <v>17</v>
      </c>
      <c r="H3165" s="165">
        <v>6914.7</v>
      </c>
      <c r="I3165" s="164"/>
    </row>
    <row r="3166" spans="1:9" x14ac:dyDescent="0.35">
      <c r="A3166">
        <v>347437</v>
      </c>
      <c r="B3166" t="s">
        <v>103</v>
      </c>
      <c r="C3166" t="s">
        <v>3</v>
      </c>
      <c r="D3166" t="s">
        <v>62</v>
      </c>
      <c r="E3166" t="s">
        <v>91</v>
      </c>
      <c r="F3166" t="s">
        <v>94</v>
      </c>
      <c r="G3166" t="s">
        <v>17</v>
      </c>
      <c r="H3166" s="165">
        <v>6552.1574999999975</v>
      </c>
      <c r="I3166" s="164"/>
    </row>
    <row r="3167" spans="1:9" x14ac:dyDescent="0.35">
      <c r="A3167">
        <v>347439</v>
      </c>
      <c r="B3167" t="s">
        <v>104</v>
      </c>
      <c r="C3167" t="s">
        <v>3</v>
      </c>
      <c r="D3167" t="s">
        <v>62</v>
      </c>
      <c r="E3167" t="s">
        <v>91</v>
      </c>
      <c r="F3167" t="s">
        <v>94</v>
      </c>
      <c r="G3167" t="s">
        <v>17</v>
      </c>
      <c r="H3167" s="165">
        <v>2862.8437499999986</v>
      </c>
      <c r="I3167" s="164"/>
    </row>
    <row r="3168" spans="1:9" x14ac:dyDescent="0.35">
      <c r="A3168">
        <v>347385</v>
      </c>
      <c r="B3168" t="s">
        <v>61</v>
      </c>
      <c r="C3168" t="s">
        <v>3</v>
      </c>
      <c r="D3168" t="s">
        <v>62</v>
      </c>
      <c r="E3168" t="s">
        <v>63</v>
      </c>
      <c r="F3168" t="s">
        <v>65</v>
      </c>
      <c r="G3168" t="s">
        <v>17</v>
      </c>
      <c r="H3168" s="165">
        <v>16991.392067307646</v>
      </c>
      <c r="I3168" s="164"/>
    </row>
    <row r="3169" spans="1:9" x14ac:dyDescent="0.35">
      <c r="A3169">
        <v>347387</v>
      </c>
      <c r="B3169" t="s">
        <v>70</v>
      </c>
      <c r="C3169" t="s">
        <v>3</v>
      </c>
      <c r="D3169" t="s">
        <v>62</v>
      </c>
      <c r="E3169" t="s">
        <v>63</v>
      </c>
      <c r="F3169" t="s">
        <v>65</v>
      </c>
      <c r="G3169" t="s">
        <v>17</v>
      </c>
      <c r="H3169" s="165">
        <v>17343.879807692301</v>
      </c>
      <c r="I3169" s="164"/>
    </row>
    <row r="3170" spans="1:9" x14ac:dyDescent="0.35">
      <c r="A3170">
        <v>347389</v>
      </c>
      <c r="B3170" t="s">
        <v>71</v>
      </c>
      <c r="C3170" t="s">
        <v>3</v>
      </c>
      <c r="D3170" t="s">
        <v>62</v>
      </c>
      <c r="E3170" t="s">
        <v>63</v>
      </c>
      <c r="F3170" t="s">
        <v>65</v>
      </c>
      <c r="G3170" t="s">
        <v>17</v>
      </c>
      <c r="H3170" s="165">
        <v>17255.390624999993</v>
      </c>
      <c r="I3170" s="164"/>
    </row>
    <row r="3171" spans="1:9" x14ac:dyDescent="0.35">
      <c r="A3171">
        <v>347391</v>
      </c>
      <c r="B3171" t="s">
        <v>72</v>
      </c>
      <c r="C3171" t="s">
        <v>3</v>
      </c>
      <c r="D3171" t="s">
        <v>62</v>
      </c>
      <c r="E3171" t="s">
        <v>63</v>
      </c>
      <c r="F3171" t="s">
        <v>65</v>
      </c>
      <c r="G3171" t="s">
        <v>17</v>
      </c>
      <c r="H3171" s="165">
        <v>17199.471057692223</v>
      </c>
      <c r="I3171" s="164"/>
    </row>
    <row r="3172" spans="1:9" x14ac:dyDescent="0.35">
      <c r="A3172">
        <v>347393</v>
      </c>
      <c r="B3172" t="s">
        <v>73</v>
      </c>
      <c r="C3172" t="s">
        <v>3</v>
      </c>
      <c r="D3172" t="s">
        <v>62</v>
      </c>
      <c r="E3172" t="s">
        <v>63</v>
      </c>
      <c r="F3172" t="s">
        <v>65</v>
      </c>
      <c r="G3172" t="s">
        <v>17</v>
      </c>
      <c r="H3172" s="165">
        <v>17110.813990384529</v>
      </c>
      <c r="I3172" s="164"/>
    </row>
    <row r="3173" spans="1:9" x14ac:dyDescent="0.35">
      <c r="A3173">
        <v>347395</v>
      </c>
      <c r="B3173" t="s">
        <v>74</v>
      </c>
      <c r="C3173" t="s">
        <v>3</v>
      </c>
      <c r="D3173" t="s">
        <v>62</v>
      </c>
      <c r="E3173" t="s">
        <v>63</v>
      </c>
      <c r="F3173" t="s">
        <v>65</v>
      </c>
      <c r="G3173" t="s">
        <v>17</v>
      </c>
      <c r="H3173" s="165">
        <v>35872.207961538428</v>
      </c>
      <c r="I3173" s="164"/>
    </row>
    <row r="3174" spans="1:9" x14ac:dyDescent="0.35">
      <c r="A3174">
        <v>347397</v>
      </c>
      <c r="B3174" t="s">
        <v>75</v>
      </c>
      <c r="C3174" t="s">
        <v>3</v>
      </c>
      <c r="D3174" t="s">
        <v>62</v>
      </c>
      <c r="E3174" t="s">
        <v>63</v>
      </c>
      <c r="F3174" t="s">
        <v>65</v>
      </c>
      <c r="G3174" t="s">
        <v>17</v>
      </c>
      <c r="H3174" s="165">
        <v>35285.512788461456</v>
      </c>
      <c r="I3174" s="164"/>
    </row>
    <row r="3175" spans="1:9" x14ac:dyDescent="0.35">
      <c r="A3175">
        <v>347399</v>
      </c>
      <c r="B3175" t="s">
        <v>76</v>
      </c>
      <c r="C3175" t="s">
        <v>3</v>
      </c>
      <c r="D3175" t="s">
        <v>62</v>
      </c>
      <c r="E3175" t="s">
        <v>63</v>
      </c>
      <c r="F3175" t="s">
        <v>65</v>
      </c>
      <c r="G3175" t="s">
        <v>17</v>
      </c>
      <c r="H3175" s="165">
        <v>17620.581634615326</v>
      </c>
      <c r="I3175" s="164"/>
    </row>
    <row r="3176" spans="1:9" x14ac:dyDescent="0.35">
      <c r="A3176">
        <v>347385</v>
      </c>
      <c r="B3176" t="s">
        <v>61</v>
      </c>
      <c r="C3176" t="s">
        <v>3</v>
      </c>
      <c r="D3176" t="s">
        <v>62</v>
      </c>
      <c r="E3176" t="s">
        <v>63</v>
      </c>
      <c r="F3176" t="s">
        <v>67</v>
      </c>
      <c r="G3176" t="s">
        <v>17</v>
      </c>
      <c r="H3176" s="165">
        <v>15213.426814903785</v>
      </c>
      <c r="I3176" s="164"/>
    </row>
    <row r="3177" spans="1:9" x14ac:dyDescent="0.35">
      <c r="A3177">
        <v>347387</v>
      </c>
      <c r="B3177" t="s">
        <v>70</v>
      </c>
      <c r="C3177" t="s">
        <v>3</v>
      </c>
      <c r="D3177" t="s">
        <v>62</v>
      </c>
      <c r="E3177" t="s">
        <v>63</v>
      </c>
      <c r="F3177" t="s">
        <v>67</v>
      </c>
      <c r="G3177" t="s">
        <v>17</v>
      </c>
      <c r="H3177" s="165">
        <v>15529.03052884608</v>
      </c>
      <c r="I3177" s="164"/>
    </row>
    <row r="3178" spans="1:9" x14ac:dyDescent="0.35">
      <c r="A3178">
        <v>347389</v>
      </c>
      <c r="B3178" t="s">
        <v>71</v>
      </c>
      <c r="C3178" t="s">
        <v>3</v>
      </c>
      <c r="D3178" t="s">
        <v>62</v>
      </c>
      <c r="E3178" t="s">
        <v>63</v>
      </c>
      <c r="F3178" t="s">
        <v>67</v>
      </c>
      <c r="G3178" t="s">
        <v>17</v>
      </c>
      <c r="H3178" s="165">
        <v>15449.800781249927</v>
      </c>
      <c r="I3178" s="164"/>
    </row>
    <row r="3179" spans="1:9" x14ac:dyDescent="0.35">
      <c r="A3179">
        <v>347391</v>
      </c>
      <c r="B3179" t="s">
        <v>72</v>
      </c>
      <c r="C3179" t="s">
        <v>3</v>
      </c>
      <c r="D3179" t="s">
        <v>62</v>
      </c>
      <c r="E3179" t="s">
        <v>63</v>
      </c>
      <c r="F3179" t="s">
        <v>67</v>
      </c>
      <c r="G3179" t="s">
        <v>17</v>
      </c>
      <c r="H3179" s="165">
        <v>15399.732591346132</v>
      </c>
      <c r="I3179" s="164"/>
    </row>
    <row r="3180" spans="1:9" x14ac:dyDescent="0.35">
      <c r="A3180">
        <v>347393</v>
      </c>
      <c r="B3180" t="s">
        <v>73</v>
      </c>
      <c r="C3180" t="s">
        <v>3</v>
      </c>
      <c r="D3180" t="s">
        <v>62</v>
      </c>
      <c r="E3180" t="s">
        <v>63</v>
      </c>
      <c r="F3180" t="s">
        <v>67</v>
      </c>
      <c r="G3180" t="s">
        <v>17</v>
      </c>
      <c r="H3180" s="165">
        <v>15320.352526442286</v>
      </c>
      <c r="I3180" s="164"/>
    </row>
    <row r="3181" spans="1:9" x14ac:dyDescent="0.35">
      <c r="A3181">
        <v>347395</v>
      </c>
      <c r="B3181" t="s">
        <v>74</v>
      </c>
      <c r="C3181" t="s">
        <v>3</v>
      </c>
      <c r="D3181" t="s">
        <v>62</v>
      </c>
      <c r="E3181" t="s">
        <v>63</v>
      </c>
      <c r="F3181" t="s">
        <v>67</v>
      </c>
      <c r="G3181" t="s">
        <v>17</v>
      </c>
      <c r="H3181" s="165">
        <v>37399.990024038452</v>
      </c>
      <c r="I3181" s="164"/>
    </row>
    <row r="3182" spans="1:9" x14ac:dyDescent="0.35">
      <c r="A3182">
        <v>347397</v>
      </c>
      <c r="B3182" t="s">
        <v>75</v>
      </c>
      <c r="C3182" t="s">
        <v>3</v>
      </c>
      <c r="D3182" t="s">
        <v>62</v>
      </c>
      <c r="E3182" t="s">
        <v>63</v>
      </c>
      <c r="F3182" t="s">
        <v>67</v>
      </c>
      <c r="G3182" t="s">
        <v>17</v>
      </c>
      <c r="H3182" s="165">
        <v>36858.810137019173</v>
      </c>
      <c r="I3182" s="164"/>
    </row>
    <row r="3183" spans="1:9" x14ac:dyDescent="0.35">
      <c r="A3183">
        <v>347399</v>
      </c>
      <c r="B3183" t="s">
        <v>76</v>
      </c>
      <c r="C3183" t="s">
        <v>3</v>
      </c>
      <c r="D3183" t="s">
        <v>62</v>
      </c>
      <c r="E3183" t="s">
        <v>63</v>
      </c>
      <c r="F3183" t="s">
        <v>67</v>
      </c>
      <c r="G3183" t="s">
        <v>17</v>
      </c>
      <c r="H3183" s="165">
        <v>15786.699447115356</v>
      </c>
      <c r="I3183" s="164"/>
    </row>
    <row r="3184" spans="1:9" x14ac:dyDescent="0.35">
      <c r="A3184">
        <v>347385</v>
      </c>
      <c r="B3184" t="s">
        <v>61</v>
      </c>
      <c r="C3184" t="s">
        <v>3</v>
      </c>
      <c r="D3184" t="s">
        <v>62</v>
      </c>
      <c r="E3184" t="s">
        <v>63</v>
      </c>
      <c r="F3184" t="s">
        <v>68</v>
      </c>
      <c r="G3184" t="s">
        <v>17</v>
      </c>
      <c r="H3184" s="165">
        <v>15296.632085336523</v>
      </c>
      <c r="I3184" s="164"/>
    </row>
    <row r="3185" spans="1:9" x14ac:dyDescent="0.35">
      <c r="A3185">
        <v>347387</v>
      </c>
      <c r="B3185" t="s">
        <v>70</v>
      </c>
      <c r="C3185" t="s">
        <v>3</v>
      </c>
      <c r="D3185" t="s">
        <v>62</v>
      </c>
      <c r="E3185" t="s">
        <v>63</v>
      </c>
      <c r="F3185" t="s">
        <v>68</v>
      </c>
      <c r="G3185" t="s">
        <v>17</v>
      </c>
      <c r="H3185" s="165">
        <v>15613.961899038395</v>
      </c>
      <c r="I3185" s="164"/>
    </row>
    <row r="3186" spans="1:9" x14ac:dyDescent="0.35">
      <c r="A3186">
        <v>347389</v>
      </c>
      <c r="B3186" t="s">
        <v>71</v>
      </c>
      <c r="C3186" t="s">
        <v>3</v>
      </c>
      <c r="D3186" t="s">
        <v>62</v>
      </c>
      <c r="E3186" t="s">
        <v>63</v>
      </c>
      <c r="F3186" t="s">
        <v>68</v>
      </c>
      <c r="G3186" t="s">
        <v>17</v>
      </c>
      <c r="H3186" s="165">
        <v>15534.298828124933</v>
      </c>
      <c r="I3186" s="164"/>
    </row>
    <row r="3187" spans="1:9" x14ac:dyDescent="0.35">
      <c r="A3187">
        <v>347391</v>
      </c>
      <c r="B3187" t="s">
        <v>72</v>
      </c>
      <c r="C3187" t="s">
        <v>3</v>
      </c>
      <c r="D3187" t="s">
        <v>62</v>
      </c>
      <c r="E3187" t="s">
        <v>63</v>
      </c>
      <c r="F3187" t="s">
        <v>68</v>
      </c>
      <c r="G3187" t="s">
        <v>17</v>
      </c>
      <c r="H3187" s="165">
        <v>15483.956805288431</v>
      </c>
      <c r="I3187" s="164"/>
    </row>
    <row r="3188" spans="1:9" x14ac:dyDescent="0.35">
      <c r="A3188">
        <v>347393</v>
      </c>
      <c r="B3188" t="s">
        <v>73</v>
      </c>
      <c r="C3188" t="s">
        <v>3</v>
      </c>
      <c r="D3188" t="s">
        <v>62</v>
      </c>
      <c r="E3188" t="s">
        <v>63</v>
      </c>
      <c r="F3188" t="s">
        <v>68</v>
      </c>
      <c r="G3188" t="s">
        <v>17</v>
      </c>
      <c r="H3188" s="165">
        <v>15404.142594951893</v>
      </c>
      <c r="I3188" s="164"/>
    </row>
    <row r="3189" spans="1:9" x14ac:dyDescent="0.35">
      <c r="A3189">
        <v>347395</v>
      </c>
      <c r="B3189" t="s">
        <v>74</v>
      </c>
      <c r="C3189" t="s">
        <v>3</v>
      </c>
      <c r="D3189" t="s">
        <v>62</v>
      </c>
      <c r="E3189" t="s">
        <v>63</v>
      </c>
      <c r="F3189" t="s">
        <v>68</v>
      </c>
      <c r="G3189" t="s">
        <v>17</v>
      </c>
      <c r="H3189" s="165">
        <v>37604.538040865329</v>
      </c>
      <c r="I3189" s="164"/>
    </row>
    <row r="3190" spans="1:9" x14ac:dyDescent="0.35">
      <c r="A3190">
        <v>347397</v>
      </c>
      <c r="B3190" t="s">
        <v>75</v>
      </c>
      <c r="C3190" t="s">
        <v>3</v>
      </c>
      <c r="D3190" t="s">
        <v>62</v>
      </c>
      <c r="E3190" t="s">
        <v>63</v>
      </c>
      <c r="F3190" t="s">
        <v>68</v>
      </c>
      <c r="G3190" t="s">
        <v>17</v>
      </c>
      <c r="H3190" s="165">
        <v>37060.398332932658</v>
      </c>
      <c r="I3190" s="164"/>
    </row>
    <row r="3191" spans="1:9" x14ac:dyDescent="0.35">
      <c r="A3191">
        <v>347399</v>
      </c>
      <c r="B3191" t="s">
        <v>76</v>
      </c>
      <c r="C3191" t="s">
        <v>3</v>
      </c>
      <c r="D3191" t="s">
        <v>62</v>
      </c>
      <c r="E3191" t="s">
        <v>63</v>
      </c>
      <c r="F3191" t="s">
        <v>68</v>
      </c>
      <c r="G3191" t="s">
        <v>17</v>
      </c>
      <c r="H3191" s="165">
        <v>15873.040060096146</v>
      </c>
      <c r="I3191" s="164"/>
    </row>
    <row r="3192" spans="1:9" x14ac:dyDescent="0.35">
      <c r="A3192">
        <v>347331</v>
      </c>
      <c r="B3192" t="s">
        <v>2</v>
      </c>
      <c r="C3192" t="s">
        <v>3</v>
      </c>
      <c r="D3192" t="s">
        <v>4</v>
      </c>
      <c r="E3192" t="s">
        <v>5</v>
      </c>
      <c r="F3192" t="s">
        <v>13</v>
      </c>
      <c r="G3192" t="s">
        <v>17</v>
      </c>
      <c r="H3192" s="165">
        <v>4107.3743509615297</v>
      </c>
      <c r="I3192" s="164"/>
    </row>
    <row r="3193" spans="1:9" x14ac:dyDescent="0.35">
      <c r="A3193">
        <v>347333</v>
      </c>
      <c r="B3193" t="s">
        <v>32</v>
      </c>
      <c r="C3193" t="s">
        <v>3</v>
      </c>
      <c r="D3193" t="s">
        <v>4</v>
      </c>
      <c r="E3193" t="s">
        <v>5</v>
      </c>
      <c r="F3193" t="s">
        <v>13</v>
      </c>
      <c r="G3193" t="s">
        <v>17</v>
      </c>
      <c r="H3193" s="165">
        <v>6092.0142668269191</v>
      </c>
      <c r="I3193" s="164"/>
    </row>
    <row r="3194" spans="1:9" x14ac:dyDescent="0.35">
      <c r="A3194">
        <v>347335</v>
      </c>
      <c r="B3194" t="s">
        <v>33</v>
      </c>
      <c r="C3194" t="s">
        <v>3</v>
      </c>
      <c r="D3194" t="s">
        <v>4</v>
      </c>
      <c r="E3194" t="s">
        <v>5</v>
      </c>
      <c r="F3194" t="s">
        <v>13</v>
      </c>
      <c r="G3194" t="s">
        <v>17</v>
      </c>
      <c r="H3194" s="165">
        <v>6061.0903365384574</v>
      </c>
      <c r="I3194" s="164"/>
    </row>
    <row r="3195" spans="1:9" x14ac:dyDescent="0.35">
      <c r="A3195">
        <v>347337</v>
      </c>
      <c r="B3195" t="s">
        <v>34</v>
      </c>
      <c r="C3195" t="s">
        <v>3</v>
      </c>
      <c r="D3195" t="s">
        <v>4</v>
      </c>
      <c r="E3195" t="s">
        <v>5</v>
      </c>
      <c r="F3195" t="s">
        <v>13</v>
      </c>
      <c r="G3195" t="s">
        <v>17</v>
      </c>
      <c r="H3195" s="165">
        <v>6030.1664062499958</v>
      </c>
      <c r="I3195" s="164"/>
    </row>
    <row r="3196" spans="1:9" x14ac:dyDescent="0.35">
      <c r="A3196">
        <v>347339</v>
      </c>
      <c r="B3196" t="s">
        <v>35</v>
      </c>
      <c r="C3196" t="s">
        <v>3</v>
      </c>
      <c r="D3196" t="s">
        <v>4</v>
      </c>
      <c r="E3196" t="s">
        <v>5</v>
      </c>
      <c r="F3196" t="s">
        <v>13</v>
      </c>
      <c r="G3196" t="s">
        <v>17</v>
      </c>
      <c r="H3196" s="165">
        <v>5999.2424759615333</v>
      </c>
      <c r="I3196" s="164"/>
    </row>
    <row r="3197" spans="1:9" x14ac:dyDescent="0.35">
      <c r="A3197">
        <v>347385</v>
      </c>
      <c r="B3197" t="s">
        <v>61</v>
      </c>
      <c r="C3197" t="s">
        <v>3</v>
      </c>
      <c r="D3197" t="s">
        <v>62</v>
      </c>
      <c r="E3197" t="s">
        <v>63</v>
      </c>
      <c r="F3197" t="s">
        <v>13</v>
      </c>
      <c r="G3197" t="s">
        <v>17</v>
      </c>
      <c r="H3197" s="165">
        <v>10167.100150240309</v>
      </c>
      <c r="I3197" s="164"/>
    </row>
    <row r="3198" spans="1:9" x14ac:dyDescent="0.35">
      <c r="A3198">
        <v>347387</v>
      </c>
      <c r="B3198" t="s">
        <v>70</v>
      </c>
      <c r="C3198" t="s">
        <v>3</v>
      </c>
      <c r="D3198" t="s">
        <v>62</v>
      </c>
      <c r="E3198" t="s">
        <v>63</v>
      </c>
      <c r="F3198" t="s">
        <v>13</v>
      </c>
      <c r="G3198" t="s">
        <v>17</v>
      </c>
      <c r="H3198" s="165">
        <v>10378.01742788457</v>
      </c>
      <c r="I3198" s="164"/>
    </row>
    <row r="3199" spans="1:9" x14ac:dyDescent="0.35">
      <c r="A3199">
        <v>347389</v>
      </c>
      <c r="B3199" t="s">
        <v>71</v>
      </c>
      <c r="C3199" t="s">
        <v>3</v>
      </c>
      <c r="D3199" t="s">
        <v>62</v>
      </c>
      <c r="E3199" t="s">
        <v>63</v>
      </c>
      <c r="F3199" t="s">
        <v>13</v>
      </c>
      <c r="G3199" t="s">
        <v>17</v>
      </c>
      <c r="H3199" s="165">
        <v>10325.068359374955</v>
      </c>
      <c r="I3199" s="164"/>
    </row>
    <row r="3200" spans="1:9" x14ac:dyDescent="0.35">
      <c r="A3200">
        <v>347391</v>
      </c>
      <c r="B3200" t="s">
        <v>72</v>
      </c>
      <c r="C3200" t="s">
        <v>3</v>
      </c>
      <c r="D3200" t="s">
        <v>62</v>
      </c>
      <c r="E3200" t="s">
        <v>63</v>
      </c>
      <c r="F3200" t="s">
        <v>13</v>
      </c>
      <c r="G3200" t="s">
        <v>17</v>
      </c>
      <c r="H3200" s="165">
        <v>10291.607896634563</v>
      </c>
      <c r="I3200" s="164"/>
    </row>
    <row r="3201" spans="1:9" x14ac:dyDescent="0.35">
      <c r="A3201">
        <v>347393</v>
      </c>
      <c r="B3201" t="s">
        <v>73</v>
      </c>
      <c r="C3201" t="s">
        <v>3</v>
      </c>
      <c r="D3201" t="s">
        <v>62</v>
      </c>
      <c r="E3201" t="s">
        <v>63</v>
      </c>
      <c r="F3201" t="s">
        <v>13</v>
      </c>
      <c r="G3201" t="s">
        <v>17</v>
      </c>
      <c r="H3201" s="165">
        <v>10238.55837139418</v>
      </c>
      <c r="I3201" s="164"/>
    </row>
    <row r="3202" spans="1:9" x14ac:dyDescent="0.35">
      <c r="A3202">
        <v>347395</v>
      </c>
      <c r="B3202" t="s">
        <v>74</v>
      </c>
      <c r="C3202" t="s">
        <v>3</v>
      </c>
      <c r="D3202" t="s">
        <v>62</v>
      </c>
      <c r="E3202" t="s">
        <v>63</v>
      </c>
      <c r="F3202" t="s">
        <v>13</v>
      </c>
      <c r="G3202" t="s">
        <v>17</v>
      </c>
      <c r="H3202" s="165">
        <v>16170.427866586529</v>
      </c>
      <c r="I3202" s="164"/>
    </row>
    <row r="3203" spans="1:9" x14ac:dyDescent="0.35">
      <c r="A3203">
        <v>347397</v>
      </c>
      <c r="B3203" t="s">
        <v>75</v>
      </c>
      <c r="C3203" t="s">
        <v>3</v>
      </c>
      <c r="D3203" t="s">
        <v>62</v>
      </c>
      <c r="E3203" t="s">
        <v>63</v>
      </c>
      <c r="F3203" t="s">
        <v>13</v>
      </c>
      <c r="G3203" t="s">
        <v>17</v>
      </c>
      <c r="H3203" s="165">
        <v>15835.283284254778</v>
      </c>
      <c r="I3203" s="164"/>
    </row>
    <row r="3204" spans="1:9" x14ac:dyDescent="0.35">
      <c r="A3204">
        <v>347399</v>
      </c>
      <c r="B3204" t="s">
        <v>76</v>
      </c>
      <c r="C3204" t="s">
        <v>3</v>
      </c>
      <c r="D3204" t="s">
        <v>62</v>
      </c>
      <c r="E3204" t="s">
        <v>63</v>
      </c>
      <c r="F3204" t="s">
        <v>13</v>
      </c>
      <c r="G3204" t="s">
        <v>17</v>
      </c>
      <c r="H3204" s="165">
        <v>10533.641646634602</v>
      </c>
      <c r="I3204" s="164"/>
    </row>
    <row r="3205" spans="1:9" x14ac:dyDescent="0.35">
      <c r="A3205">
        <v>347331</v>
      </c>
      <c r="B3205" t="s">
        <v>2</v>
      </c>
      <c r="C3205" t="s">
        <v>3</v>
      </c>
      <c r="D3205" t="s">
        <v>4</v>
      </c>
      <c r="E3205" t="s">
        <v>5</v>
      </c>
      <c r="F3205" t="s">
        <v>7</v>
      </c>
      <c r="G3205" t="s">
        <v>17</v>
      </c>
      <c r="H3205" s="165">
        <v>4203.4981153846111</v>
      </c>
      <c r="I3205" s="164"/>
    </row>
    <row r="3206" spans="1:9" x14ac:dyDescent="0.35">
      <c r="A3206">
        <v>347333</v>
      </c>
      <c r="B3206" t="s">
        <v>32</v>
      </c>
      <c r="C3206" t="s">
        <v>3</v>
      </c>
      <c r="D3206" t="s">
        <v>4</v>
      </c>
      <c r="E3206" t="s">
        <v>5</v>
      </c>
      <c r="F3206" t="s">
        <v>7</v>
      </c>
      <c r="G3206" t="s">
        <v>17</v>
      </c>
      <c r="H3206" s="165">
        <v>6234.5840192307614</v>
      </c>
      <c r="I3206" s="164"/>
    </row>
    <row r="3207" spans="1:9" x14ac:dyDescent="0.35">
      <c r="A3207">
        <v>347335</v>
      </c>
      <c r="B3207" t="s">
        <v>33</v>
      </c>
      <c r="C3207" t="s">
        <v>3</v>
      </c>
      <c r="D3207" t="s">
        <v>4</v>
      </c>
      <c r="E3207" t="s">
        <v>5</v>
      </c>
      <c r="F3207" t="s">
        <v>7</v>
      </c>
      <c r="G3207" t="s">
        <v>17</v>
      </c>
      <c r="H3207" s="165">
        <v>6202.9363846153756</v>
      </c>
      <c r="I3207" s="164"/>
    </row>
    <row r="3208" spans="1:9" x14ac:dyDescent="0.35">
      <c r="A3208">
        <v>347337</v>
      </c>
      <c r="B3208" t="s">
        <v>34</v>
      </c>
      <c r="C3208" t="s">
        <v>3</v>
      </c>
      <c r="D3208" t="s">
        <v>4</v>
      </c>
      <c r="E3208" t="s">
        <v>5</v>
      </c>
      <c r="F3208" t="s">
        <v>7</v>
      </c>
      <c r="G3208" t="s">
        <v>17</v>
      </c>
      <c r="H3208" s="165">
        <v>6171.2887499999915</v>
      </c>
      <c r="I3208" s="164"/>
    </row>
    <row r="3209" spans="1:9" x14ac:dyDescent="0.35">
      <c r="A3209">
        <v>347339</v>
      </c>
      <c r="B3209" t="s">
        <v>35</v>
      </c>
      <c r="C3209" t="s">
        <v>3</v>
      </c>
      <c r="D3209" t="s">
        <v>4</v>
      </c>
      <c r="E3209" t="s">
        <v>5</v>
      </c>
      <c r="F3209" t="s">
        <v>7</v>
      </c>
      <c r="G3209" t="s">
        <v>17</v>
      </c>
      <c r="H3209" s="165">
        <v>6139.6411153846066</v>
      </c>
      <c r="I3209" s="164"/>
    </row>
    <row r="3210" spans="1:9" x14ac:dyDescent="0.35">
      <c r="A3210">
        <v>347385</v>
      </c>
      <c r="B3210" t="s">
        <v>61</v>
      </c>
      <c r="C3210" t="s">
        <v>3</v>
      </c>
      <c r="D3210" t="s">
        <v>62</v>
      </c>
      <c r="E3210" t="s">
        <v>63</v>
      </c>
      <c r="F3210" t="s">
        <v>7</v>
      </c>
      <c r="G3210" t="s">
        <v>17</v>
      </c>
      <c r="H3210" s="165">
        <v>10405.038028846146</v>
      </c>
      <c r="I3210" s="164"/>
    </row>
    <row r="3211" spans="1:9" x14ac:dyDescent="0.35">
      <c r="A3211">
        <v>347387</v>
      </c>
      <c r="B3211" t="s">
        <v>70</v>
      </c>
      <c r="C3211" t="s">
        <v>3</v>
      </c>
      <c r="D3211" t="s">
        <v>62</v>
      </c>
      <c r="E3211" t="s">
        <v>63</v>
      </c>
      <c r="F3211" t="s">
        <v>7</v>
      </c>
      <c r="G3211" t="s">
        <v>17</v>
      </c>
      <c r="H3211" s="165">
        <v>10620.891346153763</v>
      </c>
      <c r="I3211" s="164"/>
    </row>
    <row r="3212" spans="1:9" x14ac:dyDescent="0.35">
      <c r="A3212">
        <v>347389</v>
      </c>
      <c r="B3212" t="s">
        <v>71</v>
      </c>
      <c r="C3212" t="s">
        <v>3</v>
      </c>
      <c r="D3212" t="s">
        <v>62</v>
      </c>
      <c r="E3212" t="s">
        <v>63</v>
      </c>
      <c r="F3212" t="s">
        <v>7</v>
      </c>
      <c r="G3212" t="s">
        <v>17</v>
      </c>
      <c r="H3212" s="165">
        <v>10566.703124999916</v>
      </c>
      <c r="I3212" s="164"/>
    </row>
    <row r="3213" spans="1:9" x14ac:dyDescent="0.35">
      <c r="A3213">
        <v>347391</v>
      </c>
      <c r="B3213" t="s">
        <v>72</v>
      </c>
      <c r="C3213" t="s">
        <v>3</v>
      </c>
      <c r="D3213" t="s">
        <v>62</v>
      </c>
      <c r="E3213" t="s">
        <v>63</v>
      </c>
      <c r="F3213" t="s">
        <v>7</v>
      </c>
      <c r="G3213" t="s">
        <v>17</v>
      </c>
      <c r="H3213" s="165">
        <v>10532.459596153833</v>
      </c>
      <c r="I3213" s="164"/>
    </row>
    <row r="3214" spans="1:9" x14ac:dyDescent="0.35">
      <c r="A3214">
        <v>347393</v>
      </c>
      <c r="B3214" t="s">
        <v>73</v>
      </c>
      <c r="C3214" t="s">
        <v>3</v>
      </c>
      <c r="D3214" t="s">
        <v>62</v>
      </c>
      <c r="E3214" t="s">
        <v>63</v>
      </c>
      <c r="F3214" t="s">
        <v>7</v>
      </c>
      <c r="G3214" t="s">
        <v>17</v>
      </c>
      <c r="H3214" s="165">
        <v>10478.168567307679</v>
      </c>
      <c r="I3214" s="164"/>
    </row>
    <row r="3215" spans="1:9" x14ac:dyDescent="0.35">
      <c r="A3215">
        <v>347395</v>
      </c>
      <c r="B3215" t="s">
        <v>74</v>
      </c>
      <c r="C3215" t="s">
        <v>3</v>
      </c>
      <c r="D3215" t="s">
        <v>62</v>
      </c>
      <c r="E3215" t="s">
        <v>63</v>
      </c>
      <c r="F3215" t="s">
        <v>7</v>
      </c>
      <c r="G3215" t="s">
        <v>17</v>
      </c>
      <c r="H3215" s="165">
        <v>16548.859990384586</v>
      </c>
      <c r="I3215" s="164"/>
    </row>
    <row r="3216" spans="1:9" x14ac:dyDescent="0.35">
      <c r="A3216">
        <v>347397</v>
      </c>
      <c r="B3216" t="s">
        <v>75</v>
      </c>
      <c r="C3216" t="s">
        <v>3</v>
      </c>
      <c r="D3216" t="s">
        <v>62</v>
      </c>
      <c r="E3216" t="s">
        <v>63</v>
      </c>
      <c r="F3216" t="s">
        <v>7</v>
      </c>
      <c r="G3216" t="s">
        <v>17</v>
      </c>
      <c r="H3216" s="165">
        <v>16205.8721105769</v>
      </c>
      <c r="I3216" s="164"/>
    </row>
    <row r="3217" spans="1:9" x14ac:dyDescent="0.35">
      <c r="A3217">
        <v>347399</v>
      </c>
      <c r="B3217" t="s">
        <v>76</v>
      </c>
      <c r="C3217" t="s">
        <v>3</v>
      </c>
      <c r="D3217" t="s">
        <v>62</v>
      </c>
      <c r="E3217" t="s">
        <v>63</v>
      </c>
      <c r="F3217" t="s">
        <v>7</v>
      </c>
      <c r="G3217" t="s">
        <v>17</v>
      </c>
      <c r="H3217" s="165">
        <v>10780.157596153784</v>
      </c>
      <c r="I3217" s="164"/>
    </row>
    <row r="3218" spans="1:9" x14ac:dyDescent="0.35">
      <c r="A3218">
        <v>347345</v>
      </c>
      <c r="B3218" t="s">
        <v>36</v>
      </c>
      <c r="C3218" t="s">
        <v>37</v>
      </c>
      <c r="D3218" t="s">
        <v>38</v>
      </c>
      <c r="E3218" t="s">
        <v>39</v>
      </c>
      <c r="F3218" t="s">
        <v>43</v>
      </c>
      <c r="G3218" t="s">
        <v>17</v>
      </c>
      <c r="H3218" s="165">
        <v>12832.0875</v>
      </c>
      <c r="I3218" s="164"/>
    </row>
    <row r="3219" spans="1:9" x14ac:dyDescent="0.35">
      <c r="A3219">
        <v>347353</v>
      </c>
      <c r="B3219" t="s">
        <v>47</v>
      </c>
      <c r="C3219" t="s">
        <v>37</v>
      </c>
      <c r="D3219" t="s">
        <v>38</v>
      </c>
      <c r="E3219" t="s">
        <v>39</v>
      </c>
      <c r="F3219" t="s">
        <v>43</v>
      </c>
      <c r="G3219" t="s">
        <v>17</v>
      </c>
      <c r="H3219" s="165">
        <v>1775.4435576923061</v>
      </c>
      <c r="I3219" s="164"/>
    </row>
    <row r="3220" spans="1:9" x14ac:dyDescent="0.35">
      <c r="A3220">
        <v>347355</v>
      </c>
      <c r="B3220" t="s">
        <v>49</v>
      </c>
      <c r="C3220" t="s">
        <v>37</v>
      </c>
      <c r="D3220" t="s">
        <v>38</v>
      </c>
      <c r="E3220" t="s">
        <v>39</v>
      </c>
      <c r="F3220" t="s">
        <v>43</v>
      </c>
      <c r="G3220" t="s">
        <v>17</v>
      </c>
      <c r="H3220" s="165">
        <v>2119.0759615384586</v>
      </c>
      <c r="I3220" s="164"/>
    </row>
    <row r="3221" spans="1:9" x14ac:dyDescent="0.35">
      <c r="A3221">
        <v>347357</v>
      </c>
      <c r="B3221" t="s">
        <v>50</v>
      </c>
      <c r="C3221" t="s">
        <v>37</v>
      </c>
      <c r="D3221" t="s">
        <v>38</v>
      </c>
      <c r="E3221" t="s">
        <v>39</v>
      </c>
      <c r="F3221" t="s">
        <v>43</v>
      </c>
      <c r="G3221" t="s">
        <v>17</v>
      </c>
      <c r="H3221" s="165">
        <v>58250.816346153813</v>
      </c>
      <c r="I3221" s="164"/>
    </row>
    <row r="3222" spans="1:9" x14ac:dyDescent="0.35">
      <c r="A3222">
        <v>347359</v>
      </c>
      <c r="B3222" t="s">
        <v>51</v>
      </c>
      <c r="C3222" t="s">
        <v>37</v>
      </c>
      <c r="D3222" t="s">
        <v>38</v>
      </c>
      <c r="E3222" t="s">
        <v>39</v>
      </c>
      <c r="F3222" t="s">
        <v>43</v>
      </c>
      <c r="G3222" t="s">
        <v>17</v>
      </c>
      <c r="H3222" s="165">
        <v>40394.092307692263</v>
      </c>
      <c r="I3222" s="164"/>
    </row>
    <row r="3223" spans="1:9" x14ac:dyDescent="0.35">
      <c r="A3223">
        <v>347365</v>
      </c>
      <c r="B3223" t="s">
        <v>52</v>
      </c>
      <c r="C3223" t="s">
        <v>37</v>
      </c>
      <c r="D3223" t="s">
        <v>38</v>
      </c>
      <c r="E3223" t="s">
        <v>53</v>
      </c>
      <c r="F3223" t="s">
        <v>43</v>
      </c>
      <c r="G3223" t="s">
        <v>17</v>
      </c>
      <c r="H3223" s="165">
        <v>12965.0625</v>
      </c>
      <c r="I3223" s="164"/>
    </row>
    <row r="3224" spans="1:9" x14ac:dyDescent="0.35">
      <c r="A3224">
        <v>347373</v>
      </c>
      <c r="B3224" t="s">
        <v>57</v>
      </c>
      <c r="C3224" t="s">
        <v>37</v>
      </c>
      <c r="D3224" t="s">
        <v>38</v>
      </c>
      <c r="E3224" t="s">
        <v>53</v>
      </c>
      <c r="F3224" t="s">
        <v>43</v>
      </c>
      <c r="G3224" t="s">
        <v>17</v>
      </c>
      <c r="H3224" s="165">
        <v>1721.9125961538446</v>
      </c>
      <c r="I3224" s="164"/>
    </row>
    <row r="3225" spans="1:9" x14ac:dyDescent="0.35">
      <c r="A3225">
        <v>347375</v>
      </c>
      <c r="B3225" t="s">
        <v>58</v>
      </c>
      <c r="C3225" t="s">
        <v>37</v>
      </c>
      <c r="D3225" t="s">
        <v>38</v>
      </c>
      <c r="E3225" t="s">
        <v>53</v>
      </c>
      <c r="F3225" t="s">
        <v>43</v>
      </c>
      <c r="G3225" t="s">
        <v>17</v>
      </c>
      <c r="H3225" s="165">
        <v>2136.1998076923046</v>
      </c>
      <c r="I3225" s="164"/>
    </row>
    <row r="3226" spans="1:9" x14ac:dyDescent="0.35">
      <c r="A3226">
        <v>347377</v>
      </c>
      <c r="B3226" t="s">
        <v>59</v>
      </c>
      <c r="C3226" t="s">
        <v>37</v>
      </c>
      <c r="D3226" t="s">
        <v>38</v>
      </c>
      <c r="E3226" t="s">
        <v>53</v>
      </c>
      <c r="F3226" t="s">
        <v>43</v>
      </c>
      <c r="G3226" t="s">
        <v>17</v>
      </c>
      <c r="H3226" s="165">
        <v>58842.195192307656</v>
      </c>
      <c r="I3226" s="164"/>
    </row>
    <row r="3227" spans="1:9" x14ac:dyDescent="0.35">
      <c r="A3227">
        <v>347379</v>
      </c>
      <c r="B3227" t="s">
        <v>60</v>
      </c>
      <c r="C3227" t="s">
        <v>37</v>
      </c>
      <c r="D3227" t="s">
        <v>38</v>
      </c>
      <c r="E3227" t="s">
        <v>53</v>
      </c>
      <c r="F3227" t="s">
        <v>43</v>
      </c>
      <c r="G3227" t="s">
        <v>17</v>
      </c>
      <c r="H3227" s="165">
        <v>40806.276923076875</v>
      </c>
      <c r="I3227" s="164"/>
    </row>
    <row r="3228" spans="1:9" x14ac:dyDescent="0.35">
      <c r="A3228">
        <v>347345</v>
      </c>
      <c r="B3228" t="s">
        <v>36</v>
      </c>
      <c r="C3228" t="s">
        <v>37</v>
      </c>
      <c r="D3228" t="s">
        <v>38</v>
      </c>
      <c r="E3228" t="s">
        <v>39</v>
      </c>
      <c r="F3228" t="s">
        <v>42</v>
      </c>
      <c r="G3228" t="s">
        <v>17</v>
      </c>
      <c r="H3228" s="165">
        <v>14362.81875</v>
      </c>
      <c r="I3228" s="164"/>
    </row>
    <row r="3229" spans="1:9" x14ac:dyDescent="0.35">
      <c r="A3229">
        <v>347353</v>
      </c>
      <c r="B3229" t="s">
        <v>47</v>
      </c>
      <c r="C3229" t="s">
        <v>37</v>
      </c>
      <c r="D3229" t="s">
        <v>38</v>
      </c>
      <c r="E3229" t="s">
        <v>39</v>
      </c>
      <c r="F3229" t="s">
        <v>42</v>
      </c>
      <c r="G3229" t="s">
        <v>17</v>
      </c>
      <c r="H3229" s="165">
        <v>1987.2350480769139</v>
      </c>
      <c r="I3229" s="164"/>
    </row>
    <row r="3230" spans="1:9" x14ac:dyDescent="0.35">
      <c r="A3230">
        <v>347355</v>
      </c>
      <c r="B3230" t="s">
        <v>49</v>
      </c>
      <c r="C3230" t="s">
        <v>37</v>
      </c>
      <c r="D3230" t="s">
        <v>38</v>
      </c>
      <c r="E3230" t="s">
        <v>39</v>
      </c>
      <c r="F3230" t="s">
        <v>42</v>
      </c>
      <c r="G3230" t="s">
        <v>17</v>
      </c>
      <c r="H3230" s="165">
        <v>2371.8591346153762</v>
      </c>
      <c r="I3230" s="164"/>
    </row>
    <row r="3231" spans="1:9" x14ac:dyDescent="0.35">
      <c r="A3231">
        <v>347357</v>
      </c>
      <c r="B3231" t="s">
        <v>50</v>
      </c>
      <c r="C3231" t="s">
        <v>37</v>
      </c>
      <c r="D3231" t="s">
        <v>38</v>
      </c>
      <c r="E3231" t="s">
        <v>39</v>
      </c>
      <c r="F3231" t="s">
        <v>42</v>
      </c>
      <c r="G3231" t="s">
        <v>17</v>
      </c>
      <c r="H3231" s="165">
        <v>65199.517788461519</v>
      </c>
      <c r="I3231" s="164"/>
    </row>
    <row r="3232" spans="1:9" x14ac:dyDescent="0.35">
      <c r="A3232">
        <v>347359</v>
      </c>
      <c r="B3232" t="s">
        <v>51</v>
      </c>
      <c r="C3232" t="s">
        <v>37</v>
      </c>
      <c r="D3232" t="s">
        <v>38</v>
      </c>
      <c r="E3232" t="s">
        <v>39</v>
      </c>
      <c r="F3232" t="s">
        <v>42</v>
      </c>
      <c r="G3232" t="s">
        <v>17</v>
      </c>
      <c r="H3232" s="165">
        <v>45212.676923076848</v>
      </c>
      <c r="I3232" s="164"/>
    </row>
    <row r="3233" spans="1:9" x14ac:dyDescent="0.35">
      <c r="A3233">
        <v>347365</v>
      </c>
      <c r="B3233" t="s">
        <v>52</v>
      </c>
      <c r="C3233" t="s">
        <v>37</v>
      </c>
      <c r="D3233" t="s">
        <v>38</v>
      </c>
      <c r="E3233" t="s">
        <v>53</v>
      </c>
      <c r="F3233" t="s">
        <v>42</v>
      </c>
      <c r="G3233" t="s">
        <v>17</v>
      </c>
      <c r="H3233" s="165">
        <v>14511.65625</v>
      </c>
      <c r="I3233" s="164"/>
    </row>
    <row r="3234" spans="1:9" x14ac:dyDescent="0.35">
      <c r="A3234">
        <v>347373</v>
      </c>
      <c r="B3234" t="s">
        <v>57</v>
      </c>
      <c r="C3234" t="s">
        <v>37</v>
      </c>
      <c r="D3234" t="s">
        <v>38</v>
      </c>
      <c r="E3234" t="s">
        <v>53</v>
      </c>
      <c r="F3234" t="s">
        <v>42</v>
      </c>
      <c r="G3234" t="s">
        <v>17</v>
      </c>
      <c r="H3234" s="165">
        <v>1927.3184134615296</v>
      </c>
      <c r="I3234" s="164"/>
    </row>
    <row r="3235" spans="1:9" x14ac:dyDescent="0.35">
      <c r="A3235">
        <v>347375</v>
      </c>
      <c r="B3235" t="s">
        <v>58</v>
      </c>
      <c r="C3235" t="s">
        <v>37</v>
      </c>
      <c r="D3235" t="s">
        <v>38</v>
      </c>
      <c r="E3235" t="s">
        <v>53</v>
      </c>
      <c r="F3235" t="s">
        <v>42</v>
      </c>
      <c r="G3235" t="s">
        <v>17</v>
      </c>
      <c r="H3235" s="165">
        <v>2391.0256730769147</v>
      </c>
      <c r="I3235" s="164"/>
    </row>
    <row r="3236" spans="1:9" x14ac:dyDescent="0.35">
      <c r="A3236">
        <v>347377</v>
      </c>
      <c r="B3236" t="s">
        <v>59</v>
      </c>
      <c r="C3236" t="s">
        <v>37</v>
      </c>
      <c r="D3236" t="s">
        <v>38</v>
      </c>
      <c r="E3236" t="s">
        <v>53</v>
      </c>
      <c r="F3236" t="s">
        <v>42</v>
      </c>
      <c r="G3236" t="s">
        <v>17</v>
      </c>
      <c r="H3236" s="165">
        <v>65861.441826923052</v>
      </c>
      <c r="I3236" s="164"/>
    </row>
    <row r="3237" spans="1:9" x14ac:dyDescent="0.35">
      <c r="A3237">
        <v>347379</v>
      </c>
      <c r="B3237" t="s">
        <v>60</v>
      </c>
      <c r="C3237" t="s">
        <v>37</v>
      </c>
      <c r="D3237" t="s">
        <v>38</v>
      </c>
      <c r="E3237" t="s">
        <v>53</v>
      </c>
      <c r="F3237" t="s">
        <v>42</v>
      </c>
      <c r="G3237" t="s">
        <v>17</v>
      </c>
      <c r="H3237" s="165">
        <v>45674.030769230696</v>
      </c>
      <c r="I3237" s="164"/>
    </row>
    <row r="3238" spans="1:9" x14ac:dyDescent="0.35">
      <c r="A3238">
        <v>347385</v>
      </c>
      <c r="B3238" t="s">
        <v>61</v>
      </c>
      <c r="C3238" t="s">
        <v>3</v>
      </c>
      <c r="D3238" t="s">
        <v>62</v>
      </c>
      <c r="E3238" t="s">
        <v>63</v>
      </c>
      <c r="F3238" t="s">
        <v>66</v>
      </c>
      <c r="G3238" t="s">
        <v>17</v>
      </c>
      <c r="H3238" s="165">
        <v>10247.385937499992</v>
      </c>
      <c r="I3238" s="164"/>
    </row>
    <row r="3239" spans="1:9" x14ac:dyDescent="0.35">
      <c r="A3239">
        <v>347387</v>
      </c>
      <c r="B3239" t="s">
        <v>70</v>
      </c>
      <c r="C3239" t="s">
        <v>3</v>
      </c>
      <c r="D3239" t="s">
        <v>62</v>
      </c>
      <c r="E3239" t="s">
        <v>63</v>
      </c>
      <c r="F3239" t="s">
        <v>66</v>
      </c>
      <c r="G3239" t="s">
        <v>17</v>
      </c>
      <c r="H3239" s="165">
        <v>10459.968749999918</v>
      </c>
      <c r="I3239" s="164"/>
    </row>
    <row r="3240" spans="1:9" x14ac:dyDescent="0.35">
      <c r="A3240">
        <v>347389</v>
      </c>
      <c r="B3240" t="s">
        <v>71</v>
      </c>
      <c r="C3240" t="s">
        <v>3</v>
      </c>
      <c r="D3240" t="s">
        <v>62</v>
      </c>
      <c r="E3240" t="s">
        <v>63</v>
      </c>
      <c r="F3240" t="s">
        <v>66</v>
      </c>
      <c r="G3240" t="s">
        <v>17</v>
      </c>
      <c r="H3240" s="165">
        <v>10406.601562499918</v>
      </c>
      <c r="I3240" s="164"/>
    </row>
    <row r="3241" spans="1:9" x14ac:dyDescent="0.35">
      <c r="A3241">
        <v>347391</v>
      </c>
      <c r="B3241" t="s">
        <v>72</v>
      </c>
      <c r="C3241" t="s">
        <v>3</v>
      </c>
      <c r="D3241" t="s">
        <v>62</v>
      </c>
      <c r="E3241" t="s">
        <v>63</v>
      </c>
      <c r="F3241" t="s">
        <v>66</v>
      </c>
      <c r="G3241" t="s">
        <v>17</v>
      </c>
      <c r="H3241" s="165">
        <v>10372.876874999985</v>
      </c>
      <c r="I3241" s="164"/>
    </row>
    <row r="3242" spans="1:9" x14ac:dyDescent="0.35">
      <c r="A3242">
        <v>347393</v>
      </c>
      <c r="B3242" t="s">
        <v>73</v>
      </c>
      <c r="C3242" t="s">
        <v>3</v>
      </c>
      <c r="D3242" t="s">
        <v>62</v>
      </c>
      <c r="E3242" t="s">
        <v>63</v>
      </c>
      <c r="F3242" t="s">
        <v>66</v>
      </c>
      <c r="G3242" t="s">
        <v>17</v>
      </c>
      <c r="H3242" s="165">
        <v>10319.408437499986</v>
      </c>
      <c r="I3242" s="164"/>
    </row>
    <row r="3243" spans="1:9" x14ac:dyDescent="0.35">
      <c r="A3243">
        <v>347395</v>
      </c>
      <c r="B3243" t="s">
        <v>74</v>
      </c>
      <c r="C3243" t="s">
        <v>3</v>
      </c>
      <c r="D3243" t="s">
        <v>62</v>
      </c>
      <c r="E3243" t="s">
        <v>63</v>
      </c>
      <c r="F3243" t="s">
        <v>66</v>
      </c>
      <c r="G3243" t="s">
        <v>17</v>
      </c>
      <c r="H3243" s="165">
        <v>16298.119687499971</v>
      </c>
      <c r="I3243" s="164"/>
    </row>
    <row r="3244" spans="1:9" x14ac:dyDescent="0.35">
      <c r="A3244">
        <v>347397</v>
      </c>
      <c r="B3244" t="s">
        <v>75</v>
      </c>
      <c r="C3244" t="s">
        <v>3</v>
      </c>
      <c r="D3244" t="s">
        <v>62</v>
      </c>
      <c r="E3244" t="s">
        <v>63</v>
      </c>
      <c r="F3244" t="s">
        <v>66</v>
      </c>
      <c r="G3244" t="s">
        <v>17</v>
      </c>
      <c r="H3244" s="165">
        <v>15960.328593749979</v>
      </c>
      <c r="I3244" s="164"/>
    </row>
    <row r="3245" spans="1:9" x14ac:dyDescent="0.35">
      <c r="A3245">
        <v>347399</v>
      </c>
      <c r="B3245" t="s">
        <v>76</v>
      </c>
      <c r="C3245" t="s">
        <v>3</v>
      </c>
      <c r="D3245" t="s">
        <v>62</v>
      </c>
      <c r="E3245" t="s">
        <v>63</v>
      </c>
      <c r="F3245" t="s">
        <v>66</v>
      </c>
      <c r="G3245" t="s">
        <v>17</v>
      </c>
      <c r="H3245" s="165">
        <v>10616.82187499994</v>
      </c>
      <c r="I3245" s="164"/>
    </row>
    <row r="3246" spans="1:9" x14ac:dyDescent="0.35">
      <c r="A3246">
        <v>347425</v>
      </c>
      <c r="B3246" t="s">
        <v>93</v>
      </c>
      <c r="C3246" t="s">
        <v>3</v>
      </c>
      <c r="D3246" t="s">
        <v>62</v>
      </c>
      <c r="E3246" t="s">
        <v>91</v>
      </c>
      <c r="F3246" t="s">
        <v>66</v>
      </c>
      <c r="G3246" t="s">
        <v>17</v>
      </c>
      <c r="H3246" s="165">
        <v>1636.8749999999993</v>
      </c>
      <c r="I3246" s="164"/>
    </row>
    <row r="3247" spans="1:9" x14ac:dyDescent="0.35">
      <c r="A3247">
        <v>347427</v>
      </c>
      <c r="B3247" t="s">
        <v>98</v>
      </c>
      <c r="C3247" t="s">
        <v>3</v>
      </c>
      <c r="D3247" t="s">
        <v>62</v>
      </c>
      <c r="E3247" t="s">
        <v>91</v>
      </c>
      <c r="F3247" t="s">
        <v>66</v>
      </c>
      <c r="G3247" t="s">
        <v>17</v>
      </c>
      <c r="H3247" s="165">
        <v>1823.849999999992</v>
      </c>
      <c r="I3247" s="164"/>
    </row>
    <row r="3248" spans="1:9" x14ac:dyDescent="0.35">
      <c r="A3248">
        <v>347429</v>
      </c>
      <c r="B3248" t="s">
        <v>99</v>
      </c>
      <c r="C3248" t="s">
        <v>3</v>
      </c>
      <c r="D3248" t="s">
        <v>62</v>
      </c>
      <c r="E3248" t="s">
        <v>91</v>
      </c>
      <c r="F3248" t="s">
        <v>66</v>
      </c>
      <c r="G3248" t="s">
        <v>17</v>
      </c>
      <c r="H3248" s="165">
        <v>1886.2199999999916</v>
      </c>
      <c r="I3248" s="164"/>
    </row>
    <row r="3249" spans="1:9" x14ac:dyDescent="0.35">
      <c r="A3249">
        <v>347431</v>
      </c>
      <c r="B3249" t="s">
        <v>100</v>
      </c>
      <c r="C3249" t="s">
        <v>3</v>
      </c>
      <c r="D3249" t="s">
        <v>62</v>
      </c>
      <c r="E3249" t="s">
        <v>91</v>
      </c>
      <c r="F3249" t="s">
        <v>66</v>
      </c>
      <c r="G3249" t="s">
        <v>17</v>
      </c>
      <c r="H3249" s="165">
        <v>1900.6987499999909</v>
      </c>
      <c r="I3249" s="164"/>
    </row>
    <row r="3250" spans="1:9" x14ac:dyDescent="0.35">
      <c r="A3250">
        <v>347433</v>
      </c>
      <c r="B3250" t="s">
        <v>101</v>
      </c>
      <c r="C3250" t="s">
        <v>3</v>
      </c>
      <c r="D3250" t="s">
        <v>62</v>
      </c>
      <c r="E3250" t="s">
        <v>91</v>
      </c>
      <c r="F3250" t="s">
        <v>66</v>
      </c>
      <c r="G3250" t="s">
        <v>17</v>
      </c>
      <c r="H3250" s="165">
        <v>1891.1474999999909</v>
      </c>
      <c r="I3250" s="164"/>
    </row>
    <row r="3251" spans="1:9" x14ac:dyDescent="0.35">
      <c r="A3251">
        <v>347435</v>
      </c>
      <c r="B3251" t="s">
        <v>102</v>
      </c>
      <c r="C3251" t="s">
        <v>3</v>
      </c>
      <c r="D3251" t="s">
        <v>62</v>
      </c>
      <c r="E3251" t="s">
        <v>91</v>
      </c>
      <c r="F3251" t="s">
        <v>66</v>
      </c>
      <c r="G3251" t="s">
        <v>17</v>
      </c>
      <c r="H3251" s="165">
        <v>3041.8031249999981</v>
      </c>
      <c r="I3251" s="164"/>
    </row>
    <row r="3252" spans="1:9" x14ac:dyDescent="0.35">
      <c r="A3252">
        <v>347437</v>
      </c>
      <c r="B3252" t="s">
        <v>103</v>
      </c>
      <c r="C3252" t="s">
        <v>3</v>
      </c>
      <c r="D3252" t="s">
        <v>62</v>
      </c>
      <c r="E3252" t="s">
        <v>91</v>
      </c>
      <c r="F3252" t="s">
        <v>66</v>
      </c>
      <c r="G3252" t="s">
        <v>17</v>
      </c>
      <c r="H3252" s="165">
        <v>2808.0674999999965</v>
      </c>
      <c r="I3252" s="164"/>
    </row>
    <row r="3253" spans="1:9" x14ac:dyDescent="0.35">
      <c r="A3253">
        <v>347439</v>
      </c>
      <c r="B3253" t="s">
        <v>104</v>
      </c>
      <c r="C3253" t="s">
        <v>3</v>
      </c>
      <c r="D3253" t="s">
        <v>62</v>
      </c>
      <c r="E3253" t="s">
        <v>91</v>
      </c>
      <c r="F3253" t="s">
        <v>66</v>
      </c>
      <c r="G3253" t="s">
        <v>17</v>
      </c>
      <c r="H3253" s="165">
        <v>1892.1093749999948</v>
      </c>
      <c r="I3253" s="164"/>
    </row>
    <row r="3254" spans="1:9" x14ac:dyDescent="0.35">
      <c r="A3254">
        <v>347385</v>
      </c>
      <c r="B3254" t="s">
        <v>61</v>
      </c>
      <c r="C3254" t="s">
        <v>3</v>
      </c>
      <c r="D3254" t="s">
        <v>62</v>
      </c>
      <c r="E3254" t="s">
        <v>63</v>
      </c>
      <c r="F3254" t="s">
        <v>64</v>
      </c>
      <c r="G3254" t="s">
        <v>17</v>
      </c>
      <c r="H3254" s="165">
        <v>9911.6453725960801</v>
      </c>
      <c r="I3254" s="164"/>
    </row>
    <row r="3255" spans="1:9" x14ac:dyDescent="0.35">
      <c r="A3255">
        <v>347387</v>
      </c>
      <c r="B3255" t="s">
        <v>70</v>
      </c>
      <c r="C3255" t="s">
        <v>3</v>
      </c>
      <c r="D3255" t="s">
        <v>62</v>
      </c>
      <c r="E3255" t="s">
        <v>63</v>
      </c>
      <c r="F3255" t="s">
        <v>64</v>
      </c>
      <c r="G3255" t="s">
        <v>17</v>
      </c>
      <c r="H3255" s="165">
        <v>10117.263221153802</v>
      </c>
      <c r="I3255" s="164"/>
    </row>
    <row r="3256" spans="1:9" x14ac:dyDescent="0.35">
      <c r="A3256">
        <v>347389</v>
      </c>
      <c r="B3256" t="s">
        <v>71</v>
      </c>
      <c r="C3256" t="s">
        <v>3</v>
      </c>
      <c r="D3256" t="s">
        <v>62</v>
      </c>
      <c r="E3256" t="s">
        <v>63</v>
      </c>
      <c r="F3256" t="s">
        <v>64</v>
      </c>
      <c r="G3256" t="s">
        <v>17</v>
      </c>
      <c r="H3256" s="165">
        <v>10065.644531249956</v>
      </c>
      <c r="I3256" s="164"/>
    </row>
    <row r="3257" spans="1:9" x14ac:dyDescent="0.35">
      <c r="A3257">
        <v>347391</v>
      </c>
      <c r="B3257" t="s">
        <v>72</v>
      </c>
      <c r="C3257" t="s">
        <v>3</v>
      </c>
      <c r="D3257" t="s">
        <v>62</v>
      </c>
      <c r="E3257" t="s">
        <v>63</v>
      </c>
      <c r="F3257" t="s">
        <v>64</v>
      </c>
      <c r="G3257" t="s">
        <v>17</v>
      </c>
      <c r="H3257" s="165">
        <v>10033.024783653795</v>
      </c>
      <c r="I3257" s="164"/>
    </row>
    <row r="3258" spans="1:9" x14ac:dyDescent="0.35">
      <c r="A3258">
        <v>347393</v>
      </c>
      <c r="B3258" t="s">
        <v>73</v>
      </c>
      <c r="C3258" t="s">
        <v>3</v>
      </c>
      <c r="D3258" t="s">
        <v>62</v>
      </c>
      <c r="E3258" t="s">
        <v>63</v>
      </c>
      <c r="F3258" t="s">
        <v>64</v>
      </c>
      <c r="G3258" t="s">
        <v>17</v>
      </c>
      <c r="H3258" s="165">
        <v>9981.308161057641</v>
      </c>
      <c r="I3258" s="164"/>
    </row>
    <row r="3259" spans="1:9" x14ac:dyDescent="0.35">
      <c r="A3259">
        <v>347395</v>
      </c>
      <c r="B3259" t="s">
        <v>74</v>
      </c>
      <c r="C3259" t="s">
        <v>3</v>
      </c>
      <c r="D3259" t="s">
        <v>62</v>
      </c>
      <c r="E3259" t="s">
        <v>63</v>
      </c>
      <c r="F3259" t="s">
        <v>64</v>
      </c>
      <c r="G3259" t="s">
        <v>17</v>
      </c>
      <c r="H3259" s="165">
        <v>15764.135709134607</v>
      </c>
      <c r="I3259" s="164"/>
    </row>
    <row r="3260" spans="1:9" x14ac:dyDescent="0.35">
      <c r="A3260">
        <v>347397</v>
      </c>
      <c r="B3260" t="s">
        <v>75</v>
      </c>
      <c r="C3260" t="s">
        <v>3</v>
      </c>
      <c r="D3260" t="s">
        <v>62</v>
      </c>
      <c r="E3260" t="s">
        <v>63</v>
      </c>
      <c r="F3260" t="s">
        <v>64</v>
      </c>
      <c r="G3260" t="s">
        <v>17</v>
      </c>
      <c r="H3260" s="165">
        <v>15437.411844951892</v>
      </c>
      <c r="I3260" s="164"/>
    </row>
    <row r="3261" spans="1:9" x14ac:dyDescent="0.35">
      <c r="A3261">
        <v>347399</v>
      </c>
      <c r="B3261" t="s">
        <v>76</v>
      </c>
      <c r="C3261" t="s">
        <v>3</v>
      </c>
      <c r="D3261" t="s">
        <v>62</v>
      </c>
      <c r="E3261" t="s">
        <v>63</v>
      </c>
      <c r="F3261" t="s">
        <v>64</v>
      </c>
      <c r="G3261" t="s">
        <v>17</v>
      </c>
      <c r="H3261" s="165">
        <v>10268.977283653832</v>
      </c>
      <c r="I3261" s="164"/>
    </row>
    <row r="3262" spans="1:9" x14ac:dyDescent="0.35">
      <c r="A3262">
        <v>347425</v>
      </c>
      <c r="B3262" t="s">
        <v>93</v>
      </c>
      <c r="C3262" t="s">
        <v>3</v>
      </c>
      <c r="D3262" t="s">
        <v>62</v>
      </c>
      <c r="E3262" t="s">
        <v>91</v>
      </c>
      <c r="F3262" t="s">
        <v>64</v>
      </c>
      <c r="G3262" t="s">
        <v>17</v>
      </c>
      <c r="H3262" s="165">
        <v>1583.2451923076849</v>
      </c>
      <c r="I3262" s="164"/>
    </row>
    <row r="3263" spans="1:9" x14ac:dyDescent="0.35">
      <c r="A3263">
        <v>347427</v>
      </c>
      <c r="B3263" t="s">
        <v>98</v>
      </c>
      <c r="C3263" t="s">
        <v>3</v>
      </c>
      <c r="D3263" t="s">
        <v>62</v>
      </c>
      <c r="E3263" t="s">
        <v>91</v>
      </c>
      <c r="F3263" t="s">
        <v>64</v>
      </c>
      <c r="G3263" t="s">
        <v>17</v>
      </c>
      <c r="H3263" s="165">
        <v>1764.0942307692264</v>
      </c>
      <c r="I3263" s="164"/>
    </row>
    <row r="3264" spans="1:9" x14ac:dyDescent="0.35">
      <c r="A3264">
        <v>347429</v>
      </c>
      <c r="B3264" t="s">
        <v>99</v>
      </c>
      <c r="C3264" t="s">
        <v>3</v>
      </c>
      <c r="D3264" t="s">
        <v>62</v>
      </c>
      <c r="E3264" t="s">
        <v>91</v>
      </c>
      <c r="F3264" t="s">
        <v>64</v>
      </c>
      <c r="G3264" t="s">
        <v>17</v>
      </c>
      <c r="H3264" s="165">
        <v>1824.4207692307648</v>
      </c>
      <c r="I3264" s="164"/>
    </row>
    <row r="3265" spans="1:9" x14ac:dyDescent="0.35">
      <c r="A3265">
        <v>347431</v>
      </c>
      <c r="B3265" t="s">
        <v>100</v>
      </c>
      <c r="C3265" t="s">
        <v>3</v>
      </c>
      <c r="D3265" t="s">
        <v>62</v>
      </c>
      <c r="E3265" t="s">
        <v>91</v>
      </c>
      <c r="F3265" t="s">
        <v>64</v>
      </c>
      <c r="G3265" t="s">
        <v>17</v>
      </c>
      <c r="H3265" s="165">
        <v>1838.425144230767</v>
      </c>
      <c r="I3265" s="164"/>
    </row>
    <row r="3266" spans="1:9" x14ac:dyDescent="0.35">
      <c r="A3266">
        <v>347433</v>
      </c>
      <c r="B3266" t="s">
        <v>101</v>
      </c>
      <c r="C3266" t="s">
        <v>3</v>
      </c>
      <c r="D3266" t="s">
        <v>62</v>
      </c>
      <c r="E3266" t="s">
        <v>91</v>
      </c>
      <c r="F3266" t="s">
        <v>64</v>
      </c>
      <c r="G3266" t="s">
        <v>17</v>
      </c>
      <c r="H3266" s="165">
        <v>1829.1868269230747</v>
      </c>
      <c r="I3266" s="164"/>
    </row>
    <row r="3267" spans="1:9" x14ac:dyDescent="0.35">
      <c r="A3267">
        <v>347435</v>
      </c>
      <c r="B3267" t="s">
        <v>102</v>
      </c>
      <c r="C3267" t="s">
        <v>3</v>
      </c>
      <c r="D3267" t="s">
        <v>62</v>
      </c>
      <c r="E3267" t="s">
        <v>91</v>
      </c>
      <c r="F3267" t="s">
        <v>64</v>
      </c>
      <c r="G3267" t="s">
        <v>17</v>
      </c>
      <c r="H3267" s="165">
        <v>2942.1429086538433</v>
      </c>
      <c r="I3267" s="164"/>
    </row>
    <row r="3268" spans="1:9" x14ac:dyDescent="0.35">
      <c r="A3268">
        <v>347437</v>
      </c>
      <c r="B3268" t="s">
        <v>103</v>
      </c>
      <c r="C3268" t="s">
        <v>3</v>
      </c>
      <c r="D3268" t="s">
        <v>62</v>
      </c>
      <c r="E3268" t="s">
        <v>91</v>
      </c>
      <c r="F3268" t="s">
        <v>64</v>
      </c>
      <c r="G3268" t="s">
        <v>17</v>
      </c>
      <c r="H3268" s="165">
        <v>2716.0652884615306</v>
      </c>
      <c r="I3268" s="164"/>
    </row>
    <row r="3269" spans="1:9" x14ac:dyDescent="0.35">
      <c r="A3269">
        <v>347439</v>
      </c>
      <c r="B3269" t="s">
        <v>104</v>
      </c>
      <c r="C3269" t="s">
        <v>3</v>
      </c>
      <c r="D3269" t="s">
        <v>62</v>
      </c>
      <c r="E3269" t="s">
        <v>91</v>
      </c>
      <c r="F3269" t="s">
        <v>64</v>
      </c>
      <c r="G3269" t="s">
        <v>17</v>
      </c>
      <c r="H3269" s="165">
        <v>1830.1171874999961</v>
      </c>
      <c r="I3269" s="164"/>
    </row>
    <row r="3270" spans="1:9" x14ac:dyDescent="0.35">
      <c r="A3270">
        <v>347345</v>
      </c>
      <c r="B3270" t="s">
        <v>36</v>
      </c>
      <c r="C3270" t="s">
        <v>37</v>
      </c>
      <c r="D3270" t="s">
        <v>38</v>
      </c>
      <c r="E3270" t="s">
        <v>39</v>
      </c>
      <c r="F3270" t="s">
        <v>44</v>
      </c>
      <c r="G3270" t="s">
        <v>17</v>
      </c>
      <c r="H3270" s="165">
        <v>6914.3456249999999</v>
      </c>
      <c r="I3270" s="164"/>
    </row>
    <row r="3271" spans="1:9" x14ac:dyDescent="0.35">
      <c r="A3271">
        <v>347353</v>
      </c>
      <c r="B3271" t="s">
        <v>47</v>
      </c>
      <c r="C3271" t="s">
        <v>37</v>
      </c>
      <c r="D3271" t="s">
        <v>38</v>
      </c>
      <c r="E3271" t="s">
        <v>39</v>
      </c>
      <c r="F3271" t="s">
        <v>44</v>
      </c>
      <c r="G3271" t="s">
        <v>17</v>
      </c>
      <c r="H3271" s="165">
        <v>1040.3126826922994</v>
      </c>
      <c r="I3271" s="164"/>
    </row>
    <row r="3272" spans="1:9" x14ac:dyDescent="0.35">
      <c r="A3272">
        <v>347355</v>
      </c>
      <c r="B3272" t="s">
        <v>49</v>
      </c>
      <c r="C3272" t="s">
        <v>37</v>
      </c>
      <c r="D3272" t="s">
        <v>38</v>
      </c>
      <c r="E3272" t="s">
        <v>39</v>
      </c>
      <c r="F3272" t="s">
        <v>44</v>
      </c>
      <c r="G3272" t="s">
        <v>17</v>
      </c>
      <c r="H3272" s="165">
        <v>1121.0664807692226</v>
      </c>
      <c r="I3272" s="164"/>
    </row>
    <row r="3273" spans="1:9" x14ac:dyDescent="0.35">
      <c r="A3273">
        <v>347357</v>
      </c>
      <c r="B3273" t="s">
        <v>50</v>
      </c>
      <c r="C3273" t="s">
        <v>37</v>
      </c>
      <c r="D3273" t="s">
        <v>38</v>
      </c>
      <c r="E3273" t="s">
        <v>39</v>
      </c>
      <c r="F3273" t="s">
        <v>44</v>
      </c>
      <c r="G3273" t="s">
        <v>17</v>
      </c>
      <c r="H3273" s="165">
        <v>30645.657173076896</v>
      </c>
      <c r="I3273" s="164"/>
    </row>
    <row r="3274" spans="1:9" x14ac:dyDescent="0.35">
      <c r="A3274">
        <v>347359</v>
      </c>
      <c r="B3274" t="s">
        <v>51</v>
      </c>
      <c r="C3274" t="s">
        <v>37</v>
      </c>
      <c r="D3274" t="s">
        <v>38</v>
      </c>
      <c r="E3274" t="s">
        <v>39</v>
      </c>
      <c r="F3274" t="s">
        <v>44</v>
      </c>
      <c r="G3274" t="s">
        <v>17</v>
      </c>
      <c r="H3274" s="165">
        <v>22748.086038461472</v>
      </c>
      <c r="I3274" s="164"/>
    </row>
    <row r="3275" spans="1:9" x14ac:dyDescent="0.35">
      <c r="A3275">
        <v>347365</v>
      </c>
      <c r="B3275" t="s">
        <v>52</v>
      </c>
      <c r="C3275" t="s">
        <v>37</v>
      </c>
      <c r="D3275" t="s">
        <v>38</v>
      </c>
      <c r="E3275" t="s">
        <v>53</v>
      </c>
      <c r="F3275" t="s">
        <v>44</v>
      </c>
      <c r="G3275" t="s">
        <v>17</v>
      </c>
      <c r="H3275" s="165">
        <v>6985.9968749999998</v>
      </c>
      <c r="I3275" s="164"/>
    </row>
    <row r="3276" spans="1:9" x14ac:dyDescent="0.35">
      <c r="A3276">
        <v>347373</v>
      </c>
      <c r="B3276" t="s">
        <v>57</v>
      </c>
      <c r="C3276" t="s">
        <v>37</v>
      </c>
      <c r="D3276" t="s">
        <v>38</v>
      </c>
      <c r="E3276" t="s">
        <v>53</v>
      </c>
      <c r="F3276" t="s">
        <v>44</v>
      </c>
      <c r="G3276" t="s">
        <v>17</v>
      </c>
      <c r="H3276" s="165">
        <v>1008.946471153838</v>
      </c>
      <c r="I3276" s="164"/>
    </row>
    <row r="3277" spans="1:9" x14ac:dyDescent="0.35">
      <c r="A3277">
        <v>347375</v>
      </c>
      <c r="B3277" t="s">
        <v>58</v>
      </c>
      <c r="C3277" t="s">
        <v>37</v>
      </c>
      <c r="D3277" t="s">
        <v>38</v>
      </c>
      <c r="E3277" t="s">
        <v>53</v>
      </c>
      <c r="F3277" t="s">
        <v>44</v>
      </c>
      <c r="G3277" t="s">
        <v>17</v>
      </c>
      <c r="H3277" s="165">
        <v>1130.1256038461456</v>
      </c>
      <c r="I3277" s="164"/>
    </row>
    <row r="3278" spans="1:9" x14ac:dyDescent="0.35">
      <c r="A3278">
        <v>347377</v>
      </c>
      <c r="B3278" t="s">
        <v>59</v>
      </c>
      <c r="C3278" t="s">
        <v>37</v>
      </c>
      <c r="D3278" t="s">
        <v>38</v>
      </c>
      <c r="E3278" t="s">
        <v>53</v>
      </c>
      <c r="F3278" t="s">
        <v>44</v>
      </c>
      <c r="G3278" t="s">
        <v>17</v>
      </c>
      <c r="H3278" s="165">
        <v>30956.780596153818</v>
      </c>
      <c r="I3278" s="164"/>
    </row>
    <row r="3279" spans="1:9" x14ac:dyDescent="0.35">
      <c r="A3279">
        <v>347379</v>
      </c>
      <c r="B3279" t="s">
        <v>60</v>
      </c>
      <c r="C3279" t="s">
        <v>37</v>
      </c>
      <c r="D3279" t="s">
        <v>38</v>
      </c>
      <c r="E3279" t="s">
        <v>53</v>
      </c>
      <c r="F3279" t="s">
        <v>44</v>
      </c>
      <c r="G3279" t="s">
        <v>17</v>
      </c>
      <c r="H3279" s="165">
        <v>22980.209365384548</v>
      </c>
      <c r="I3279" s="164"/>
    </row>
    <row r="3280" spans="1:9" x14ac:dyDescent="0.35">
      <c r="A3280">
        <v>347403</v>
      </c>
      <c r="B3280" t="s">
        <v>77</v>
      </c>
      <c r="C3280" t="s">
        <v>37</v>
      </c>
      <c r="D3280" t="s">
        <v>4</v>
      </c>
      <c r="E3280" t="s">
        <v>78</v>
      </c>
      <c r="F3280" t="s">
        <v>44</v>
      </c>
      <c r="G3280" t="s">
        <v>17</v>
      </c>
      <c r="H3280" s="165">
        <v>302.04759807692233</v>
      </c>
      <c r="I3280" s="164"/>
    </row>
    <row r="3281" spans="1:9" x14ac:dyDescent="0.35">
      <c r="A3281">
        <v>347405</v>
      </c>
      <c r="B3281" t="s">
        <v>82</v>
      </c>
      <c r="C3281" t="s">
        <v>37</v>
      </c>
      <c r="D3281" t="s">
        <v>4</v>
      </c>
      <c r="E3281" t="s">
        <v>78</v>
      </c>
      <c r="F3281" t="s">
        <v>44</v>
      </c>
      <c r="G3281" t="s">
        <v>17</v>
      </c>
      <c r="H3281" s="165">
        <v>1302.2289000000001</v>
      </c>
      <c r="I3281" s="164"/>
    </row>
    <row r="3282" spans="1:9" x14ac:dyDescent="0.35">
      <c r="A3282">
        <v>347407</v>
      </c>
      <c r="B3282" t="s">
        <v>83</v>
      </c>
      <c r="C3282" t="s">
        <v>37</v>
      </c>
      <c r="D3282" t="s">
        <v>4</v>
      </c>
      <c r="E3282" t="s">
        <v>78</v>
      </c>
      <c r="F3282" t="s">
        <v>44</v>
      </c>
      <c r="G3282" t="s">
        <v>17</v>
      </c>
      <c r="H3282" s="165">
        <v>1959.9873749999938</v>
      </c>
      <c r="I3282" s="164"/>
    </row>
    <row r="3283" spans="1:9" x14ac:dyDescent="0.35">
      <c r="A3283">
        <v>347409</v>
      </c>
      <c r="B3283" t="s">
        <v>84</v>
      </c>
      <c r="C3283" t="s">
        <v>37</v>
      </c>
      <c r="D3283" t="s">
        <v>4</v>
      </c>
      <c r="E3283" t="s">
        <v>78</v>
      </c>
      <c r="F3283" t="s">
        <v>44</v>
      </c>
      <c r="G3283" t="s">
        <v>17</v>
      </c>
      <c r="H3283" s="165">
        <v>2586.1441413461507</v>
      </c>
      <c r="I3283" s="164"/>
    </row>
    <row r="3284" spans="1:9" x14ac:dyDescent="0.35">
      <c r="A3284">
        <v>347411</v>
      </c>
      <c r="B3284" t="s">
        <v>85</v>
      </c>
      <c r="C3284" t="s">
        <v>37</v>
      </c>
      <c r="D3284" t="s">
        <v>4</v>
      </c>
      <c r="E3284" t="s">
        <v>78</v>
      </c>
      <c r="F3284" t="s">
        <v>44</v>
      </c>
      <c r="G3284" t="s">
        <v>17</v>
      </c>
      <c r="H3284" s="165">
        <v>3871.5500293269147</v>
      </c>
      <c r="I3284" s="164"/>
    </row>
    <row r="3285" spans="1:9" x14ac:dyDescent="0.35">
      <c r="A3285">
        <v>347413</v>
      </c>
      <c r="B3285" t="s">
        <v>86</v>
      </c>
      <c r="C3285" t="s">
        <v>37</v>
      </c>
      <c r="D3285" t="s">
        <v>4</v>
      </c>
      <c r="E3285" t="s">
        <v>78</v>
      </c>
      <c r="F3285" t="s">
        <v>44</v>
      </c>
      <c r="G3285" t="s">
        <v>17</v>
      </c>
      <c r="H3285" s="165">
        <v>3638.4043776923008</v>
      </c>
      <c r="I3285" s="164"/>
    </row>
    <row r="3286" spans="1:9" x14ac:dyDescent="0.35">
      <c r="A3286">
        <v>347415</v>
      </c>
      <c r="B3286" t="s">
        <v>87</v>
      </c>
      <c r="C3286" t="s">
        <v>37</v>
      </c>
      <c r="D3286" t="s">
        <v>4</v>
      </c>
      <c r="E3286" t="s">
        <v>78</v>
      </c>
      <c r="F3286" t="s">
        <v>44</v>
      </c>
      <c r="G3286" t="s">
        <v>17</v>
      </c>
      <c r="H3286" s="165">
        <v>2949.4360211538456</v>
      </c>
      <c r="I3286" s="164"/>
    </row>
    <row r="3287" spans="1:9" x14ac:dyDescent="0.35">
      <c r="A3287">
        <v>347417</v>
      </c>
      <c r="B3287" t="s">
        <v>88</v>
      </c>
      <c r="C3287" t="s">
        <v>37</v>
      </c>
      <c r="D3287" t="s">
        <v>4</v>
      </c>
      <c r="E3287" t="s">
        <v>78</v>
      </c>
      <c r="F3287" t="s">
        <v>44</v>
      </c>
      <c r="G3287" t="s">
        <v>17</v>
      </c>
      <c r="H3287" s="165">
        <v>2285.2890605769194</v>
      </c>
      <c r="I3287" s="164"/>
    </row>
    <row r="3288" spans="1:9" x14ac:dyDescent="0.35">
      <c r="A3288">
        <v>347419</v>
      </c>
      <c r="B3288" t="s">
        <v>89</v>
      </c>
      <c r="C3288" t="s">
        <v>37</v>
      </c>
      <c r="D3288" t="s">
        <v>4</v>
      </c>
      <c r="E3288" t="s">
        <v>78</v>
      </c>
      <c r="F3288" t="s">
        <v>44</v>
      </c>
      <c r="G3288" t="s">
        <v>17</v>
      </c>
      <c r="H3288" s="165">
        <v>646.0462514423067</v>
      </c>
      <c r="I3288" s="164"/>
    </row>
    <row r="3289" spans="1:9" x14ac:dyDescent="0.35">
      <c r="A3289">
        <v>347345</v>
      </c>
      <c r="B3289" t="s">
        <v>36</v>
      </c>
      <c r="C3289" t="s">
        <v>37</v>
      </c>
      <c r="D3289" t="s">
        <v>38</v>
      </c>
      <c r="E3289" t="s">
        <v>39</v>
      </c>
      <c r="F3289" t="s">
        <v>41</v>
      </c>
      <c r="G3289" t="s">
        <v>17</v>
      </c>
      <c r="H3289" s="165">
        <v>8938.4934374999993</v>
      </c>
      <c r="I3289" s="164"/>
    </row>
    <row r="3290" spans="1:9" x14ac:dyDescent="0.35">
      <c r="A3290">
        <v>347353</v>
      </c>
      <c r="B3290" t="s">
        <v>47</v>
      </c>
      <c r="C3290" t="s">
        <v>37</v>
      </c>
      <c r="D3290" t="s">
        <v>38</v>
      </c>
      <c r="E3290" t="s">
        <v>39</v>
      </c>
      <c r="F3290" t="s">
        <v>41</v>
      </c>
      <c r="G3290" t="s">
        <v>17</v>
      </c>
      <c r="H3290" s="165">
        <v>1344.8601778846123</v>
      </c>
      <c r="I3290" s="164"/>
    </row>
    <row r="3291" spans="1:9" x14ac:dyDescent="0.35">
      <c r="A3291">
        <v>347355</v>
      </c>
      <c r="B3291" t="s">
        <v>49</v>
      </c>
      <c r="C3291" t="s">
        <v>37</v>
      </c>
      <c r="D3291" t="s">
        <v>38</v>
      </c>
      <c r="E3291" t="s">
        <v>39</v>
      </c>
      <c r="F3291" t="s">
        <v>41</v>
      </c>
      <c r="G3291" t="s">
        <v>17</v>
      </c>
      <c r="H3291" s="165">
        <v>1449.2543365384583</v>
      </c>
      <c r="I3291" s="164"/>
    </row>
    <row r="3292" spans="1:9" x14ac:dyDescent="0.35">
      <c r="A3292">
        <v>347357</v>
      </c>
      <c r="B3292" t="s">
        <v>50</v>
      </c>
      <c r="C3292" t="s">
        <v>37</v>
      </c>
      <c r="D3292" t="s">
        <v>38</v>
      </c>
      <c r="E3292" t="s">
        <v>39</v>
      </c>
      <c r="F3292" t="s">
        <v>41</v>
      </c>
      <c r="G3292" t="s">
        <v>17</v>
      </c>
      <c r="H3292" s="165">
        <v>39617.054221153812</v>
      </c>
      <c r="I3292" s="164"/>
    </row>
    <row r="3293" spans="1:9" x14ac:dyDescent="0.35">
      <c r="A3293">
        <v>347359</v>
      </c>
      <c r="B3293" t="s">
        <v>51</v>
      </c>
      <c r="C3293" t="s">
        <v>37</v>
      </c>
      <c r="D3293" t="s">
        <v>38</v>
      </c>
      <c r="E3293" t="s">
        <v>39</v>
      </c>
      <c r="F3293" t="s">
        <v>41</v>
      </c>
      <c r="G3293" t="s">
        <v>17</v>
      </c>
      <c r="H3293" s="165">
        <v>29407.499826923013</v>
      </c>
      <c r="I3293" s="164"/>
    </row>
    <row r="3294" spans="1:9" x14ac:dyDescent="0.35">
      <c r="A3294">
        <v>347365</v>
      </c>
      <c r="B3294" t="s">
        <v>52</v>
      </c>
      <c r="C3294" t="s">
        <v>37</v>
      </c>
      <c r="D3294" t="s">
        <v>38</v>
      </c>
      <c r="E3294" t="s">
        <v>53</v>
      </c>
      <c r="F3294" t="s">
        <v>41</v>
      </c>
      <c r="G3294" t="s">
        <v>17</v>
      </c>
      <c r="H3294" s="165">
        <v>9031.1203124999993</v>
      </c>
      <c r="I3294" s="164"/>
    </row>
    <row r="3295" spans="1:9" x14ac:dyDescent="0.35">
      <c r="A3295">
        <v>347373</v>
      </c>
      <c r="B3295" t="s">
        <v>57</v>
      </c>
      <c r="C3295" t="s">
        <v>37</v>
      </c>
      <c r="D3295" t="s">
        <v>38</v>
      </c>
      <c r="E3295" t="s">
        <v>53</v>
      </c>
      <c r="F3295" t="s">
        <v>41</v>
      </c>
      <c r="G3295" t="s">
        <v>17</v>
      </c>
      <c r="H3295" s="165">
        <v>1304.3116298076893</v>
      </c>
      <c r="I3295" s="164"/>
    </row>
    <row r="3296" spans="1:9" x14ac:dyDescent="0.35">
      <c r="A3296">
        <v>347375</v>
      </c>
      <c r="B3296" t="s">
        <v>58</v>
      </c>
      <c r="C3296" t="s">
        <v>37</v>
      </c>
      <c r="D3296" t="s">
        <v>38</v>
      </c>
      <c r="E3296" t="s">
        <v>53</v>
      </c>
      <c r="F3296" t="s">
        <v>41</v>
      </c>
      <c r="G3296" t="s">
        <v>17</v>
      </c>
      <c r="H3296" s="165">
        <v>1460.9654826923045</v>
      </c>
      <c r="I3296" s="164"/>
    </row>
    <row r="3297" spans="1:9" x14ac:dyDescent="0.35">
      <c r="A3297">
        <v>347377</v>
      </c>
      <c r="B3297" t="s">
        <v>59</v>
      </c>
      <c r="C3297" t="s">
        <v>37</v>
      </c>
      <c r="D3297" t="s">
        <v>38</v>
      </c>
      <c r="E3297" t="s">
        <v>53</v>
      </c>
      <c r="F3297" t="s">
        <v>41</v>
      </c>
      <c r="G3297" t="s">
        <v>17</v>
      </c>
      <c r="H3297" s="165">
        <v>40019.257817307662</v>
      </c>
      <c r="I3297" s="164"/>
    </row>
    <row r="3298" spans="1:9" x14ac:dyDescent="0.35">
      <c r="A3298">
        <v>347379</v>
      </c>
      <c r="B3298" t="s">
        <v>60</v>
      </c>
      <c r="C3298" t="s">
        <v>37</v>
      </c>
      <c r="D3298" t="s">
        <v>38</v>
      </c>
      <c r="E3298" t="s">
        <v>53</v>
      </c>
      <c r="F3298" t="s">
        <v>41</v>
      </c>
      <c r="G3298" t="s">
        <v>17</v>
      </c>
      <c r="H3298" s="165">
        <v>29707.576355769172</v>
      </c>
      <c r="I3298" s="164"/>
    </row>
    <row r="3299" spans="1:9" x14ac:dyDescent="0.35">
      <c r="A3299">
        <v>347403</v>
      </c>
      <c r="B3299" t="s">
        <v>77</v>
      </c>
      <c r="C3299" t="s">
        <v>37</v>
      </c>
      <c r="D3299" t="s">
        <v>4</v>
      </c>
      <c r="E3299" t="s">
        <v>78</v>
      </c>
      <c r="F3299" t="s">
        <v>41</v>
      </c>
      <c r="G3299" t="s">
        <v>17</v>
      </c>
      <c r="H3299" s="165">
        <v>390.47085865384571</v>
      </c>
      <c r="I3299" s="164"/>
    </row>
    <row r="3300" spans="1:9" x14ac:dyDescent="0.35">
      <c r="A3300">
        <v>347405</v>
      </c>
      <c r="B3300" t="s">
        <v>82</v>
      </c>
      <c r="C3300" t="s">
        <v>37</v>
      </c>
      <c r="D3300" t="s">
        <v>4</v>
      </c>
      <c r="E3300" t="s">
        <v>78</v>
      </c>
      <c r="F3300" t="s">
        <v>41</v>
      </c>
      <c r="G3300" t="s">
        <v>17</v>
      </c>
      <c r="H3300" s="165">
        <v>1683.45135</v>
      </c>
      <c r="I3300" s="164"/>
    </row>
    <row r="3301" spans="1:9" x14ac:dyDescent="0.35">
      <c r="A3301">
        <v>347407</v>
      </c>
      <c r="B3301" t="s">
        <v>83</v>
      </c>
      <c r="C3301" t="s">
        <v>37</v>
      </c>
      <c r="D3301" t="s">
        <v>4</v>
      </c>
      <c r="E3301" t="s">
        <v>78</v>
      </c>
      <c r="F3301" t="s">
        <v>41</v>
      </c>
      <c r="G3301" t="s">
        <v>17</v>
      </c>
      <c r="H3301" s="165">
        <v>2533.7660624999921</v>
      </c>
      <c r="I3301" s="164"/>
    </row>
    <row r="3302" spans="1:9" x14ac:dyDescent="0.35">
      <c r="A3302">
        <v>347409</v>
      </c>
      <c r="B3302" t="s">
        <v>84</v>
      </c>
      <c r="C3302" t="s">
        <v>37</v>
      </c>
      <c r="D3302" t="s">
        <v>4</v>
      </c>
      <c r="E3302" t="s">
        <v>78</v>
      </c>
      <c r="F3302" t="s">
        <v>41</v>
      </c>
      <c r="G3302" t="s">
        <v>17</v>
      </c>
      <c r="H3302" s="165">
        <v>3343.227788942304</v>
      </c>
      <c r="I3302" s="164"/>
    </row>
    <row r="3303" spans="1:9" x14ac:dyDescent="0.35">
      <c r="A3303">
        <v>347411</v>
      </c>
      <c r="B3303" t="s">
        <v>85</v>
      </c>
      <c r="C3303" t="s">
        <v>37</v>
      </c>
      <c r="D3303" t="s">
        <v>4</v>
      </c>
      <c r="E3303" t="s">
        <v>78</v>
      </c>
      <c r="F3303" t="s">
        <v>41</v>
      </c>
      <c r="G3303" t="s">
        <v>17</v>
      </c>
      <c r="H3303" s="165">
        <v>5004.9312555288443</v>
      </c>
      <c r="I3303" s="164"/>
    </row>
    <row r="3304" spans="1:9" x14ac:dyDescent="0.35">
      <c r="A3304">
        <v>347413</v>
      </c>
      <c r="B3304" t="s">
        <v>86</v>
      </c>
      <c r="C3304" t="s">
        <v>37</v>
      </c>
      <c r="D3304" t="s">
        <v>4</v>
      </c>
      <c r="E3304" t="s">
        <v>78</v>
      </c>
      <c r="F3304" t="s">
        <v>41</v>
      </c>
      <c r="G3304" t="s">
        <v>17</v>
      </c>
      <c r="H3304" s="165">
        <v>4703.533120384609</v>
      </c>
      <c r="I3304" s="164"/>
    </row>
    <row r="3305" spans="1:9" x14ac:dyDescent="0.35">
      <c r="A3305">
        <v>347415</v>
      </c>
      <c r="B3305" t="s">
        <v>87</v>
      </c>
      <c r="C3305" t="s">
        <v>37</v>
      </c>
      <c r="D3305" t="s">
        <v>4</v>
      </c>
      <c r="E3305" t="s">
        <v>78</v>
      </c>
      <c r="F3305" t="s">
        <v>41</v>
      </c>
      <c r="G3305" t="s">
        <v>17</v>
      </c>
      <c r="H3305" s="165">
        <v>3812.8719548076838</v>
      </c>
      <c r="I3305" s="164"/>
    </row>
    <row r="3306" spans="1:9" x14ac:dyDescent="0.35">
      <c r="A3306">
        <v>347417</v>
      </c>
      <c r="B3306" t="s">
        <v>88</v>
      </c>
      <c r="C3306" t="s">
        <v>37</v>
      </c>
      <c r="D3306" t="s">
        <v>4</v>
      </c>
      <c r="E3306" t="s">
        <v>78</v>
      </c>
      <c r="F3306" t="s">
        <v>41</v>
      </c>
      <c r="G3306" t="s">
        <v>17</v>
      </c>
      <c r="H3306" s="165">
        <v>2954.298552403844</v>
      </c>
      <c r="I3306" s="164"/>
    </row>
    <row r="3307" spans="1:9" x14ac:dyDescent="0.35">
      <c r="A3307">
        <v>347419</v>
      </c>
      <c r="B3307" t="s">
        <v>89</v>
      </c>
      <c r="C3307" t="s">
        <v>37</v>
      </c>
      <c r="D3307" t="s">
        <v>4</v>
      </c>
      <c r="E3307" t="s">
        <v>78</v>
      </c>
      <c r="F3307" t="s">
        <v>41</v>
      </c>
      <c r="G3307" t="s">
        <v>17</v>
      </c>
      <c r="H3307" s="165">
        <v>835.17378100961525</v>
      </c>
      <c r="I3307" s="164"/>
    </row>
    <row r="3308" spans="1:9" x14ac:dyDescent="0.35">
      <c r="A3308">
        <v>347425</v>
      </c>
      <c r="B3308" t="s">
        <v>93</v>
      </c>
      <c r="C3308" t="s">
        <v>3</v>
      </c>
      <c r="D3308" t="s">
        <v>62</v>
      </c>
      <c r="E3308" t="s">
        <v>91</v>
      </c>
      <c r="F3308" t="s">
        <v>95</v>
      </c>
      <c r="G3308" t="s">
        <v>17</v>
      </c>
      <c r="H3308" s="165">
        <v>3062.4951923076896</v>
      </c>
      <c r="I3308" s="164"/>
    </row>
    <row r="3309" spans="1:9" x14ac:dyDescent="0.35">
      <c r="A3309">
        <v>347427</v>
      </c>
      <c r="B3309" t="s">
        <v>98</v>
      </c>
      <c r="C3309" t="s">
        <v>3</v>
      </c>
      <c r="D3309" t="s">
        <v>62</v>
      </c>
      <c r="E3309" t="s">
        <v>91</v>
      </c>
      <c r="F3309" t="s">
        <v>95</v>
      </c>
      <c r="G3309" t="s">
        <v>17</v>
      </c>
      <c r="H3309" s="165">
        <v>3412.3142307692274</v>
      </c>
      <c r="I3309" s="164"/>
    </row>
    <row r="3310" spans="1:9" x14ac:dyDescent="0.35">
      <c r="A3310">
        <v>347429</v>
      </c>
      <c r="B3310" t="s">
        <v>99</v>
      </c>
      <c r="C3310" t="s">
        <v>3</v>
      </c>
      <c r="D3310" t="s">
        <v>62</v>
      </c>
      <c r="E3310" t="s">
        <v>91</v>
      </c>
      <c r="F3310" t="s">
        <v>95</v>
      </c>
      <c r="G3310" t="s">
        <v>17</v>
      </c>
      <c r="H3310" s="165">
        <v>3529.0047692307658</v>
      </c>
      <c r="I3310" s="164"/>
    </row>
    <row r="3311" spans="1:9" x14ac:dyDescent="0.35">
      <c r="A3311">
        <v>347431</v>
      </c>
      <c r="B3311" t="s">
        <v>100</v>
      </c>
      <c r="C3311" t="s">
        <v>3</v>
      </c>
      <c r="D3311" t="s">
        <v>62</v>
      </c>
      <c r="E3311" t="s">
        <v>91</v>
      </c>
      <c r="F3311" t="s">
        <v>95</v>
      </c>
      <c r="G3311" t="s">
        <v>17</v>
      </c>
      <c r="H3311" s="165">
        <v>3556.093644230762</v>
      </c>
      <c r="I3311" s="164"/>
    </row>
    <row r="3312" spans="1:9" x14ac:dyDescent="0.35">
      <c r="A3312">
        <v>347433</v>
      </c>
      <c r="B3312" t="s">
        <v>101</v>
      </c>
      <c r="C3312" t="s">
        <v>3</v>
      </c>
      <c r="D3312" t="s">
        <v>62</v>
      </c>
      <c r="E3312" t="s">
        <v>91</v>
      </c>
      <c r="F3312" t="s">
        <v>95</v>
      </c>
      <c r="G3312" t="s">
        <v>17</v>
      </c>
      <c r="H3312" s="165">
        <v>3538.2238269230702</v>
      </c>
      <c r="I3312" s="164"/>
    </row>
    <row r="3313" spans="1:9" x14ac:dyDescent="0.35">
      <c r="A3313">
        <v>347435</v>
      </c>
      <c r="B3313" t="s">
        <v>102</v>
      </c>
      <c r="C3313" t="s">
        <v>3</v>
      </c>
      <c r="D3313" t="s">
        <v>62</v>
      </c>
      <c r="E3313" t="s">
        <v>91</v>
      </c>
      <c r="F3313" t="s">
        <v>95</v>
      </c>
      <c r="G3313" t="s">
        <v>17</v>
      </c>
      <c r="H3313" s="165">
        <v>6571.1201610576836</v>
      </c>
      <c r="I3313" s="164"/>
    </row>
    <row r="3314" spans="1:9" x14ac:dyDescent="0.35">
      <c r="A3314">
        <v>347437</v>
      </c>
      <c r="B3314" t="s">
        <v>103</v>
      </c>
      <c r="C3314" t="s">
        <v>3</v>
      </c>
      <c r="D3314" t="s">
        <v>62</v>
      </c>
      <c r="E3314" t="s">
        <v>91</v>
      </c>
      <c r="F3314" t="s">
        <v>95</v>
      </c>
      <c r="G3314" t="s">
        <v>17</v>
      </c>
      <c r="H3314" s="165">
        <v>6129.3473365384571</v>
      </c>
      <c r="I3314" s="164"/>
    </row>
    <row r="3315" spans="1:9" x14ac:dyDescent="0.35">
      <c r="A3315">
        <v>347439</v>
      </c>
      <c r="B3315" t="s">
        <v>104</v>
      </c>
      <c r="C3315" t="s">
        <v>3</v>
      </c>
      <c r="D3315" t="s">
        <v>62</v>
      </c>
      <c r="E3315" t="s">
        <v>91</v>
      </c>
      <c r="F3315" t="s">
        <v>95</v>
      </c>
      <c r="G3315" t="s">
        <v>17</v>
      </c>
      <c r="H3315" s="165">
        <v>3549.2582812499977</v>
      </c>
      <c r="I3315" s="164"/>
    </row>
    <row r="3316" spans="1:9" x14ac:dyDescent="0.35">
      <c r="A3316">
        <v>347331</v>
      </c>
      <c r="B3316" t="s">
        <v>2</v>
      </c>
      <c r="C3316" t="s">
        <v>3</v>
      </c>
      <c r="D3316" t="s">
        <v>4</v>
      </c>
      <c r="E3316" t="s">
        <v>5</v>
      </c>
      <c r="F3316" t="s">
        <v>5</v>
      </c>
      <c r="G3316" t="s">
        <v>17</v>
      </c>
      <c r="H3316" s="165">
        <v>13622.447596153785</v>
      </c>
      <c r="I3316" s="164"/>
    </row>
    <row r="3317" spans="1:9" x14ac:dyDescent="0.35">
      <c r="A3317">
        <v>347333</v>
      </c>
      <c r="B3317" t="s">
        <v>32</v>
      </c>
      <c r="C3317" t="s">
        <v>3</v>
      </c>
      <c r="D3317" t="s">
        <v>4</v>
      </c>
      <c r="E3317" t="s">
        <v>5</v>
      </c>
      <c r="F3317" t="s">
        <v>5</v>
      </c>
      <c r="G3317" t="s">
        <v>17</v>
      </c>
      <c r="H3317" s="165">
        <v>20537.221586538439</v>
      </c>
      <c r="I3317" s="164"/>
    </row>
    <row r="3318" spans="1:9" x14ac:dyDescent="0.35">
      <c r="A3318">
        <v>347335</v>
      </c>
      <c r="B3318" t="s">
        <v>33</v>
      </c>
      <c r="C3318" t="s">
        <v>3</v>
      </c>
      <c r="D3318" t="s">
        <v>4</v>
      </c>
      <c r="E3318" t="s">
        <v>5</v>
      </c>
      <c r="F3318" t="s">
        <v>5</v>
      </c>
      <c r="G3318" t="s">
        <v>17</v>
      </c>
      <c r="H3318" s="165">
        <v>20432.971730769208</v>
      </c>
      <c r="I3318" s="164"/>
    </row>
    <row r="3319" spans="1:9" x14ac:dyDescent="0.35">
      <c r="A3319">
        <v>347337</v>
      </c>
      <c r="B3319" t="s">
        <v>34</v>
      </c>
      <c r="C3319" t="s">
        <v>3</v>
      </c>
      <c r="D3319" t="s">
        <v>4</v>
      </c>
      <c r="E3319" t="s">
        <v>5</v>
      </c>
      <c r="F3319" t="s">
        <v>5</v>
      </c>
      <c r="G3319" t="s">
        <v>17</v>
      </c>
      <c r="H3319" s="165">
        <v>20328.721874999977</v>
      </c>
      <c r="I3319" s="164"/>
    </row>
    <row r="3320" spans="1:9" x14ac:dyDescent="0.35">
      <c r="A3320">
        <v>347339</v>
      </c>
      <c r="B3320" t="s">
        <v>35</v>
      </c>
      <c r="C3320" t="s">
        <v>3</v>
      </c>
      <c r="D3320" t="s">
        <v>4</v>
      </c>
      <c r="E3320" t="s">
        <v>5</v>
      </c>
      <c r="F3320" t="s">
        <v>5</v>
      </c>
      <c r="G3320" t="s">
        <v>17</v>
      </c>
      <c r="H3320" s="165">
        <v>20224.472019230747</v>
      </c>
      <c r="I3320" s="164"/>
    </row>
    <row r="3321" spans="1:9" x14ac:dyDescent="0.35">
      <c r="A3321">
        <v>347403</v>
      </c>
      <c r="B3321" t="s">
        <v>77</v>
      </c>
      <c r="C3321" t="s">
        <v>37</v>
      </c>
      <c r="D3321" t="s">
        <v>38</v>
      </c>
      <c r="E3321" t="s">
        <v>39</v>
      </c>
      <c r="F3321" t="s">
        <v>39</v>
      </c>
      <c r="G3321" t="s">
        <v>17</v>
      </c>
      <c r="H3321" s="165">
        <v>1198.9742019230762</v>
      </c>
      <c r="I3321" s="164"/>
    </row>
    <row r="3322" spans="1:9" x14ac:dyDescent="0.35">
      <c r="A3322">
        <v>347405</v>
      </c>
      <c r="B3322" t="s">
        <v>82</v>
      </c>
      <c r="C3322" t="s">
        <v>37</v>
      </c>
      <c r="D3322" t="s">
        <v>38</v>
      </c>
      <c r="E3322" t="s">
        <v>39</v>
      </c>
      <c r="F3322" t="s">
        <v>39</v>
      </c>
      <c r="G3322" t="s">
        <v>17</v>
      </c>
      <c r="H3322" s="165">
        <v>5169.1814999999997</v>
      </c>
      <c r="I3322" s="164"/>
    </row>
    <row r="3323" spans="1:9" x14ac:dyDescent="0.35">
      <c r="A3323">
        <v>347407</v>
      </c>
      <c r="B3323" t="s">
        <v>83</v>
      </c>
      <c r="C3323" t="s">
        <v>37</v>
      </c>
      <c r="D3323" t="s">
        <v>38</v>
      </c>
      <c r="E3323" t="s">
        <v>39</v>
      </c>
      <c r="F3323" t="s">
        <v>39</v>
      </c>
      <c r="G3323" t="s">
        <v>17</v>
      </c>
      <c r="H3323" s="165">
        <v>7780.1456249999947</v>
      </c>
      <c r="I3323" s="164"/>
    </row>
    <row r="3324" spans="1:9" x14ac:dyDescent="0.35">
      <c r="A3324">
        <v>347409</v>
      </c>
      <c r="B3324" t="s">
        <v>84</v>
      </c>
      <c r="C3324" t="s">
        <v>37</v>
      </c>
      <c r="D3324" t="s">
        <v>38</v>
      </c>
      <c r="E3324" t="s">
        <v>39</v>
      </c>
      <c r="F3324" t="s">
        <v>39</v>
      </c>
      <c r="G3324" t="s">
        <v>17</v>
      </c>
      <c r="H3324" s="165">
        <v>10265.667158653823</v>
      </c>
      <c r="I3324" s="164"/>
    </row>
    <row r="3325" spans="1:9" x14ac:dyDescent="0.35">
      <c r="A3325">
        <v>347411</v>
      </c>
      <c r="B3325" t="s">
        <v>85</v>
      </c>
      <c r="C3325" t="s">
        <v>37</v>
      </c>
      <c r="D3325" t="s">
        <v>38</v>
      </c>
      <c r="E3325" t="s">
        <v>39</v>
      </c>
      <c r="F3325" t="s">
        <v>39</v>
      </c>
      <c r="G3325" t="s">
        <v>17</v>
      </c>
      <c r="H3325" s="165">
        <v>15368.06992067301</v>
      </c>
      <c r="I3325" s="164"/>
    </row>
    <row r="3326" spans="1:9" x14ac:dyDescent="0.35">
      <c r="A3326">
        <v>347413</v>
      </c>
      <c r="B3326" t="s">
        <v>86</v>
      </c>
      <c r="C3326" t="s">
        <v>37</v>
      </c>
      <c r="D3326" t="s">
        <v>38</v>
      </c>
      <c r="E3326" t="s">
        <v>39</v>
      </c>
      <c r="F3326" t="s">
        <v>39</v>
      </c>
      <c r="G3326" t="s">
        <v>17</v>
      </c>
      <c r="H3326" s="165">
        <v>14442.601142307618</v>
      </c>
      <c r="I3326" s="164"/>
    </row>
    <row r="3327" spans="1:9" x14ac:dyDescent="0.35">
      <c r="A3327">
        <v>347415</v>
      </c>
      <c r="B3327" t="s">
        <v>87</v>
      </c>
      <c r="C3327" t="s">
        <v>37</v>
      </c>
      <c r="D3327" t="s">
        <v>38</v>
      </c>
      <c r="E3327" t="s">
        <v>39</v>
      </c>
      <c r="F3327" t="s">
        <v>39</v>
      </c>
      <c r="G3327" t="s">
        <v>17</v>
      </c>
      <c r="H3327" s="165">
        <v>11707.749778846122</v>
      </c>
      <c r="I3327" s="164"/>
    </row>
    <row r="3328" spans="1:9" x14ac:dyDescent="0.35">
      <c r="A3328">
        <v>347417</v>
      </c>
      <c r="B3328" t="s">
        <v>88</v>
      </c>
      <c r="C3328" t="s">
        <v>37</v>
      </c>
      <c r="D3328" t="s">
        <v>38</v>
      </c>
      <c r="E3328" t="s">
        <v>39</v>
      </c>
      <c r="F3328" t="s">
        <v>39</v>
      </c>
      <c r="G3328" t="s">
        <v>17</v>
      </c>
      <c r="H3328" s="165">
        <v>9071.4266394230726</v>
      </c>
      <c r="I3328" s="164"/>
    </row>
    <row r="3329" spans="1:9" x14ac:dyDescent="0.35">
      <c r="A3329">
        <v>347419</v>
      </c>
      <c r="B3329" t="s">
        <v>89</v>
      </c>
      <c r="C3329" t="s">
        <v>37</v>
      </c>
      <c r="D3329" t="s">
        <v>38</v>
      </c>
      <c r="E3329" t="s">
        <v>39</v>
      </c>
      <c r="F3329" t="s">
        <v>39</v>
      </c>
      <c r="G3329" t="s">
        <v>17</v>
      </c>
      <c r="H3329" s="165">
        <v>2564.4725985576852</v>
      </c>
      <c r="I3329" s="164"/>
    </row>
    <row r="3330" spans="1:9" x14ac:dyDescent="0.35">
      <c r="A3330">
        <v>347365</v>
      </c>
      <c r="B3330" t="s">
        <v>52</v>
      </c>
      <c r="C3330" t="s">
        <v>37</v>
      </c>
      <c r="D3330" t="s">
        <v>38</v>
      </c>
      <c r="E3330" t="s">
        <v>53</v>
      </c>
      <c r="F3330" t="s">
        <v>53</v>
      </c>
      <c r="G3330" t="s">
        <v>17</v>
      </c>
      <c r="H3330" s="165">
        <v>35472.9375</v>
      </c>
      <c r="I3330" s="164"/>
    </row>
    <row r="3331" spans="1:9" x14ac:dyDescent="0.35">
      <c r="A3331">
        <v>347373</v>
      </c>
      <c r="B3331" t="s">
        <v>57</v>
      </c>
      <c r="C3331" t="s">
        <v>37</v>
      </c>
      <c r="D3331" t="s">
        <v>38</v>
      </c>
      <c r="E3331" t="s">
        <v>53</v>
      </c>
      <c r="F3331" t="s">
        <v>53</v>
      </c>
      <c r="G3331" t="s">
        <v>17</v>
      </c>
      <c r="H3331" s="165">
        <v>5123.1478846153814</v>
      </c>
      <c r="I3331" s="164"/>
    </row>
    <row r="3332" spans="1:9" x14ac:dyDescent="0.35">
      <c r="A3332">
        <v>347375</v>
      </c>
      <c r="B3332" t="s">
        <v>58</v>
      </c>
      <c r="C3332" t="s">
        <v>37</v>
      </c>
      <c r="D3332" t="s">
        <v>38</v>
      </c>
      <c r="E3332" t="s">
        <v>53</v>
      </c>
      <c r="F3332" t="s">
        <v>53</v>
      </c>
      <c r="G3332" t="s">
        <v>17</v>
      </c>
      <c r="H3332" s="165">
        <v>5738.4616153846127</v>
      </c>
      <c r="I3332" s="164"/>
    </row>
    <row r="3333" spans="1:9" x14ac:dyDescent="0.35">
      <c r="A3333">
        <v>347377</v>
      </c>
      <c r="B3333" t="s">
        <v>59</v>
      </c>
      <c r="C3333" t="s">
        <v>37</v>
      </c>
      <c r="D3333" t="s">
        <v>38</v>
      </c>
      <c r="E3333" t="s">
        <v>53</v>
      </c>
      <c r="F3333" t="s">
        <v>53</v>
      </c>
      <c r="G3333" t="s">
        <v>17</v>
      </c>
      <c r="H3333" s="165">
        <v>157189.87038461526</v>
      </c>
      <c r="I3333" s="164"/>
    </row>
    <row r="3334" spans="1:9" x14ac:dyDescent="0.35">
      <c r="A3334">
        <v>347379</v>
      </c>
      <c r="B3334" t="s">
        <v>60</v>
      </c>
      <c r="C3334" t="s">
        <v>37</v>
      </c>
      <c r="D3334" t="s">
        <v>38</v>
      </c>
      <c r="E3334" t="s">
        <v>53</v>
      </c>
      <c r="F3334" t="s">
        <v>53</v>
      </c>
      <c r="G3334" t="s">
        <v>17</v>
      </c>
      <c r="H3334" s="165">
        <v>116687.07346153764</v>
      </c>
      <c r="I3334" s="164"/>
    </row>
    <row r="3335" spans="1:9" x14ac:dyDescent="0.35">
      <c r="A3335">
        <v>347385</v>
      </c>
      <c r="B3335" t="s">
        <v>61</v>
      </c>
      <c r="C3335" t="s">
        <v>3</v>
      </c>
      <c r="D3335" t="s">
        <v>62</v>
      </c>
      <c r="E3335" t="s">
        <v>63</v>
      </c>
      <c r="F3335" t="s">
        <v>63</v>
      </c>
      <c r="G3335" t="s">
        <v>17</v>
      </c>
      <c r="H3335" s="165">
        <v>27753.3369140625</v>
      </c>
      <c r="I3335" s="164"/>
    </row>
    <row r="3336" spans="1:9" x14ac:dyDescent="0.35">
      <c r="A3336">
        <v>347387</v>
      </c>
      <c r="B3336" t="s">
        <v>70</v>
      </c>
      <c r="C3336" t="s">
        <v>3</v>
      </c>
      <c r="D3336" t="s">
        <v>62</v>
      </c>
      <c r="E3336" t="s">
        <v>63</v>
      </c>
      <c r="F3336" t="s">
        <v>63</v>
      </c>
      <c r="G3336" t="s">
        <v>17</v>
      </c>
      <c r="H3336" s="165">
        <v>28329.08203125</v>
      </c>
      <c r="I3336" s="164"/>
    </row>
    <row r="3337" spans="1:9" x14ac:dyDescent="0.35">
      <c r="A3337">
        <v>347389</v>
      </c>
      <c r="B3337" t="s">
        <v>71</v>
      </c>
      <c r="C3337" t="s">
        <v>3</v>
      </c>
      <c r="D3337" t="s">
        <v>62</v>
      </c>
      <c r="E3337" t="s">
        <v>63</v>
      </c>
      <c r="F3337" t="s">
        <v>63</v>
      </c>
      <c r="G3337" t="s">
        <v>17</v>
      </c>
      <c r="H3337" s="165">
        <v>28184.5458984375</v>
      </c>
      <c r="I3337" s="164"/>
    </row>
    <row r="3338" spans="1:9" x14ac:dyDescent="0.35">
      <c r="A3338">
        <v>347391</v>
      </c>
      <c r="B3338" t="s">
        <v>72</v>
      </c>
      <c r="C3338" t="s">
        <v>3</v>
      </c>
      <c r="D3338" t="s">
        <v>62</v>
      </c>
      <c r="E3338" t="s">
        <v>63</v>
      </c>
      <c r="F3338" t="s">
        <v>63</v>
      </c>
      <c r="G3338" t="s">
        <v>17</v>
      </c>
      <c r="H3338" s="165">
        <v>28093.208203124999</v>
      </c>
      <c r="I3338" s="164"/>
    </row>
    <row r="3339" spans="1:9" x14ac:dyDescent="0.35">
      <c r="A3339">
        <v>347393</v>
      </c>
      <c r="B3339" t="s">
        <v>73</v>
      </c>
      <c r="C3339" t="s">
        <v>3</v>
      </c>
      <c r="D3339" t="s">
        <v>62</v>
      </c>
      <c r="E3339" t="s">
        <v>63</v>
      </c>
      <c r="F3339" t="s">
        <v>63</v>
      </c>
      <c r="G3339" t="s">
        <v>17</v>
      </c>
      <c r="H3339" s="165">
        <v>27948.397851562499</v>
      </c>
      <c r="I3339" s="164"/>
    </row>
    <row r="3340" spans="1:9" x14ac:dyDescent="0.35">
      <c r="A3340">
        <v>347395</v>
      </c>
      <c r="B3340" t="s">
        <v>74</v>
      </c>
      <c r="C3340" t="s">
        <v>3</v>
      </c>
      <c r="D3340" t="s">
        <v>62</v>
      </c>
      <c r="E3340" t="s">
        <v>63</v>
      </c>
      <c r="F3340" t="s">
        <v>63</v>
      </c>
      <c r="G3340" t="s">
        <v>17</v>
      </c>
      <c r="H3340" s="165">
        <v>58331.306718749998</v>
      </c>
      <c r="I3340" s="164"/>
    </row>
    <row r="3341" spans="1:9" x14ac:dyDescent="0.35">
      <c r="A3341">
        <v>347397</v>
      </c>
      <c r="B3341" t="s">
        <v>75</v>
      </c>
      <c r="C3341" t="s">
        <v>3</v>
      </c>
      <c r="D3341" t="s">
        <v>62</v>
      </c>
      <c r="E3341" t="s">
        <v>63</v>
      </c>
      <c r="F3341" t="s">
        <v>63</v>
      </c>
      <c r="G3341" t="s">
        <v>17</v>
      </c>
      <c r="H3341" s="165">
        <v>57634.519921874999</v>
      </c>
      <c r="I3341" s="164"/>
    </row>
    <row r="3342" spans="1:9" x14ac:dyDescent="0.35">
      <c r="A3342">
        <v>347399</v>
      </c>
      <c r="B3342" t="s">
        <v>76</v>
      </c>
      <c r="C3342" t="s">
        <v>3</v>
      </c>
      <c r="D3342" t="s">
        <v>62</v>
      </c>
      <c r="E3342" t="s">
        <v>63</v>
      </c>
      <c r="F3342" t="s">
        <v>63</v>
      </c>
      <c r="G3342" t="s">
        <v>17</v>
      </c>
      <c r="H3342" s="165">
        <v>28762.941796874999</v>
      </c>
      <c r="I3342" s="164"/>
    </row>
    <row r="3343" spans="1:9" x14ac:dyDescent="0.35">
      <c r="A3343">
        <v>347403</v>
      </c>
      <c r="B3343" t="s">
        <v>77</v>
      </c>
      <c r="C3343" t="s">
        <v>37</v>
      </c>
      <c r="D3343" t="s">
        <v>4</v>
      </c>
      <c r="E3343" t="s">
        <v>78</v>
      </c>
      <c r="F3343" t="s">
        <v>78</v>
      </c>
      <c r="G3343" t="s">
        <v>17</v>
      </c>
      <c r="H3343" s="165">
        <v>1180.7157115384609</v>
      </c>
      <c r="I3343" s="164"/>
    </row>
    <row r="3344" spans="1:9" x14ac:dyDescent="0.35">
      <c r="A3344">
        <v>347405</v>
      </c>
      <c r="B3344" t="s">
        <v>82</v>
      </c>
      <c r="C3344" t="s">
        <v>37</v>
      </c>
      <c r="D3344" t="s">
        <v>4</v>
      </c>
      <c r="E3344" t="s">
        <v>78</v>
      </c>
      <c r="F3344" t="s">
        <v>78</v>
      </c>
      <c r="G3344" t="s">
        <v>17</v>
      </c>
      <c r="H3344" s="165">
        <v>5090.4629999999997</v>
      </c>
      <c r="I3344" s="164"/>
    </row>
    <row r="3345" spans="1:9" x14ac:dyDescent="0.35">
      <c r="A3345">
        <v>347407</v>
      </c>
      <c r="B3345" t="s">
        <v>83</v>
      </c>
      <c r="C3345" t="s">
        <v>37</v>
      </c>
      <c r="D3345" t="s">
        <v>4</v>
      </c>
      <c r="E3345" t="s">
        <v>78</v>
      </c>
      <c r="F3345" t="s">
        <v>78</v>
      </c>
      <c r="G3345" t="s">
        <v>17</v>
      </c>
      <c r="H3345" s="165">
        <v>7661.6662499999948</v>
      </c>
      <c r="I3345" s="164"/>
    </row>
    <row r="3346" spans="1:9" x14ac:dyDescent="0.35">
      <c r="A3346">
        <v>347409</v>
      </c>
      <c r="B3346" t="s">
        <v>84</v>
      </c>
      <c r="C3346" t="s">
        <v>37</v>
      </c>
      <c r="D3346" t="s">
        <v>4</v>
      </c>
      <c r="E3346" t="s">
        <v>78</v>
      </c>
      <c r="F3346" t="s">
        <v>78</v>
      </c>
      <c r="G3346" t="s">
        <v>17</v>
      </c>
      <c r="H3346" s="165">
        <v>10109.337201923054</v>
      </c>
      <c r="I3346" s="164"/>
    </row>
    <row r="3347" spans="1:9" x14ac:dyDescent="0.35">
      <c r="A3347">
        <v>347411</v>
      </c>
      <c r="B3347" t="s">
        <v>85</v>
      </c>
      <c r="C3347" t="s">
        <v>37</v>
      </c>
      <c r="D3347" t="s">
        <v>4</v>
      </c>
      <c r="E3347" t="s">
        <v>78</v>
      </c>
      <c r="F3347" t="s">
        <v>78</v>
      </c>
      <c r="G3347" t="s">
        <v>17</v>
      </c>
      <c r="H3347" s="165">
        <v>15134.038399038396</v>
      </c>
      <c r="I3347" s="164"/>
    </row>
    <row r="3348" spans="1:9" x14ac:dyDescent="0.35">
      <c r="A3348">
        <v>347413</v>
      </c>
      <c r="B3348" t="s">
        <v>86</v>
      </c>
      <c r="C3348" t="s">
        <v>37</v>
      </c>
      <c r="D3348" t="s">
        <v>4</v>
      </c>
      <c r="E3348" t="s">
        <v>78</v>
      </c>
      <c r="F3348" t="s">
        <v>78</v>
      </c>
      <c r="G3348" t="s">
        <v>17</v>
      </c>
      <c r="H3348" s="165">
        <v>14222.663053846079</v>
      </c>
      <c r="I3348" s="164"/>
    </row>
    <row r="3349" spans="1:9" x14ac:dyDescent="0.35">
      <c r="A3349">
        <v>347415</v>
      </c>
      <c r="B3349" t="s">
        <v>87</v>
      </c>
      <c r="C3349" t="s">
        <v>37</v>
      </c>
      <c r="D3349" t="s">
        <v>4</v>
      </c>
      <c r="E3349" t="s">
        <v>78</v>
      </c>
      <c r="F3349" t="s">
        <v>78</v>
      </c>
      <c r="G3349" t="s">
        <v>17</v>
      </c>
      <c r="H3349" s="165">
        <v>11529.459173076892</v>
      </c>
      <c r="I3349" s="164"/>
    </row>
    <row r="3350" spans="1:9" x14ac:dyDescent="0.35">
      <c r="A3350">
        <v>347417</v>
      </c>
      <c r="B3350" t="s">
        <v>88</v>
      </c>
      <c r="C3350" t="s">
        <v>37</v>
      </c>
      <c r="D3350" t="s">
        <v>4</v>
      </c>
      <c r="E3350" t="s">
        <v>78</v>
      </c>
      <c r="F3350" t="s">
        <v>78</v>
      </c>
      <c r="G3350" t="s">
        <v>17</v>
      </c>
      <c r="H3350" s="165">
        <v>8933.2830865384585</v>
      </c>
      <c r="I3350" s="164"/>
    </row>
    <row r="3351" spans="1:9" x14ac:dyDescent="0.35">
      <c r="A3351">
        <v>347419</v>
      </c>
      <c r="B3351" t="s">
        <v>89</v>
      </c>
      <c r="C3351" t="s">
        <v>37</v>
      </c>
      <c r="D3351" t="s">
        <v>4</v>
      </c>
      <c r="E3351" t="s">
        <v>78</v>
      </c>
      <c r="F3351" t="s">
        <v>78</v>
      </c>
      <c r="G3351" t="s">
        <v>17</v>
      </c>
      <c r="H3351" s="165">
        <v>2525.4197163461467</v>
      </c>
      <c r="I3351" s="164"/>
    </row>
    <row r="3352" spans="1:9" x14ac:dyDescent="0.35">
      <c r="A3352">
        <v>347425</v>
      </c>
      <c r="B3352" t="s">
        <v>93</v>
      </c>
      <c r="C3352" t="s">
        <v>3</v>
      </c>
      <c r="D3352" t="s">
        <v>62</v>
      </c>
      <c r="E3352" t="s">
        <v>91</v>
      </c>
      <c r="F3352" t="s">
        <v>91</v>
      </c>
      <c r="G3352" t="s">
        <v>17</v>
      </c>
      <c r="H3352" s="165">
        <v>4050.2163461538389</v>
      </c>
      <c r="I3352" s="164"/>
    </row>
    <row r="3353" spans="1:9" x14ac:dyDescent="0.35">
      <c r="A3353">
        <v>347427</v>
      </c>
      <c r="B3353" t="s">
        <v>98</v>
      </c>
      <c r="C3353" t="s">
        <v>3</v>
      </c>
      <c r="D3353" t="s">
        <v>62</v>
      </c>
      <c r="E3353" t="s">
        <v>91</v>
      </c>
      <c r="F3353" t="s">
        <v>91</v>
      </c>
      <c r="G3353" t="s">
        <v>17</v>
      </c>
      <c r="H3353" s="165">
        <v>4512.8596153846092</v>
      </c>
      <c r="I3353" s="164"/>
    </row>
    <row r="3354" spans="1:9" x14ac:dyDescent="0.35">
      <c r="A3354">
        <v>347429</v>
      </c>
      <c r="B3354" t="s">
        <v>99</v>
      </c>
      <c r="C3354" t="s">
        <v>3</v>
      </c>
      <c r="D3354" t="s">
        <v>62</v>
      </c>
      <c r="E3354" t="s">
        <v>91</v>
      </c>
      <c r="F3354" t="s">
        <v>91</v>
      </c>
      <c r="G3354" t="s">
        <v>17</v>
      </c>
      <c r="H3354" s="165">
        <v>4667.185384615379</v>
      </c>
      <c r="I3354" s="164"/>
    </row>
    <row r="3355" spans="1:9" x14ac:dyDescent="0.35">
      <c r="A3355">
        <v>347431</v>
      </c>
      <c r="B3355" t="s">
        <v>100</v>
      </c>
      <c r="C3355" t="s">
        <v>3</v>
      </c>
      <c r="D3355" t="s">
        <v>62</v>
      </c>
      <c r="E3355" t="s">
        <v>91</v>
      </c>
      <c r="F3355" t="s">
        <v>91</v>
      </c>
      <c r="G3355" t="s">
        <v>17</v>
      </c>
      <c r="H3355" s="165">
        <v>4703.0110096153812</v>
      </c>
      <c r="I3355" s="164"/>
    </row>
    <row r="3356" spans="1:9" x14ac:dyDescent="0.35">
      <c r="A3356">
        <v>347433</v>
      </c>
      <c r="B3356" t="s">
        <v>101</v>
      </c>
      <c r="C3356" t="s">
        <v>3</v>
      </c>
      <c r="D3356" t="s">
        <v>62</v>
      </c>
      <c r="E3356" t="s">
        <v>91</v>
      </c>
      <c r="F3356" t="s">
        <v>91</v>
      </c>
      <c r="G3356" t="s">
        <v>17</v>
      </c>
      <c r="H3356" s="165">
        <v>4679.3777884615356</v>
      </c>
      <c r="I3356" s="164"/>
    </row>
    <row r="3357" spans="1:9" x14ac:dyDescent="0.35">
      <c r="A3357">
        <v>347435</v>
      </c>
      <c r="B3357" t="s">
        <v>102</v>
      </c>
      <c r="C3357" t="s">
        <v>3</v>
      </c>
      <c r="D3357" t="s">
        <v>62</v>
      </c>
      <c r="E3357" t="s">
        <v>91</v>
      </c>
      <c r="F3357" t="s">
        <v>91</v>
      </c>
      <c r="G3357" t="s">
        <v>17</v>
      </c>
      <c r="H3357" s="165">
        <v>9854.3851442306823</v>
      </c>
      <c r="I3357" s="164"/>
    </row>
    <row r="3358" spans="1:9" x14ac:dyDescent="0.35">
      <c r="A3358">
        <v>347437</v>
      </c>
      <c r="B3358" t="s">
        <v>103</v>
      </c>
      <c r="C3358" t="s">
        <v>3</v>
      </c>
      <c r="D3358" t="s">
        <v>62</v>
      </c>
      <c r="E3358" t="s">
        <v>91</v>
      </c>
      <c r="F3358" t="s">
        <v>91</v>
      </c>
      <c r="G3358" t="s">
        <v>17</v>
      </c>
      <c r="H3358" s="165">
        <v>9264.2226923076869</v>
      </c>
      <c r="I3358" s="164"/>
    </row>
    <row r="3359" spans="1:9" x14ac:dyDescent="0.35">
      <c r="A3359">
        <v>347439</v>
      </c>
      <c r="B3359" t="s">
        <v>104</v>
      </c>
      <c r="C3359" t="s">
        <v>3</v>
      </c>
      <c r="D3359" t="s">
        <v>62</v>
      </c>
      <c r="E3359" t="s">
        <v>91</v>
      </c>
      <c r="F3359" t="s">
        <v>91</v>
      </c>
      <c r="G3359" t="s">
        <v>17</v>
      </c>
      <c r="H3359" s="165">
        <v>4706.1843749999925</v>
      </c>
      <c r="I3359" s="164"/>
    </row>
    <row r="3360" spans="1:9" x14ac:dyDescent="0.35">
      <c r="A3360">
        <v>347331</v>
      </c>
      <c r="B3360" t="s">
        <v>2</v>
      </c>
      <c r="C3360" t="s">
        <v>3</v>
      </c>
      <c r="D3360" t="s">
        <v>4</v>
      </c>
      <c r="E3360" t="s">
        <v>5</v>
      </c>
      <c r="F3360" t="s">
        <v>15</v>
      </c>
      <c r="G3360" t="s">
        <v>20</v>
      </c>
      <c r="H3360" s="165">
        <v>65962.685249999995</v>
      </c>
      <c r="I3360" s="164"/>
    </row>
    <row r="3361" spans="1:9" x14ac:dyDescent="0.35">
      <c r="A3361">
        <v>347333</v>
      </c>
      <c r="B3361" t="s">
        <v>32</v>
      </c>
      <c r="C3361" t="s">
        <v>3</v>
      </c>
      <c r="D3361" t="s">
        <v>4</v>
      </c>
      <c r="E3361" t="s">
        <v>5</v>
      </c>
      <c r="F3361" t="s">
        <v>15</v>
      </c>
      <c r="G3361" t="s">
        <v>20</v>
      </c>
      <c r="H3361" s="165">
        <v>80424.141875000001</v>
      </c>
      <c r="I3361" s="164"/>
    </row>
    <row r="3362" spans="1:9" x14ac:dyDescent="0.35">
      <c r="A3362">
        <v>347335</v>
      </c>
      <c r="B3362" t="s">
        <v>33</v>
      </c>
      <c r="C3362" t="s">
        <v>3</v>
      </c>
      <c r="D3362" t="s">
        <v>4</v>
      </c>
      <c r="E3362" t="s">
        <v>5</v>
      </c>
      <c r="F3362" t="s">
        <v>15</v>
      </c>
      <c r="G3362" t="s">
        <v>20</v>
      </c>
      <c r="H3362" s="165">
        <v>80015.897500000006</v>
      </c>
      <c r="I3362" s="164"/>
    </row>
    <row r="3363" spans="1:9" x14ac:dyDescent="0.35">
      <c r="A3363">
        <v>347337</v>
      </c>
      <c r="B3363" t="s">
        <v>34</v>
      </c>
      <c r="C3363" t="s">
        <v>3</v>
      </c>
      <c r="D3363" t="s">
        <v>4</v>
      </c>
      <c r="E3363" t="s">
        <v>5</v>
      </c>
      <c r="F3363" t="s">
        <v>15</v>
      </c>
      <c r="G3363" t="s">
        <v>20</v>
      </c>
      <c r="H3363" s="165">
        <v>79607.653124999997</v>
      </c>
      <c r="I3363" s="164"/>
    </row>
    <row r="3364" spans="1:9" x14ac:dyDescent="0.35">
      <c r="A3364">
        <v>347339</v>
      </c>
      <c r="B3364" t="s">
        <v>35</v>
      </c>
      <c r="C3364" t="s">
        <v>3</v>
      </c>
      <c r="D3364" t="s">
        <v>4</v>
      </c>
      <c r="E3364" t="s">
        <v>5</v>
      </c>
      <c r="F3364" t="s">
        <v>15</v>
      </c>
      <c r="G3364" t="s">
        <v>20</v>
      </c>
      <c r="H3364" s="165">
        <v>79199.408750000002</v>
      </c>
      <c r="I3364" s="164"/>
    </row>
    <row r="3365" spans="1:9" x14ac:dyDescent="0.35">
      <c r="A3365">
        <v>347331</v>
      </c>
      <c r="B3365" t="s">
        <v>2</v>
      </c>
      <c r="C3365" t="s">
        <v>3</v>
      </c>
      <c r="D3365" t="s">
        <v>4</v>
      </c>
      <c r="E3365" t="s">
        <v>5</v>
      </c>
      <c r="F3365" t="s">
        <v>10</v>
      </c>
      <c r="G3365" t="s">
        <v>20</v>
      </c>
      <c r="H3365" s="165">
        <v>56369.486250000002</v>
      </c>
      <c r="I3365" s="164"/>
    </row>
    <row r="3366" spans="1:9" x14ac:dyDescent="0.35">
      <c r="A3366">
        <v>347333</v>
      </c>
      <c r="B3366" t="s">
        <v>32</v>
      </c>
      <c r="C3366" t="s">
        <v>3</v>
      </c>
      <c r="D3366" t="s">
        <v>4</v>
      </c>
      <c r="E3366" t="s">
        <v>5</v>
      </c>
      <c r="F3366" t="s">
        <v>10</v>
      </c>
      <c r="G3366" t="s">
        <v>20</v>
      </c>
      <c r="H3366" s="165">
        <v>70308.130312499998</v>
      </c>
      <c r="I3366" s="164"/>
    </row>
    <row r="3367" spans="1:9" x14ac:dyDescent="0.35">
      <c r="A3367">
        <v>347335</v>
      </c>
      <c r="B3367" t="s">
        <v>33</v>
      </c>
      <c r="C3367" t="s">
        <v>3</v>
      </c>
      <c r="D3367" t="s">
        <v>4</v>
      </c>
      <c r="E3367" t="s">
        <v>5</v>
      </c>
      <c r="F3367" t="s">
        <v>10</v>
      </c>
      <c r="G3367" t="s">
        <v>20</v>
      </c>
      <c r="H3367" s="165">
        <v>69951.236250000002</v>
      </c>
      <c r="I3367" s="164"/>
    </row>
    <row r="3368" spans="1:9" x14ac:dyDescent="0.35">
      <c r="A3368">
        <v>347337</v>
      </c>
      <c r="B3368" t="s">
        <v>34</v>
      </c>
      <c r="C3368" t="s">
        <v>3</v>
      </c>
      <c r="D3368" t="s">
        <v>4</v>
      </c>
      <c r="E3368" t="s">
        <v>5</v>
      </c>
      <c r="F3368" t="s">
        <v>10</v>
      </c>
      <c r="G3368" t="s">
        <v>20</v>
      </c>
      <c r="H3368" s="165">
        <v>69594.342187500006</v>
      </c>
      <c r="I3368" s="164"/>
    </row>
    <row r="3369" spans="1:9" x14ac:dyDescent="0.35">
      <c r="A3369">
        <v>347339</v>
      </c>
      <c r="B3369" t="s">
        <v>35</v>
      </c>
      <c r="C3369" t="s">
        <v>3</v>
      </c>
      <c r="D3369" t="s">
        <v>4</v>
      </c>
      <c r="E3369" t="s">
        <v>5</v>
      </c>
      <c r="F3369" t="s">
        <v>10</v>
      </c>
      <c r="G3369" t="s">
        <v>20</v>
      </c>
      <c r="H3369" s="165">
        <v>69237.448124999995</v>
      </c>
      <c r="I3369" s="164"/>
    </row>
    <row r="3370" spans="1:9" x14ac:dyDescent="0.35">
      <c r="A3370">
        <v>347331</v>
      </c>
      <c r="B3370" t="s">
        <v>2</v>
      </c>
      <c r="C3370" t="s">
        <v>3</v>
      </c>
      <c r="D3370" t="s">
        <v>4</v>
      </c>
      <c r="E3370" t="s">
        <v>5</v>
      </c>
      <c r="F3370" t="s">
        <v>14</v>
      </c>
      <c r="G3370" t="s">
        <v>20</v>
      </c>
      <c r="H3370" s="165">
        <v>56086.222499999996</v>
      </c>
      <c r="I3370" s="164"/>
    </row>
    <row r="3371" spans="1:9" x14ac:dyDescent="0.35">
      <c r="A3371">
        <v>347333</v>
      </c>
      <c r="B3371" t="s">
        <v>32</v>
      </c>
      <c r="C3371" t="s">
        <v>3</v>
      </c>
      <c r="D3371" t="s">
        <v>4</v>
      </c>
      <c r="E3371" t="s">
        <v>5</v>
      </c>
      <c r="F3371" t="s">
        <v>14</v>
      </c>
      <c r="G3371" t="s">
        <v>20</v>
      </c>
      <c r="H3371" s="165">
        <v>69954.823124999995</v>
      </c>
      <c r="I3371" s="164"/>
    </row>
    <row r="3372" spans="1:9" x14ac:dyDescent="0.35">
      <c r="A3372">
        <v>347335</v>
      </c>
      <c r="B3372" t="s">
        <v>33</v>
      </c>
      <c r="C3372" t="s">
        <v>3</v>
      </c>
      <c r="D3372" t="s">
        <v>4</v>
      </c>
      <c r="E3372" t="s">
        <v>5</v>
      </c>
      <c r="F3372" t="s">
        <v>14</v>
      </c>
      <c r="G3372" t="s">
        <v>20</v>
      </c>
      <c r="H3372" s="165">
        <v>69599.722500000003</v>
      </c>
      <c r="I3372" s="164"/>
    </row>
    <row r="3373" spans="1:9" x14ac:dyDescent="0.35">
      <c r="A3373">
        <v>347337</v>
      </c>
      <c r="B3373" t="s">
        <v>34</v>
      </c>
      <c r="C3373" t="s">
        <v>3</v>
      </c>
      <c r="D3373" t="s">
        <v>4</v>
      </c>
      <c r="E3373" t="s">
        <v>5</v>
      </c>
      <c r="F3373" t="s">
        <v>14</v>
      </c>
      <c r="G3373" t="s">
        <v>20</v>
      </c>
      <c r="H3373" s="165">
        <v>69244.621874999997</v>
      </c>
      <c r="I3373" s="164"/>
    </row>
    <row r="3374" spans="1:9" x14ac:dyDescent="0.35">
      <c r="A3374">
        <v>347339</v>
      </c>
      <c r="B3374" t="s">
        <v>35</v>
      </c>
      <c r="C3374" t="s">
        <v>3</v>
      </c>
      <c r="D3374" t="s">
        <v>4</v>
      </c>
      <c r="E3374" t="s">
        <v>5</v>
      </c>
      <c r="F3374" t="s">
        <v>14</v>
      </c>
      <c r="G3374" t="s">
        <v>20</v>
      </c>
      <c r="H3374" s="165">
        <v>68889.521250000005</v>
      </c>
      <c r="I3374" s="164"/>
    </row>
    <row r="3375" spans="1:9" x14ac:dyDescent="0.35">
      <c r="A3375">
        <v>347411</v>
      </c>
      <c r="B3375" t="s">
        <v>85</v>
      </c>
      <c r="C3375" t="s">
        <v>37</v>
      </c>
      <c r="D3375" t="s">
        <v>4</v>
      </c>
      <c r="E3375" t="s">
        <v>78</v>
      </c>
      <c r="F3375" t="s">
        <v>79</v>
      </c>
      <c r="G3375" t="s">
        <v>20</v>
      </c>
      <c r="H3375" s="165">
        <v>62164.334999999999</v>
      </c>
      <c r="I3375" s="164"/>
    </row>
    <row r="3376" spans="1:9" x14ac:dyDescent="0.35">
      <c r="A3376">
        <v>347413</v>
      </c>
      <c r="B3376" t="s">
        <v>86</v>
      </c>
      <c r="C3376" t="s">
        <v>37</v>
      </c>
      <c r="D3376" t="s">
        <v>4</v>
      </c>
      <c r="E3376" t="s">
        <v>78</v>
      </c>
      <c r="F3376" t="s">
        <v>79</v>
      </c>
      <c r="G3376" t="s">
        <v>20</v>
      </c>
      <c r="H3376" s="165">
        <v>81198.278000000006</v>
      </c>
      <c r="I3376" s="164"/>
    </row>
    <row r="3377" spans="1:9" x14ac:dyDescent="0.35">
      <c r="A3377">
        <v>347415</v>
      </c>
      <c r="B3377" t="s">
        <v>87</v>
      </c>
      <c r="C3377" t="s">
        <v>37</v>
      </c>
      <c r="D3377" t="s">
        <v>4</v>
      </c>
      <c r="E3377" t="s">
        <v>78</v>
      </c>
      <c r="F3377" t="s">
        <v>79</v>
      </c>
      <c r="G3377" t="s">
        <v>20</v>
      </c>
      <c r="H3377" s="165">
        <v>80954.194999999992</v>
      </c>
      <c r="I3377" s="164"/>
    </row>
    <row r="3378" spans="1:9" x14ac:dyDescent="0.35">
      <c r="A3378">
        <v>347417</v>
      </c>
      <c r="B3378" t="s">
        <v>88</v>
      </c>
      <c r="C3378" t="s">
        <v>37</v>
      </c>
      <c r="D3378" t="s">
        <v>4</v>
      </c>
      <c r="E3378" t="s">
        <v>78</v>
      </c>
      <c r="F3378" t="s">
        <v>79</v>
      </c>
      <c r="G3378" t="s">
        <v>20</v>
      </c>
      <c r="H3378" s="165">
        <v>80547.39</v>
      </c>
      <c r="I3378" s="164"/>
    </row>
    <row r="3379" spans="1:9" x14ac:dyDescent="0.35">
      <c r="A3379">
        <v>347419</v>
      </c>
      <c r="B3379" t="s">
        <v>89</v>
      </c>
      <c r="C3379" t="s">
        <v>37</v>
      </c>
      <c r="D3379" t="s">
        <v>4</v>
      </c>
      <c r="E3379" t="s">
        <v>78</v>
      </c>
      <c r="F3379" t="s">
        <v>79</v>
      </c>
      <c r="G3379" t="s">
        <v>20</v>
      </c>
      <c r="H3379" s="165">
        <v>80140.584999999992</v>
      </c>
      <c r="I3379" s="164"/>
    </row>
    <row r="3380" spans="1:9" x14ac:dyDescent="0.35">
      <c r="A3380">
        <v>347411</v>
      </c>
      <c r="B3380" t="s">
        <v>85</v>
      </c>
      <c r="C3380" t="s">
        <v>37</v>
      </c>
      <c r="D3380" t="s">
        <v>4</v>
      </c>
      <c r="E3380" t="s">
        <v>78</v>
      </c>
      <c r="F3380" t="s">
        <v>80</v>
      </c>
      <c r="G3380" t="s">
        <v>20</v>
      </c>
      <c r="H3380" s="165">
        <v>63137.296249999999</v>
      </c>
      <c r="I3380" s="164"/>
    </row>
    <row r="3381" spans="1:9" x14ac:dyDescent="0.35">
      <c r="A3381">
        <v>347413</v>
      </c>
      <c r="B3381" t="s">
        <v>86</v>
      </c>
      <c r="C3381" t="s">
        <v>37</v>
      </c>
      <c r="D3381" t="s">
        <v>4</v>
      </c>
      <c r="E3381" t="s">
        <v>78</v>
      </c>
      <c r="F3381" t="s">
        <v>80</v>
      </c>
      <c r="G3381" t="s">
        <v>20</v>
      </c>
      <c r="H3381" s="165">
        <v>80015.897499999992</v>
      </c>
      <c r="I3381" s="164"/>
    </row>
    <row r="3382" spans="1:9" x14ac:dyDescent="0.35">
      <c r="A3382">
        <v>347415</v>
      </c>
      <c r="B3382" t="s">
        <v>87</v>
      </c>
      <c r="C3382" t="s">
        <v>37</v>
      </c>
      <c r="D3382" t="s">
        <v>4</v>
      </c>
      <c r="E3382" t="s">
        <v>78</v>
      </c>
      <c r="F3382" t="s">
        <v>80</v>
      </c>
      <c r="G3382" t="s">
        <v>20</v>
      </c>
      <c r="H3382" s="165">
        <v>79775.368749999994</v>
      </c>
      <c r="I3382" s="164"/>
    </row>
    <row r="3383" spans="1:9" x14ac:dyDescent="0.35">
      <c r="A3383">
        <v>347417</v>
      </c>
      <c r="B3383" t="s">
        <v>88</v>
      </c>
      <c r="C3383" t="s">
        <v>37</v>
      </c>
      <c r="D3383" t="s">
        <v>4</v>
      </c>
      <c r="E3383" t="s">
        <v>78</v>
      </c>
      <c r="F3383" t="s">
        <v>80</v>
      </c>
      <c r="G3383" t="s">
        <v>20</v>
      </c>
      <c r="H3383" s="165">
        <v>79374.487500000003</v>
      </c>
      <c r="I3383" s="164"/>
    </row>
    <row r="3384" spans="1:9" x14ac:dyDescent="0.35">
      <c r="A3384">
        <v>347419</v>
      </c>
      <c r="B3384" t="s">
        <v>89</v>
      </c>
      <c r="C3384" t="s">
        <v>37</v>
      </c>
      <c r="D3384" t="s">
        <v>4</v>
      </c>
      <c r="E3384" t="s">
        <v>78</v>
      </c>
      <c r="F3384" t="s">
        <v>80</v>
      </c>
      <c r="G3384" t="s">
        <v>20</v>
      </c>
      <c r="H3384" s="165">
        <v>78973.606249999997</v>
      </c>
      <c r="I3384" s="164"/>
    </row>
    <row r="3385" spans="1:9" x14ac:dyDescent="0.35">
      <c r="A3385">
        <v>347411</v>
      </c>
      <c r="B3385" t="s">
        <v>85</v>
      </c>
      <c r="C3385" t="s">
        <v>37</v>
      </c>
      <c r="D3385" t="s">
        <v>4</v>
      </c>
      <c r="E3385" t="s">
        <v>78</v>
      </c>
      <c r="F3385" t="s">
        <v>81</v>
      </c>
      <c r="G3385" t="s">
        <v>20</v>
      </c>
      <c r="H3385" s="165">
        <v>61020.448124999995</v>
      </c>
      <c r="I3385" s="164"/>
    </row>
    <row r="3386" spans="1:9" x14ac:dyDescent="0.35">
      <c r="A3386">
        <v>347413</v>
      </c>
      <c r="B3386" t="s">
        <v>86</v>
      </c>
      <c r="C3386" t="s">
        <v>37</v>
      </c>
      <c r="D3386" t="s">
        <v>4</v>
      </c>
      <c r="E3386" t="s">
        <v>78</v>
      </c>
      <c r="F3386" t="s">
        <v>81</v>
      </c>
      <c r="G3386" t="s">
        <v>20</v>
      </c>
      <c r="H3386" s="165">
        <v>79111.397624999998</v>
      </c>
      <c r="I3386" s="164"/>
    </row>
    <row r="3387" spans="1:9" x14ac:dyDescent="0.35">
      <c r="A3387">
        <v>347415</v>
      </c>
      <c r="B3387" t="s">
        <v>87</v>
      </c>
      <c r="C3387" t="s">
        <v>37</v>
      </c>
      <c r="D3387" t="s">
        <v>4</v>
      </c>
      <c r="E3387" t="s">
        <v>78</v>
      </c>
      <c r="F3387" t="s">
        <v>81</v>
      </c>
      <c r="G3387" t="s">
        <v>20</v>
      </c>
      <c r="H3387" s="165">
        <v>78873.587812500002</v>
      </c>
      <c r="I3387" s="164"/>
    </row>
    <row r="3388" spans="1:9" x14ac:dyDescent="0.35">
      <c r="A3388">
        <v>347417</v>
      </c>
      <c r="B3388" t="s">
        <v>88</v>
      </c>
      <c r="C3388" t="s">
        <v>37</v>
      </c>
      <c r="D3388" t="s">
        <v>4</v>
      </c>
      <c r="E3388" t="s">
        <v>78</v>
      </c>
      <c r="F3388" t="s">
        <v>81</v>
      </c>
      <c r="G3388" t="s">
        <v>20</v>
      </c>
      <c r="H3388" s="165">
        <v>78477.238125000003</v>
      </c>
      <c r="I3388" s="164"/>
    </row>
    <row r="3389" spans="1:9" x14ac:dyDescent="0.35">
      <c r="A3389">
        <v>347419</v>
      </c>
      <c r="B3389" t="s">
        <v>89</v>
      </c>
      <c r="C3389" t="s">
        <v>37</v>
      </c>
      <c r="D3389" t="s">
        <v>4</v>
      </c>
      <c r="E3389" t="s">
        <v>78</v>
      </c>
      <c r="F3389" t="s">
        <v>81</v>
      </c>
      <c r="G3389" t="s">
        <v>20</v>
      </c>
      <c r="H3389" s="165">
        <v>78080.888437499991</v>
      </c>
      <c r="I3389" s="164"/>
    </row>
    <row r="3390" spans="1:9" x14ac:dyDescent="0.35">
      <c r="A3390">
        <v>347353</v>
      </c>
      <c r="B3390" t="s">
        <v>47</v>
      </c>
      <c r="C3390" t="s">
        <v>37</v>
      </c>
      <c r="D3390" t="s">
        <v>38</v>
      </c>
      <c r="E3390" t="s">
        <v>39</v>
      </c>
      <c r="F3390" t="s">
        <v>46</v>
      </c>
      <c r="G3390" t="s">
        <v>20</v>
      </c>
      <c r="H3390" s="165">
        <v>84529.043437500004</v>
      </c>
      <c r="I3390" s="164"/>
    </row>
    <row r="3391" spans="1:9" x14ac:dyDescent="0.35">
      <c r="A3391">
        <v>347355</v>
      </c>
      <c r="B3391" t="s">
        <v>49</v>
      </c>
      <c r="C3391" t="s">
        <v>37</v>
      </c>
      <c r="D3391" t="s">
        <v>38</v>
      </c>
      <c r="E3391" t="s">
        <v>39</v>
      </c>
      <c r="F3391" t="s">
        <v>46</v>
      </c>
      <c r="G3391" t="s">
        <v>20</v>
      </c>
      <c r="H3391" s="165">
        <v>126885.639375</v>
      </c>
      <c r="I3391" s="164"/>
    </row>
    <row r="3392" spans="1:9" x14ac:dyDescent="0.35">
      <c r="A3392">
        <v>347357</v>
      </c>
      <c r="B3392" t="s">
        <v>50</v>
      </c>
      <c r="C3392" t="s">
        <v>37</v>
      </c>
      <c r="D3392" t="s">
        <v>38</v>
      </c>
      <c r="E3392" t="s">
        <v>39</v>
      </c>
      <c r="F3392" t="s">
        <v>46</v>
      </c>
      <c r="G3392" t="s">
        <v>20</v>
      </c>
      <c r="H3392" s="165">
        <v>126244.8028125</v>
      </c>
      <c r="I3392" s="164"/>
    </row>
    <row r="3393" spans="1:9" x14ac:dyDescent="0.35">
      <c r="A3393">
        <v>347359</v>
      </c>
      <c r="B3393" t="s">
        <v>51</v>
      </c>
      <c r="C3393" t="s">
        <v>37</v>
      </c>
      <c r="D3393" t="s">
        <v>38</v>
      </c>
      <c r="E3393" t="s">
        <v>39</v>
      </c>
      <c r="F3393" t="s">
        <v>46</v>
      </c>
      <c r="G3393" t="s">
        <v>20</v>
      </c>
      <c r="H3393" s="165">
        <v>84217.21875</v>
      </c>
      <c r="I3393" s="164"/>
    </row>
    <row r="3394" spans="1:9" x14ac:dyDescent="0.35">
      <c r="A3394">
        <v>347353</v>
      </c>
      <c r="B3394" t="s">
        <v>47</v>
      </c>
      <c r="C3394" t="s">
        <v>37</v>
      </c>
      <c r="D3394" t="s">
        <v>38</v>
      </c>
      <c r="E3394" t="s">
        <v>39</v>
      </c>
      <c r="F3394" t="s">
        <v>40</v>
      </c>
      <c r="G3394" t="s">
        <v>20</v>
      </c>
      <c r="H3394" s="165">
        <v>74749.623749999999</v>
      </c>
      <c r="I3394" s="164"/>
    </row>
    <row r="3395" spans="1:9" x14ac:dyDescent="0.35">
      <c r="A3395">
        <v>347355</v>
      </c>
      <c r="B3395" t="s">
        <v>49</v>
      </c>
      <c r="C3395" t="s">
        <v>37</v>
      </c>
      <c r="D3395" t="s">
        <v>38</v>
      </c>
      <c r="E3395" t="s">
        <v>39</v>
      </c>
      <c r="F3395" t="s">
        <v>40</v>
      </c>
      <c r="G3395" t="s">
        <v>20</v>
      </c>
      <c r="H3395" s="165">
        <v>112205.8575</v>
      </c>
      <c r="I3395" s="164"/>
    </row>
    <row r="3396" spans="1:9" x14ac:dyDescent="0.35">
      <c r="A3396">
        <v>347357</v>
      </c>
      <c r="B3396" t="s">
        <v>50</v>
      </c>
      <c r="C3396" t="s">
        <v>37</v>
      </c>
      <c r="D3396" t="s">
        <v>38</v>
      </c>
      <c r="E3396" t="s">
        <v>39</v>
      </c>
      <c r="F3396" t="s">
        <v>40</v>
      </c>
      <c r="G3396" t="s">
        <v>20</v>
      </c>
      <c r="H3396" s="165">
        <v>111639.16124999999</v>
      </c>
      <c r="I3396" s="164"/>
    </row>
    <row r="3397" spans="1:9" x14ac:dyDescent="0.35">
      <c r="A3397">
        <v>347359</v>
      </c>
      <c r="B3397" t="s">
        <v>51</v>
      </c>
      <c r="C3397" t="s">
        <v>37</v>
      </c>
      <c r="D3397" t="s">
        <v>38</v>
      </c>
      <c r="E3397" t="s">
        <v>39</v>
      </c>
      <c r="F3397" t="s">
        <v>40</v>
      </c>
      <c r="G3397" t="s">
        <v>20</v>
      </c>
      <c r="H3397" s="165">
        <v>74473.875</v>
      </c>
      <c r="I3397" s="164"/>
    </row>
    <row r="3398" spans="1:9" x14ac:dyDescent="0.35">
      <c r="A3398">
        <v>347353</v>
      </c>
      <c r="B3398" t="s">
        <v>47</v>
      </c>
      <c r="C3398" t="s">
        <v>37</v>
      </c>
      <c r="D3398" t="s">
        <v>38</v>
      </c>
      <c r="E3398" t="s">
        <v>39</v>
      </c>
      <c r="F3398" t="s">
        <v>45</v>
      </c>
      <c r="G3398" t="s">
        <v>20</v>
      </c>
      <c r="H3398" s="165">
        <v>81104.091750000007</v>
      </c>
      <c r="I3398" s="164"/>
    </row>
    <row r="3399" spans="1:9" x14ac:dyDescent="0.35">
      <c r="A3399">
        <v>347355</v>
      </c>
      <c r="B3399" t="s">
        <v>49</v>
      </c>
      <c r="C3399" t="s">
        <v>37</v>
      </c>
      <c r="D3399" t="s">
        <v>38</v>
      </c>
      <c r="E3399" t="s">
        <v>39</v>
      </c>
      <c r="F3399" t="s">
        <v>45</v>
      </c>
      <c r="G3399" t="s">
        <v>20</v>
      </c>
      <c r="H3399" s="165">
        <v>116042.94899999999</v>
      </c>
      <c r="I3399" s="164"/>
    </row>
    <row r="3400" spans="1:9" x14ac:dyDescent="0.35">
      <c r="A3400">
        <v>347357</v>
      </c>
      <c r="B3400" t="s">
        <v>50</v>
      </c>
      <c r="C3400" t="s">
        <v>37</v>
      </c>
      <c r="D3400" t="s">
        <v>38</v>
      </c>
      <c r="E3400" t="s">
        <v>39</v>
      </c>
      <c r="F3400" t="s">
        <v>45</v>
      </c>
      <c r="G3400" t="s">
        <v>20</v>
      </c>
      <c r="H3400" s="165">
        <v>115456.8735</v>
      </c>
      <c r="I3400" s="164"/>
    </row>
    <row r="3401" spans="1:9" x14ac:dyDescent="0.35">
      <c r="A3401">
        <v>347359</v>
      </c>
      <c r="B3401" t="s">
        <v>51</v>
      </c>
      <c r="C3401" t="s">
        <v>37</v>
      </c>
      <c r="D3401" t="s">
        <v>38</v>
      </c>
      <c r="E3401" t="s">
        <v>39</v>
      </c>
      <c r="F3401" t="s">
        <v>45</v>
      </c>
      <c r="G3401" t="s">
        <v>20</v>
      </c>
      <c r="H3401" s="165">
        <v>80805.664799999984</v>
      </c>
      <c r="I3401" s="164"/>
    </row>
    <row r="3402" spans="1:9" x14ac:dyDescent="0.35">
      <c r="A3402">
        <v>347373</v>
      </c>
      <c r="B3402" t="s">
        <v>57</v>
      </c>
      <c r="C3402" t="s">
        <v>37</v>
      </c>
      <c r="D3402" t="s">
        <v>38</v>
      </c>
      <c r="E3402" t="s">
        <v>53</v>
      </c>
      <c r="F3402" t="s">
        <v>55</v>
      </c>
      <c r="G3402" t="s">
        <v>20</v>
      </c>
      <c r="H3402" s="165">
        <v>84093.326718750002</v>
      </c>
      <c r="I3402" s="164"/>
    </row>
    <row r="3403" spans="1:9" x14ac:dyDescent="0.35">
      <c r="A3403">
        <v>347375</v>
      </c>
      <c r="B3403" t="s">
        <v>58</v>
      </c>
      <c r="C3403" t="s">
        <v>37</v>
      </c>
      <c r="D3403" t="s">
        <v>38</v>
      </c>
      <c r="E3403" t="s">
        <v>53</v>
      </c>
      <c r="F3403" t="s">
        <v>55</v>
      </c>
      <c r="G3403" t="s">
        <v>20</v>
      </c>
      <c r="H3403" s="165">
        <v>131207.65256249998</v>
      </c>
      <c r="I3403" s="164"/>
    </row>
    <row r="3404" spans="1:9" x14ac:dyDescent="0.35">
      <c r="A3404">
        <v>347377</v>
      </c>
      <c r="B3404" t="s">
        <v>59</v>
      </c>
      <c r="C3404" t="s">
        <v>37</v>
      </c>
      <c r="D3404" t="s">
        <v>38</v>
      </c>
      <c r="E3404" t="s">
        <v>53</v>
      </c>
      <c r="F3404" t="s">
        <v>55</v>
      </c>
      <c r="G3404" t="s">
        <v>20</v>
      </c>
      <c r="H3404" s="165">
        <v>130813.24078125</v>
      </c>
      <c r="I3404" s="164"/>
    </row>
    <row r="3405" spans="1:9" x14ac:dyDescent="0.35">
      <c r="A3405">
        <v>347379</v>
      </c>
      <c r="B3405" t="s">
        <v>60</v>
      </c>
      <c r="C3405" t="s">
        <v>37</v>
      </c>
      <c r="D3405" t="s">
        <v>38</v>
      </c>
      <c r="E3405" t="s">
        <v>53</v>
      </c>
      <c r="F3405" t="s">
        <v>55</v>
      </c>
      <c r="G3405" t="s">
        <v>20</v>
      </c>
      <c r="H3405" s="165">
        <v>87269.2734375</v>
      </c>
      <c r="I3405" s="164"/>
    </row>
    <row r="3406" spans="1:9" x14ac:dyDescent="0.35">
      <c r="A3406">
        <v>347373</v>
      </c>
      <c r="B3406" t="s">
        <v>57</v>
      </c>
      <c r="C3406" t="s">
        <v>37</v>
      </c>
      <c r="D3406" t="s">
        <v>38</v>
      </c>
      <c r="E3406" t="s">
        <v>53</v>
      </c>
      <c r="F3406" t="s">
        <v>54</v>
      </c>
      <c r="G3406" t="s">
        <v>20</v>
      </c>
      <c r="H3406" s="165">
        <v>74373.997499999998</v>
      </c>
      <c r="I3406" s="164"/>
    </row>
    <row r="3407" spans="1:9" x14ac:dyDescent="0.35">
      <c r="A3407">
        <v>347375</v>
      </c>
      <c r="B3407" t="s">
        <v>58</v>
      </c>
      <c r="C3407" t="s">
        <v>37</v>
      </c>
      <c r="D3407" t="s">
        <v>38</v>
      </c>
      <c r="E3407" t="s">
        <v>53</v>
      </c>
      <c r="F3407" t="s">
        <v>54</v>
      </c>
      <c r="G3407" t="s">
        <v>20</v>
      </c>
      <c r="H3407" s="165">
        <v>116042.94900000001</v>
      </c>
      <c r="I3407" s="164"/>
    </row>
    <row r="3408" spans="1:9" x14ac:dyDescent="0.35">
      <c r="A3408">
        <v>347377</v>
      </c>
      <c r="B3408" t="s">
        <v>59</v>
      </c>
      <c r="C3408" t="s">
        <v>37</v>
      </c>
      <c r="D3408" t="s">
        <v>38</v>
      </c>
      <c r="E3408" t="s">
        <v>53</v>
      </c>
      <c r="F3408" t="s">
        <v>54</v>
      </c>
      <c r="G3408" t="s">
        <v>20</v>
      </c>
      <c r="H3408" s="165">
        <v>115694.1225</v>
      </c>
      <c r="I3408" s="164"/>
    </row>
    <row r="3409" spans="1:9" x14ac:dyDescent="0.35">
      <c r="A3409">
        <v>347379</v>
      </c>
      <c r="B3409" t="s">
        <v>60</v>
      </c>
      <c r="C3409" t="s">
        <v>37</v>
      </c>
      <c r="D3409" t="s">
        <v>38</v>
      </c>
      <c r="E3409" t="s">
        <v>53</v>
      </c>
      <c r="F3409" t="s">
        <v>54</v>
      </c>
      <c r="G3409" t="s">
        <v>20</v>
      </c>
      <c r="H3409" s="165">
        <v>77182.875</v>
      </c>
      <c r="I3409" s="164"/>
    </row>
    <row r="3410" spans="1:9" x14ac:dyDescent="0.35">
      <c r="A3410">
        <v>347373</v>
      </c>
      <c r="B3410" t="s">
        <v>57</v>
      </c>
      <c r="C3410" t="s">
        <v>37</v>
      </c>
      <c r="D3410" t="s">
        <v>38</v>
      </c>
      <c r="E3410" t="s">
        <v>53</v>
      </c>
      <c r="F3410" t="s">
        <v>56</v>
      </c>
      <c r="G3410" t="s">
        <v>20</v>
      </c>
      <c r="H3410" s="165">
        <v>77634.129375000004</v>
      </c>
      <c r="I3410" s="164"/>
    </row>
    <row r="3411" spans="1:9" x14ac:dyDescent="0.35">
      <c r="A3411">
        <v>347375</v>
      </c>
      <c r="B3411" t="s">
        <v>58</v>
      </c>
      <c r="C3411" t="s">
        <v>37</v>
      </c>
      <c r="D3411" t="s">
        <v>38</v>
      </c>
      <c r="E3411" t="s">
        <v>53</v>
      </c>
      <c r="F3411" t="s">
        <v>56</v>
      </c>
      <c r="G3411" t="s">
        <v>20</v>
      </c>
      <c r="H3411" s="165">
        <v>115456.8735</v>
      </c>
      <c r="I3411" s="164"/>
    </row>
    <row r="3412" spans="1:9" x14ac:dyDescent="0.35">
      <c r="A3412">
        <v>347377</v>
      </c>
      <c r="B3412" t="s">
        <v>59</v>
      </c>
      <c r="C3412" t="s">
        <v>37</v>
      </c>
      <c r="D3412" t="s">
        <v>38</v>
      </c>
      <c r="E3412" t="s">
        <v>53</v>
      </c>
      <c r="F3412" t="s">
        <v>56</v>
      </c>
      <c r="G3412" t="s">
        <v>20</v>
      </c>
      <c r="H3412" s="165">
        <v>115109.80875</v>
      </c>
      <c r="I3412" s="164"/>
    </row>
    <row r="3413" spans="1:9" x14ac:dyDescent="0.35">
      <c r="A3413">
        <v>347379</v>
      </c>
      <c r="B3413" t="s">
        <v>60</v>
      </c>
      <c r="C3413" t="s">
        <v>37</v>
      </c>
      <c r="D3413" t="s">
        <v>38</v>
      </c>
      <c r="E3413" t="s">
        <v>53</v>
      </c>
      <c r="F3413" t="s">
        <v>56</v>
      </c>
      <c r="G3413" t="s">
        <v>20</v>
      </c>
      <c r="H3413" s="165">
        <v>80566.892999999996</v>
      </c>
      <c r="I3413" s="164"/>
    </row>
    <row r="3414" spans="1:9" x14ac:dyDescent="0.35">
      <c r="A3414">
        <v>347425</v>
      </c>
      <c r="B3414" t="s">
        <v>93</v>
      </c>
      <c r="C3414" t="s">
        <v>3</v>
      </c>
      <c r="D3414" t="s">
        <v>62</v>
      </c>
      <c r="E3414" t="s">
        <v>91</v>
      </c>
      <c r="F3414" t="s">
        <v>96</v>
      </c>
      <c r="G3414" t="s">
        <v>20</v>
      </c>
      <c r="H3414" s="165">
        <v>32510.52</v>
      </c>
      <c r="I3414" s="164"/>
    </row>
    <row r="3415" spans="1:9" x14ac:dyDescent="0.35">
      <c r="A3415">
        <v>347427</v>
      </c>
      <c r="B3415" t="s">
        <v>98</v>
      </c>
      <c r="C3415" t="s">
        <v>3</v>
      </c>
      <c r="D3415" t="s">
        <v>62</v>
      </c>
      <c r="E3415" t="s">
        <v>91</v>
      </c>
      <c r="F3415" t="s">
        <v>96</v>
      </c>
      <c r="G3415" t="s">
        <v>20</v>
      </c>
      <c r="H3415" s="165">
        <v>36598.589999999997</v>
      </c>
      <c r="I3415" s="164"/>
    </row>
    <row r="3416" spans="1:9" x14ac:dyDescent="0.35">
      <c r="A3416">
        <v>347429</v>
      </c>
      <c r="B3416" t="s">
        <v>99</v>
      </c>
      <c r="C3416" t="s">
        <v>3</v>
      </c>
      <c r="D3416" t="s">
        <v>62</v>
      </c>
      <c r="E3416" t="s">
        <v>91</v>
      </c>
      <c r="F3416" t="s">
        <v>96</v>
      </c>
      <c r="G3416" t="s">
        <v>20</v>
      </c>
      <c r="H3416" s="165">
        <v>37850.148000000001</v>
      </c>
      <c r="I3416" s="164"/>
    </row>
    <row r="3417" spans="1:9" x14ac:dyDescent="0.35">
      <c r="A3417">
        <v>347431</v>
      </c>
      <c r="B3417" t="s">
        <v>100</v>
      </c>
      <c r="C3417" t="s">
        <v>3</v>
      </c>
      <c r="D3417" t="s">
        <v>62</v>
      </c>
      <c r="E3417" t="s">
        <v>91</v>
      </c>
      <c r="F3417" t="s">
        <v>96</v>
      </c>
      <c r="G3417" t="s">
        <v>20</v>
      </c>
      <c r="H3417" s="165">
        <v>38175.165000000001</v>
      </c>
      <c r="I3417" s="164"/>
    </row>
    <row r="3418" spans="1:9" x14ac:dyDescent="0.35">
      <c r="A3418">
        <v>347433</v>
      </c>
      <c r="B3418" t="s">
        <v>101</v>
      </c>
      <c r="C3418" t="s">
        <v>3</v>
      </c>
      <c r="D3418" t="s">
        <v>62</v>
      </c>
      <c r="E3418" t="s">
        <v>91</v>
      </c>
      <c r="F3418" t="s">
        <v>96</v>
      </c>
      <c r="G3418" t="s">
        <v>20</v>
      </c>
      <c r="H3418" s="165">
        <v>37983.33</v>
      </c>
      <c r="I3418" s="164"/>
    </row>
    <row r="3419" spans="1:9" x14ac:dyDescent="0.35">
      <c r="A3419">
        <v>347435</v>
      </c>
      <c r="B3419" t="s">
        <v>102</v>
      </c>
      <c r="C3419" t="s">
        <v>3</v>
      </c>
      <c r="D3419" t="s">
        <v>62</v>
      </c>
      <c r="E3419" t="s">
        <v>91</v>
      </c>
      <c r="F3419" t="s">
        <v>96</v>
      </c>
      <c r="G3419" t="s">
        <v>20</v>
      </c>
      <c r="H3419" s="165">
        <v>80361.225000000006</v>
      </c>
      <c r="I3419" s="164"/>
    </row>
    <row r="3420" spans="1:9" x14ac:dyDescent="0.35">
      <c r="A3420">
        <v>347437</v>
      </c>
      <c r="B3420" t="s">
        <v>103</v>
      </c>
      <c r="C3420" t="s">
        <v>3</v>
      </c>
      <c r="D3420" t="s">
        <v>62</v>
      </c>
      <c r="E3420" t="s">
        <v>91</v>
      </c>
      <c r="F3420" t="s">
        <v>96</v>
      </c>
      <c r="G3420" t="s">
        <v>20</v>
      </c>
      <c r="H3420" s="165">
        <v>75199.319999999992</v>
      </c>
      <c r="I3420" s="164"/>
    </row>
    <row r="3421" spans="1:9" x14ac:dyDescent="0.35">
      <c r="A3421">
        <v>347439</v>
      </c>
      <c r="B3421" t="s">
        <v>104</v>
      </c>
      <c r="C3421" t="s">
        <v>3</v>
      </c>
      <c r="D3421" t="s">
        <v>62</v>
      </c>
      <c r="E3421" t="s">
        <v>91</v>
      </c>
      <c r="F3421" t="s">
        <v>96</v>
      </c>
      <c r="G3421" t="s">
        <v>20</v>
      </c>
      <c r="H3421" s="165">
        <v>38267.775000000001</v>
      </c>
      <c r="I3421" s="164"/>
    </row>
    <row r="3422" spans="1:9" x14ac:dyDescent="0.35">
      <c r="A3422">
        <v>347425</v>
      </c>
      <c r="B3422" t="s">
        <v>93</v>
      </c>
      <c r="C3422" t="s">
        <v>3</v>
      </c>
      <c r="D3422" t="s">
        <v>62</v>
      </c>
      <c r="E3422" t="s">
        <v>91</v>
      </c>
      <c r="F3422" t="s">
        <v>94</v>
      </c>
      <c r="G3422" t="s">
        <v>20</v>
      </c>
      <c r="H3422" s="165">
        <v>29110.184999999998</v>
      </c>
      <c r="I3422" s="164"/>
    </row>
    <row r="3423" spans="1:9" x14ac:dyDescent="0.35">
      <c r="A3423">
        <v>347427</v>
      </c>
      <c r="B3423" t="s">
        <v>98</v>
      </c>
      <c r="C3423" t="s">
        <v>3</v>
      </c>
      <c r="D3423" t="s">
        <v>62</v>
      </c>
      <c r="E3423" t="s">
        <v>91</v>
      </c>
      <c r="F3423" t="s">
        <v>94</v>
      </c>
      <c r="G3423" t="s">
        <v>20</v>
      </c>
      <c r="H3423" s="165">
        <v>32770.676249999997</v>
      </c>
      <c r="I3423" s="164"/>
    </row>
    <row r="3424" spans="1:9" x14ac:dyDescent="0.35">
      <c r="A3424">
        <v>347429</v>
      </c>
      <c r="B3424" t="s">
        <v>99</v>
      </c>
      <c r="C3424" t="s">
        <v>3</v>
      </c>
      <c r="D3424" t="s">
        <v>62</v>
      </c>
      <c r="E3424" t="s">
        <v>91</v>
      </c>
      <c r="F3424" t="s">
        <v>94</v>
      </c>
      <c r="G3424" t="s">
        <v>20</v>
      </c>
      <c r="H3424" s="165">
        <v>33891.331499999993</v>
      </c>
      <c r="I3424" s="164"/>
    </row>
    <row r="3425" spans="1:9" x14ac:dyDescent="0.35">
      <c r="A3425">
        <v>347431</v>
      </c>
      <c r="B3425" t="s">
        <v>100</v>
      </c>
      <c r="C3425" t="s">
        <v>3</v>
      </c>
      <c r="D3425" t="s">
        <v>62</v>
      </c>
      <c r="E3425" t="s">
        <v>91</v>
      </c>
      <c r="F3425" t="s">
        <v>94</v>
      </c>
      <c r="G3425" t="s">
        <v>20</v>
      </c>
      <c r="H3425" s="165">
        <v>34182.354374999995</v>
      </c>
      <c r="I3425" s="164"/>
    </row>
    <row r="3426" spans="1:9" x14ac:dyDescent="0.35">
      <c r="A3426">
        <v>347433</v>
      </c>
      <c r="B3426" t="s">
        <v>101</v>
      </c>
      <c r="C3426" t="s">
        <v>3</v>
      </c>
      <c r="D3426" t="s">
        <v>62</v>
      </c>
      <c r="E3426" t="s">
        <v>91</v>
      </c>
      <c r="F3426" t="s">
        <v>94</v>
      </c>
      <c r="G3426" t="s">
        <v>20</v>
      </c>
      <c r="H3426" s="165">
        <v>34010.583749999998</v>
      </c>
      <c r="I3426" s="164"/>
    </row>
    <row r="3427" spans="1:9" x14ac:dyDescent="0.35">
      <c r="A3427">
        <v>347435</v>
      </c>
      <c r="B3427" t="s">
        <v>102</v>
      </c>
      <c r="C3427" t="s">
        <v>3</v>
      </c>
      <c r="D3427" t="s">
        <v>62</v>
      </c>
      <c r="E3427" t="s">
        <v>91</v>
      </c>
      <c r="F3427" t="s">
        <v>94</v>
      </c>
      <c r="G3427" t="s">
        <v>20</v>
      </c>
      <c r="H3427" s="165">
        <v>83235.701249999998</v>
      </c>
      <c r="I3427" s="164"/>
    </row>
    <row r="3428" spans="1:9" x14ac:dyDescent="0.35">
      <c r="A3428">
        <v>347437</v>
      </c>
      <c r="B3428" t="s">
        <v>103</v>
      </c>
      <c r="C3428" t="s">
        <v>3</v>
      </c>
      <c r="D3428" t="s">
        <v>62</v>
      </c>
      <c r="E3428" t="s">
        <v>91</v>
      </c>
      <c r="F3428" t="s">
        <v>94</v>
      </c>
      <c r="G3428" t="s">
        <v>20</v>
      </c>
      <c r="H3428" s="165">
        <v>78556.432499999995</v>
      </c>
      <c r="I3428" s="164"/>
    </row>
    <row r="3429" spans="1:9" x14ac:dyDescent="0.35">
      <c r="A3429">
        <v>347439</v>
      </c>
      <c r="B3429" t="s">
        <v>104</v>
      </c>
      <c r="C3429" t="s">
        <v>3</v>
      </c>
      <c r="D3429" t="s">
        <v>62</v>
      </c>
      <c r="E3429" t="s">
        <v>91</v>
      </c>
      <c r="F3429" t="s">
        <v>94</v>
      </c>
      <c r="G3429" t="s">
        <v>20</v>
      </c>
      <c r="H3429" s="165">
        <v>34393.612499999996</v>
      </c>
      <c r="I3429" s="164"/>
    </row>
    <row r="3430" spans="1:9" x14ac:dyDescent="0.35">
      <c r="A3430">
        <v>347385</v>
      </c>
      <c r="B3430" t="s">
        <v>61</v>
      </c>
      <c r="C3430" t="s">
        <v>3</v>
      </c>
      <c r="D3430" t="s">
        <v>62</v>
      </c>
      <c r="E3430" t="s">
        <v>63</v>
      </c>
      <c r="F3430" t="s">
        <v>65</v>
      </c>
      <c r="G3430" t="s">
        <v>20</v>
      </c>
      <c r="H3430" s="165">
        <v>32676.39</v>
      </c>
      <c r="I3430" s="164"/>
    </row>
    <row r="3431" spans="1:9" x14ac:dyDescent="0.35">
      <c r="A3431">
        <v>347387</v>
      </c>
      <c r="B3431" t="s">
        <v>70</v>
      </c>
      <c r="C3431" t="s">
        <v>3</v>
      </c>
      <c r="D3431" t="s">
        <v>62</v>
      </c>
      <c r="E3431" t="s">
        <v>63</v>
      </c>
      <c r="F3431" t="s">
        <v>65</v>
      </c>
      <c r="G3431" t="s">
        <v>20</v>
      </c>
      <c r="H3431" s="165">
        <v>36788.22</v>
      </c>
      <c r="I3431" s="164"/>
    </row>
    <row r="3432" spans="1:9" x14ac:dyDescent="0.35">
      <c r="A3432">
        <v>347389</v>
      </c>
      <c r="B3432" t="s">
        <v>71</v>
      </c>
      <c r="C3432" t="s">
        <v>3</v>
      </c>
      <c r="D3432" t="s">
        <v>62</v>
      </c>
      <c r="E3432" t="s">
        <v>63</v>
      </c>
      <c r="F3432" t="s">
        <v>65</v>
      </c>
      <c r="G3432" t="s">
        <v>20</v>
      </c>
      <c r="H3432" s="165">
        <v>36600.525000000001</v>
      </c>
      <c r="I3432" s="164"/>
    </row>
    <row r="3433" spans="1:9" x14ac:dyDescent="0.35">
      <c r="A3433">
        <v>347391</v>
      </c>
      <c r="B3433" t="s">
        <v>72</v>
      </c>
      <c r="C3433" t="s">
        <v>3</v>
      </c>
      <c r="D3433" t="s">
        <v>62</v>
      </c>
      <c r="E3433" t="s">
        <v>63</v>
      </c>
      <c r="F3433" t="s">
        <v>65</v>
      </c>
      <c r="G3433" t="s">
        <v>20</v>
      </c>
      <c r="H3433" s="165">
        <v>36836.235000000001</v>
      </c>
      <c r="I3433" s="164"/>
    </row>
    <row r="3434" spans="1:9" x14ac:dyDescent="0.35">
      <c r="A3434">
        <v>347393</v>
      </c>
      <c r="B3434" t="s">
        <v>73</v>
      </c>
      <c r="C3434" t="s">
        <v>3</v>
      </c>
      <c r="D3434" t="s">
        <v>62</v>
      </c>
      <c r="E3434" t="s">
        <v>63</v>
      </c>
      <c r="F3434" t="s">
        <v>65</v>
      </c>
      <c r="G3434" t="s">
        <v>20</v>
      </c>
      <c r="H3434" s="165">
        <v>36646.357499999998</v>
      </c>
      <c r="I3434" s="164"/>
    </row>
    <row r="3435" spans="1:9" x14ac:dyDescent="0.35">
      <c r="A3435">
        <v>347395</v>
      </c>
      <c r="B3435" t="s">
        <v>74</v>
      </c>
      <c r="C3435" t="s">
        <v>3</v>
      </c>
      <c r="D3435" t="s">
        <v>62</v>
      </c>
      <c r="E3435" t="s">
        <v>63</v>
      </c>
      <c r="F3435" t="s">
        <v>65</v>
      </c>
      <c r="G3435" t="s">
        <v>20</v>
      </c>
      <c r="H3435" s="165">
        <v>80590.994999999995</v>
      </c>
      <c r="I3435" s="164"/>
    </row>
    <row r="3436" spans="1:9" x14ac:dyDescent="0.35">
      <c r="A3436">
        <v>347397</v>
      </c>
      <c r="B3436" t="s">
        <v>75</v>
      </c>
      <c r="C3436" t="s">
        <v>3</v>
      </c>
      <c r="D3436" t="s">
        <v>62</v>
      </c>
      <c r="E3436" t="s">
        <v>63</v>
      </c>
      <c r="F3436" t="s">
        <v>65</v>
      </c>
      <c r="G3436" t="s">
        <v>20</v>
      </c>
      <c r="H3436" s="165">
        <v>75571.244999999995</v>
      </c>
      <c r="I3436" s="164"/>
    </row>
    <row r="3437" spans="1:9" x14ac:dyDescent="0.35">
      <c r="A3437">
        <v>347399</v>
      </c>
      <c r="B3437" t="s">
        <v>76</v>
      </c>
      <c r="C3437" t="s">
        <v>3</v>
      </c>
      <c r="D3437" t="s">
        <v>62</v>
      </c>
      <c r="E3437" t="s">
        <v>63</v>
      </c>
      <c r="F3437" t="s">
        <v>65</v>
      </c>
      <c r="G3437" t="s">
        <v>20</v>
      </c>
      <c r="H3437" s="165">
        <v>38460.014999999999</v>
      </c>
      <c r="I3437" s="164"/>
    </row>
    <row r="3438" spans="1:9" x14ac:dyDescent="0.35">
      <c r="A3438">
        <v>347385</v>
      </c>
      <c r="B3438" t="s">
        <v>61</v>
      </c>
      <c r="C3438" t="s">
        <v>3</v>
      </c>
      <c r="D3438" t="s">
        <v>62</v>
      </c>
      <c r="E3438" t="s">
        <v>63</v>
      </c>
      <c r="F3438" t="s">
        <v>67</v>
      </c>
      <c r="G3438" t="s">
        <v>20</v>
      </c>
      <c r="H3438" s="165">
        <v>29257.159499999998</v>
      </c>
      <c r="I3438" s="164"/>
    </row>
    <row r="3439" spans="1:9" x14ac:dyDescent="0.35">
      <c r="A3439">
        <v>347387</v>
      </c>
      <c r="B3439" t="s">
        <v>70</v>
      </c>
      <c r="C3439" t="s">
        <v>3</v>
      </c>
      <c r="D3439" t="s">
        <v>62</v>
      </c>
      <c r="E3439" t="s">
        <v>63</v>
      </c>
      <c r="F3439" t="s">
        <v>67</v>
      </c>
      <c r="G3439" t="s">
        <v>20</v>
      </c>
      <c r="H3439" s="165">
        <v>32938.731</v>
      </c>
      <c r="I3439" s="164"/>
    </row>
    <row r="3440" spans="1:9" x14ac:dyDescent="0.35">
      <c r="A3440">
        <v>347389</v>
      </c>
      <c r="B3440" t="s">
        <v>71</v>
      </c>
      <c r="C3440" t="s">
        <v>3</v>
      </c>
      <c r="D3440" t="s">
        <v>62</v>
      </c>
      <c r="E3440" t="s">
        <v>63</v>
      </c>
      <c r="F3440" t="s">
        <v>67</v>
      </c>
      <c r="G3440" t="s">
        <v>20</v>
      </c>
      <c r="H3440" s="165">
        <v>32770.676249999997</v>
      </c>
      <c r="I3440" s="164"/>
    </row>
    <row r="3441" spans="1:9" x14ac:dyDescent="0.35">
      <c r="A3441">
        <v>347391</v>
      </c>
      <c r="B3441" t="s">
        <v>72</v>
      </c>
      <c r="C3441" t="s">
        <v>3</v>
      </c>
      <c r="D3441" t="s">
        <v>62</v>
      </c>
      <c r="E3441" t="s">
        <v>63</v>
      </c>
      <c r="F3441" t="s">
        <v>67</v>
      </c>
      <c r="G3441" t="s">
        <v>20</v>
      </c>
      <c r="H3441" s="165">
        <v>32981.721749999997</v>
      </c>
      <c r="I3441" s="164"/>
    </row>
    <row r="3442" spans="1:9" x14ac:dyDescent="0.35">
      <c r="A3442">
        <v>347393</v>
      </c>
      <c r="B3442" t="s">
        <v>73</v>
      </c>
      <c r="C3442" t="s">
        <v>3</v>
      </c>
      <c r="D3442" t="s">
        <v>62</v>
      </c>
      <c r="E3442" t="s">
        <v>63</v>
      </c>
      <c r="F3442" t="s">
        <v>67</v>
      </c>
      <c r="G3442" t="s">
        <v>20</v>
      </c>
      <c r="H3442" s="165">
        <v>32811.712874999997</v>
      </c>
      <c r="I3442" s="164"/>
    </row>
    <row r="3443" spans="1:9" x14ac:dyDescent="0.35">
      <c r="A3443">
        <v>347395</v>
      </c>
      <c r="B3443" t="s">
        <v>74</v>
      </c>
      <c r="C3443" t="s">
        <v>3</v>
      </c>
      <c r="D3443" t="s">
        <v>62</v>
      </c>
      <c r="E3443" t="s">
        <v>63</v>
      </c>
      <c r="F3443" t="s">
        <v>67</v>
      </c>
      <c r="G3443" t="s">
        <v>20</v>
      </c>
      <c r="H3443" s="165">
        <v>83469.276899999997</v>
      </c>
      <c r="I3443" s="164"/>
    </row>
    <row r="3444" spans="1:9" x14ac:dyDescent="0.35">
      <c r="A3444">
        <v>347397</v>
      </c>
      <c r="B3444" t="s">
        <v>75</v>
      </c>
      <c r="C3444" t="s">
        <v>3</v>
      </c>
      <c r="D3444" t="s">
        <v>62</v>
      </c>
      <c r="E3444" t="s">
        <v>63</v>
      </c>
      <c r="F3444" t="s">
        <v>67</v>
      </c>
      <c r="G3444" t="s">
        <v>20</v>
      </c>
      <c r="H3444" s="165">
        <v>78940.787624999997</v>
      </c>
      <c r="I3444" s="164"/>
    </row>
    <row r="3445" spans="1:9" x14ac:dyDescent="0.35">
      <c r="A3445">
        <v>347399</v>
      </c>
      <c r="B3445" t="s">
        <v>76</v>
      </c>
      <c r="C3445" t="s">
        <v>3</v>
      </c>
      <c r="D3445" t="s">
        <v>62</v>
      </c>
      <c r="E3445" t="s">
        <v>63</v>
      </c>
      <c r="F3445" t="s">
        <v>67</v>
      </c>
      <c r="G3445" t="s">
        <v>20</v>
      </c>
      <c r="H3445" s="165">
        <v>34564.562999999995</v>
      </c>
      <c r="I3445" s="164"/>
    </row>
    <row r="3446" spans="1:9" x14ac:dyDescent="0.35">
      <c r="A3446">
        <v>347385</v>
      </c>
      <c r="B3446" t="s">
        <v>61</v>
      </c>
      <c r="C3446" t="s">
        <v>3</v>
      </c>
      <c r="D3446" t="s">
        <v>62</v>
      </c>
      <c r="E3446" t="s">
        <v>63</v>
      </c>
      <c r="F3446" t="s">
        <v>68</v>
      </c>
      <c r="G3446" t="s">
        <v>20</v>
      </c>
      <c r="H3446" s="165">
        <v>29417.172750000002</v>
      </c>
      <c r="I3446" s="164"/>
    </row>
    <row r="3447" spans="1:9" x14ac:dyDescent="0.35">
      <c r="A3447">
        <v>347387</v>
      </c>
      <c r="B3447" t="s">
        <v>70</v>
      </c>
      <c r="C3447" t="s">
        <v>3</v>
      </c>
      <c r="D3447" t="s">
        <v>62</v>
      </c>
      <c r="E3447" t="s">
        <v>63</v>
      </c>
      <c r="F3447" t="s">
        <v>68</v>
      </c>
      <c r="G3447" t="s">
        <v>20</v>
      </c>
      <c r="H3447" s="165">
        <v>33118.879500000003</v>
      </c>
      <c r="I3447" s="164"/>
    </row>
    <row r="3448" spans="1:9" x14ac:dyDescent="0.35">
      <c r="A3448">
        <v>347389</v>
      </c>
      <c r="B3448" t="s">
        <v>71</v>
      </c>
      <c r="C3448" t="s">
        <v>3</v>
      </c>
      <c r="D3448" t="s">
        <v>62</v>
      </c>
      <c r="E3448" t="s">
        <v>63</v>
      </c>
      <c r="F3448" t="s">
        <v>68</v>
      </c>
      <c r="G3448" t="s">
        <v>20</v>
      </c>
      <c r="H3448" s="165">
        <v>32949.905624999999</v>
      </c>
      <c r="I3448" s="164"/>
    </row>
    <row r="3449" spans="1:9" x14ac:dyDescent="0.35">
      <c r="A3449">
        <v>347391</v>
      </c>
      <c r="B3449" t="s">
        <v>72</v>
      </c>
      <c r="C3449" t="s">
        <v>3</v>
      </c>
      <c r="D3449" t="s">
        <v>62</v>
      </c>
      <c r="E3449" t="s">
        <v>63</v>
      </c>
      <c r="F3449" t="s">
        <v>68</v>
      </c>
      <c r="G3449" t="s">
        <v>20</v>
      </c>
      <c r="H3449" s="165">
        <v>33162.105374999999</v>
      </c>
      <c r="I3449" s="164"/>
    </row>
    <row r="3450" spans="1:9" x14ac:dyDescent="0.35">
      <c r="A3450">
        <v>347393</v>
      </c>
      <c r="B3450" t="s">
        <v>73</v>
      </c>
      <c r="C3450" t="s">
        <v>3</v>
      </c>
      <c r="D3450" t="s">
        <v>62</v>
      </c>
      <c r="E3450" t="s">
        <v>63</v>
      </c>
      <c r="F3450" t="s">
        <v>68</v>
      </c>
      <c r="G3450" t="s">
        <v>20</v>
      </c>
      <c r="H3450" s="165">
        <v>32991.166687500001</v>
      </c>
      <c r="I3450" s="164"/>
    </row>
    <row r="3451" spans="1:9" x14ac:dyDescent="0.35">
      <c r="A3451">
        <v>347395</v>
      </c>
      <c r="B3451" t="s">
        <v>74</v>
      </c>
      <c r="C3451" t="s">
        <v>3</v>
      </c>
      <c r="D3451" t="s">
        <v>62</v>
      </c>
      <c r="E3451" t="s">
        <v>63</v>
      </c>
      <c r="F3451" t="s">
        <v>68</v>
      </c>
      <c r="G3451" t="s">
        <v>20</v>
      </c>
      <c r="H3451" s="165">
        <v>83925.787049999999</v>
      </c>
      <c r="I3451" s="164"/>
    </row>
    <row r="3452" spans="1:9" x14ac:dyDescent="0.35">
      <c r="A3452">
        <v>347397</v>
      </c>
      <c r="B3452" t="s">
        <v>75</v>
      </c>
      <c r="C3452" t="s">
        <v>3</v>
      </c>
      <c r="D3452" t="s">
        <v>62</v>
      </c>
      <c r="E3452" t="s">
        <v>63</v>
      </c>
      <c r="F3452" t="s">
        <v>68</v>
      </c>
      <c r="G3452" t="s">
        <v>20</v>
      </c>
      <c r="H3452" s="165">
        <v>79372.530562500004</v>
      </c>
      <c r="I3452" s="164"/>
    </row>
    <row r="3453" spans="1:9" x14ac:dyDescent="0.35">
      <c r="A3453">
        <v>347399</v>
      </c>
      <c r="B3453" t="s">
        <v>76</v>
      </c>
      <c r="C3453" t="s">
        <v>3</v>
      </c>
      <c r="D3453" t="s">
        <v>62</v>
      </c>
      <c r="E3453" t="s">
        <v>63</v>
      </c>
      <c r="F3453" t="s">
        <v>68</v>
      </c>
      <c r="G3453" t="s">
        <v>20</v>
      </c>
      <c r="H3453" s="165">
        <v>34753.603499999997</v>
      </c>
      <c r="I3453" s="164"/>
    </row>
    <row r="3454" spans="1:9" x14ac:dyDescent="0.35">
      <c r="A3454">
        <v>347331</v>
      </c>
      <c r="B3454" t="s">
        <v>2</v>
      </c>
      <c r="C3454" t="s">
        <v>3</v>
      </c>
      <c r="D3454" t="s">
        <v>4</v>
      </c>
      <c r="E3454" t="s">
        <v>5</v>
      </c>
      <c r="F3454" t="s">
        <v>13</v>
      </c>
      <c r="G3454" t="s">
        <v>20</v>
      </c>
      <c r="H3454" s="165">
        <v>28184.743125000001</v>
      </c>
      <c r="I3454" s="164"/>
    </row>
    <row r="3455" spans="1:9" x14ac:dyDescent="0.35">
      <c r="A3455">
        <v>347333</v>
      </c>
      <c r="B3455" t="s">
        <v>32</v>
      </c>
      <c r="C3455" t="s">
        <v>3</v>
      </c>
      <c r="D3455" t="s">
        <v>4</v>
      </c>
      <c r="E3455" t="s">
        <v>5</v>
      </c>
      <c r="F3455" t="s">
        <v>13</v>
      </c>
      <c r="G3455" t="s">
        <v>20</v>
      </c>
      <c r="H3455" s="165">
        <v>35417.460312499999</v>
      </c>
      <c r="I3455" s="164"/>
    </row>
    <row r="3456" spans="1:9" x14ac:dyDescent="0.35">
      <c r="A3456">
        <v>347335</v>
      </c>
      <c r="B3456" t="s">
        <v>33</v>
      </c>
      <c r="C3456" t="s">
        <v>3</v>
      </c>
      <c r="D3456" t="s">
        <v>4</v>
      </c>
      <c r="E3456" t="s">
        <v>5</v>
      </c>
      <c r="F3456" t="s">
        <v>13</v>
      </c>
      <c r="G3456" t="s">
        <v>20</v>
      </c>
      <c r="H3456" s="165">
        <v>35237.676249999997</v>
      </c>
      <c r="I3456" s="164"/>
    </row>
    <row r="3457" spans="1:9" x14ac:dyDescent="0.35">
      <c r="A3457">
        <v>347337</v>
      </c>
      <c r="B3457" t="s">
        <v>34</v>
      </c>
      <c r="C3457" t="s">
        <v>3</v>
      </c>
      <c r="D3457" t="s">
        <v>4</v>
      </c>
      <c r="E3457" t="s">
        <v>5</v>
      </c>
      <c r="F3457" t="s">
        <v>13</v>
      </c>
      <c r="G3457" t="s">
        <v>20</v>
      </c>
      <c r="H3457" s="165">
        <v>35057.892187500001</v>
      </c>
      <c r="I3457" s="164"/>
    </row>
    <row r="3458" spans="1:9" x14ac:dyDescent="0.35">
      <c r="A3458">
        <v>347339</v>
      </c>
      <c r="B3458" t="s">
        <v>35</v>
      </c>
      <c r="C3458" t="s">
        <v>3</v>
      </c>
      <c r="D3458" t="s">
        <v>4</v>
      </c>
      <c r="E3458" t="s">
        <v>5</v>
      </c>
      <c r="F3458" t="s">
        <v>13</v>
      </c>
      <c r="G3458" t="s">
        <v>20</v>
      </c>
      <c r="H3458" s="165">
        <v>34878.108124999999</v>
      </c>
      <c r="I3458" s="164"/>
    </row>
    <row r="3459" spans="1:9" x14ac:dyDescent="0.35">
      <c r="A3459">
        <v>347385</v>
      </c>
      <c r="B3459" t="s">
        <v>61</v>
      </c>
      <c r="C3459" t="s">
        <v>3</v>
      </c>
      <c r="D3459" t="s">
        <v>62</v>
      </c>
      <c r="E3459" t="s">
        <v>63</v>
      </c>
      <c r="F3459" t="s">
        <v>13</v>
      </c>
      <c r="G3459" t="s">
        <v>20</v>
      </c>
      <c r="H3459" s="165">
        <v>19552.49625</v>
      </c>
      <c r="I3459" s="164"/>
    </row>
    <row r="3460" spans="1:9" x14ac:dyDescent="0.35">
      <c r="A3460">
        <v>347387</v>
      </c>
      <c r="B3460" t="s">
        <v>70</v>
      </c>
      <c r="C3460" t="s">
        <v>3</v>
      </c>
      <c r="D3460" t="s">
        <v>62</v>
      </c>
      <c r="E3460" t="s">
        <v>63</v>
      </c>
      <c r="F3460" t="s">
        <v>13</v>
      </c>
      <c r="G3460" t="s">
        <v>20</v>
      </c>
      <c r="H3460" s="165">
        <v>22012.8825</v>
      </c>
      <c r="I3460" s="164"/>
    </row>
    <row r="3461" spans="1:9" x14ac:dyDescent="0.35">
      <c r="A3461">
        <v>347389</v>
      </c>
      <c r="B3461" t="s">
        <v>71</v>
      </c>
      <c r="C3461" t="s">
        <v>3</v>
      </c>
      <c r="D3461" t="s">
        <v>62</v>
      </c>
      <c r="E3461" t="s">
        <v>63</v>
      </c>
      <c r="F3461" t="s">
        <v>13</v>
      </c>
      <c r="G3461" t="s">
        <v>20</v>
      </c>
      <c r="H3461" s="165">
        <v>21900.571875000001</v>
      </c>
      <c r="I3461" s="164"/>
    </row>
    <row r="3462" spans="1:9" x14ac:dyDescent="0.35">
      <c r="A3462">
        <v>347391</v>
      </c>
      <c r="B3462" t="s">
        <v>72</v>
      </c>
      <c r="C3462" t="s">
        <v>3</v>
      </c>
      <c r="D3462" t="s">
        <v>62</v>
      </c>
      <c r="E3462" t="s">
        <v>63</v>
      </c>
      <c r="F3462" t="s">
        <v>13</v>
      </c>
      <c r="G3462" t="s">
        <v>20</v>
      </c>
      <c r="H3462" s="165">
        <v>22041.613125</v>
      </c>
      <c r="I3462" s="164"/>
    </row>
    <row r="3463" spans="1:9" x14ac:dyDescent="0.35">
      <c r="A3463">
        <v>347393</v>
      </c>
      <c r="B3463" t="s">
        <v>73</v>
      </c>
      <c r="C3463" t="s">
        <v>3</v>
      </c>
      <c r="D3463" t="s">
        <v>62</v>
      </c>
      <c r="E3463" t="s">
        <v>63</v>
      </c>
      <c r="F3463" t="s">
        <v>13</v>
      </c>
      <c r="G3463" t="s">
        <v>20</v>
      </c>
      <c r="H3463" s="165">
        <v>21927.9965625</v>
      </c>
      <c r="I3463" s="164"/>
    </row>
    <row r="3464" spans="1:9" x14ac:dyDescent="0.35">
      <c r="A3464">
        <v>347395</v>
      </c>
      <c r="B3464" t="s">
        <v>74</v>
      </c>
      <c r="C3464" t="s">
        <v>3</v>
      </c>
      <c r="D3464" t="s">
        <v>62</v>
      </c>
      <c r="E3464" t="s">
        <v>63</v>
      </c>
      <c r="F3464" t="s">
        <v>13</v>
      </c>
      <c r="G3464" t="s">
        <v>20</v>
      </c>
      <c r="H3464" s="165">
        <v>36884.1151875</v>
      </c>
      <c r="I3464" s="164"/>
    </row>
    <row r="3465" spans="1:9" x14ac:dyDescent="0.35">
      <c r="A3465">
        <v>347397</v>
      </c>
      <c r="B3465" t="s">
        <v>75</v>
      </c>
      <c r="C3465" t="s">
        <v>3</v>
      </c>
      <c r="D3465" t="s">
        <v>62</v>
      </c>
      <c r="E3465" t="s">
        <v>63</v>
      </c>
      <c r="F3465" t="s">
        <v>13</v>
      </c>
      <c r="G3465" t="s">
        <v>20</v>
      </c>
      <c r="H3465" s="165">
        <v>33914.543906250001</v>
      </c>
      <c r="I3465" s="164"/>
    </row>
    <row r="3466" spans="1:9" x14ac:dyDescent="0.35">
      <c r="A3466">
        <v>347399</v>
      </c>
      <c r="B3466" t="s">
        <v>76</v>
      </c>
      <c r="C3466" t="s">
        <v>3</v>
      </c>
      <c r="D3466" t="s">
        <v>62</v>
      </c>
      <c r="E3466" t="s">
        <v>63</v>
      </c>
      <c r="F3466" t="s">
        <v>13</v>
      </c>
      <c r="G3466" t="s">
        <v>20</v>
      </c>
      <c r="H3466" s="165">
        <v>22883.942812500001</v>
      </c>
      <c r="I3466" s="164"/>
    </row>
    <row r="3467" spans="1:9" x14ac:dyDescent="0.35">
      <c r="A3467">
        <v>347331</v>
      </c>
      <c r="B3467" t="s">
        <v>2</v>
      </c>
      <c r="C3467" t="s">
        <v>3</v>
      </c>
      <c r="D3467" t="s">
        <v>4</v>
      </c>
      <c r="E3467" t="s">
        <v>5</v>
      </c>
      <c r="F3467" t="s">
        <v>7</v>
      </c>
      <c r="G3467" t="s">
        <v>20</v>
      </c>
      <c r="H3467" s="165">
        <v>28844.343000000001</v>
      </c>
      <c r="I3467" s="164"/>
    </row>
    <row r="3468" spans="1:9" x14ac:dyDescent="0.35">
      <c r="A3468">
        <v>347333</v>
      </c>
      <c r="B3468" t="s">
        <v>32</v>
      </c>
      <c r="C3468" t="s">
        <v>3</v>
      </c>
      <c r="D3468" t="s">
        <v>4</v>
      </c>
      <c r="E3468" t="s">
        <v>5</v>
      </c>
      <c r="F3468" t="s">
        <v>7</v>
      </c>
      <c r="G3468" t="s">
        <v>20</v>
      </c>
      <c r="H3468" s="165">
        <v>36246.325499999999</v>
      </c>
      <c r="I3468" s="164"/>
    </row>
    <row r="3469" spans="1:9" x14ac:dyDescent="0.35">
      <c r="A3469">
        <v>347335</v>
      </c>
      <c r="B3469" t="s">
        <v>33</v>
      </c>
      <c r="C3469" t="s">
        <v>3</v>
      </c>
      <c r="D3469" t="s">
        <v>4</v>
      </c>
      <c r="E3469" t="s">
        <v>5</v>
      </c>
      <c r="F3469" t="s">
        <v>7</v>
      </c>
      <c r="G3469" t="s">
        <v>20</v>
      </c>
      <c r="H3469" s="165">
        <v>36062.333999999995</v>
      </c>
      <c r="I3469" s="164"/>
    </row>
    <row r="3470" spans="1:9" x14ac:dyDescent="0.35">
      <c r="A3470">
        <v>347337</v>
      </c>
      <c r="B3470" t="s">
        <v>34</v>
      </c>
      <c r="C3470" t="s">
        <v>3</v>
      </c>
      <c r="D3470" t="s">
        <v>4</v>
      </c>
      <c r="E3470" t="s">
        <v>5</v>
      </c>
      <c r="F3470" t="s">
        <v>7</v>
      </c>
      <c r="G3470" t="s">
        <v>20</v>
      </c>
      <c r="H3470" s="165">
        <v>35878.342499999999</v>
      </c>
      <c r="I3470" s="164"/>
    </row>
    <row r="3471" spans="1:9" x14ac:dyDescent="0.35">
      <c r="A3471">
        <v>347339</v>
      </c>
      <c r="B3471" t="s">
        <v>35</v>
      </c>
      <c r="C3471" t="s">
        <v>3</v>
      </c>
      <c r="D3471" t="s">
        <v>4</v>
      </c>
      <c r="E3471" t="s">
        <v>5</v>
      </c>
      <c r="F3471" t="s">
        <v>7</v>
      </c>
      <c r="G3471" t="s">
        <v>20</v>
      </c>
      <c r="H3471" s="165">
        <v>35694.351000000002</v>
      </c>
      <c r="I3471" s="164"/>
    </row>
    <row r="3472" spans="1:9" x14ac:dyDescent="0.35">
      <c r="A3472">
        <v>347385</v>
      </c>
      <c r="B3472" t="s">
        <v>61</v>
      </c>
      <c r="C3472" t="s">
        <v>3</v>
      </c>
      <c r="D3472" t="s">
        <v>62</v>
      </c>
      <c r="E3472" t="s">
        <v>63</v>
      </c>
      <c r="F3472" t="s">
        <v>7</v>
      </c>
      <c r="G3472" t="s">
        <v>20</v>
      </c>
      <c r="H3472" s="165">
        <v>20010.078000000001</v>
      </c>
      <c r="I3472" s="164"/>
    </row>
    <row r="3473" spans="1:9" x14ac:dyDescent="0.35">
      <c r="A3473">
        <v>347387</v>
      </c>
      <c r="B3473" t="s">
        <v>70</v>
      </c>
      <c r="C3473" t="s">
        <v>3</v>
      </c>
      <c r="D3473" t="s">
        <v>62</v>
      </c>
      <c r="E3473" t="s">
        <v>63</v>
      </c>
      <c r="F3473" t="s">
        <v>7</v>
      </c>
      <c r="G3473" t="s">
        <v>20</v>
      </c>
      <c r="H3473" s="165">
        <v>22528.043999999998</v>
      </c>
      <c r="I3473" s="164"/>
    </row>
    <row r="3474" spans="1:9" x14ac:dyDescent="0.35">
      <c r="A3474">
        <v>347389</v>
      </c>
      <c r="B3474" t="s">
        <v>71</v>
      </c>
      <c r="C3474" t="s">
        <v>3</v>
      </c>
      <c r="D3474" t="s">
        <v>62</v>
      </c>
      <c r="E3474" t="s">
        <v>63</v>
      </c>
      <c r="F3474" t="s">
        <v>7</v>
      </c>
      <c r="G3474" t="s">
        <v>20</v>
      </c>
      <c r="H3474" s="165">
        <v>22413.105</v>
      </c>
      <c r="I3474" s="164"/>
    </row>
    <row r="3475" spans="1:9" x14ac:dyDescent="0.35">
      <c r="A3475">
        <v>347391</v>
      </c>
      <c r="B3475" t="s">
        <v>72</v>
      </c>
      <c r="C3475" t="s">
        <v>3</v>
      </c>
      <c r="D3475" t="s">
        <v>62</v>
      </c>
      <c r="E3475" t="s">
        <v>63</v>
      </c>
      <c r="F3475" t="s">
        <v>7</v>
      </c>
      <c r="G3475" t="s">
        <v>20</v>
      </c>
      <c r="H3475" s="165">
        <v>22557.447</v>
      </c>
      <c r="I3475" s="164"/>
    </row>
    <row r="3476" spans="1:9" x14ac:dyDescent="0.35">
      <c r="A3476">
        <v>347393</v>
      </c>
      <c r="B3476" t="s">
        <v>73</v>
      </c>
      <c r="C3476" t="s">
        <v>3</v>
      </c>
      <c r="D3476" t="s">
        <v>62</v>
      </c>
      <c r="E3476" t="s">
        <v>63</v>
      </c>
      <c r="F3476" t="s">
        <v>7</v>
      </c>
      <c r="G3476" t="s">
        <v>20</v>
      </c>
      <c r="H3476" s="165">
        <v>22441.171499999997</v>
      </c>
      <c r="I3476" s="164"/>
    </row>
    <row r="3477" spans="1:9" x14ac:dyDescent="0.35">
      <c r="A3477">
        <v>347395</v>
      </c>
      <c r="B3477" t="s">
        <v>74</v>
      </c>
      <c r="C3477" t="s">
        <v>3</v>
      </c>
      <c r="D3477" t="s">
        <v>62</v>
      </c>
      <c r="E3477" t="s">
        <v>63</v>
      </c>
      <c r="F3477" t="s">
        <v>7</v>
      </c>
      <c r="G3477" t="s">
        <v>20</v>
      </c>
      <c r="H3477" s="165">
        <v>37747.304099999994</v>
      </c>
      <c r="I3477" s="164"/>
    </row>
    <row r="3478" spans="1:9" x14ac:dyDescent="0.35">
      <c r="A3478">
        <v>347397</v>
      </c>
      <c r="B3478" t="s">
        <v>75</v>
      </c>
      <c r="C3478" t="s">
        <v>3</v>
      </c>
      <c r="D3478" t="s">
        <v>62</v>
      </c>
      <c r="E3478" t="s">
        <v>63</v>
      </c>
      <c r="F3478" t="s">
        <v>7</v>
      </c>
      <c r="G3478" t="s">
        <v>20</v>
      </c>
      <c r="H3478" s="165">
        <v>34708.236749999996</v>
      </c>
      <c r="I3478" s="164"/>
    </row>
    <row r="3479" spans="1:9" x14ac:dyDescent="0.35">
      <c r="A3479">
        <v>347399</v>
      </c>
      <c r="B3479" t="s">
        <v>76</v>
      </c>
      <c r="C3479" t="s">
        <v>3</v>
      </c>
      <c r="D3479" t="s">
        <v>62</v>
      </c>
      <c r="E3479" t="s">
        <v>63</v>
      </c>
      <c r="F3479" t="s">
        <v>7</v>
      </c>
      <c r="G3479" t="s">
        <v>20</v>
      </c>
      <c r="H3479" s="165">
        <v>23419.4895</v>
      </c>
      <c r="I3479" s="164"/>
    </row>
    <row r="3480" spans="1:9" x14ac:dyDescent="0.35">
      <c r="A3480">
        <v>347353</v>
      </c>
      <c r="B3480" t="s">
        <v>47</v>
      </c>
      <c r="C3480" t="s">
        <v>37</v>
      </c>
      <c r="D3480" t="s">
        <v>38</v>
      </c>
      <c r="E3480" t="s">
        <v>39</v>
      </c>
      <c r="F3480" t="s">
        <v>43</v>
      </c>
      <c r="G3480" t="s">
        <v>20</v>
      </c>
      <c r="H3480" s="165">
        <v>38222.925000000003</v>
      </c>
      <c r="I3480" s="164"/>
    </row>
    <row r="3481" spans="1:9" x14ac:dyDescent="0.35">
      <c r="A3481">
        <v>347355</v>
      </c>
      <c r="B3481" t="s">
        <v>49</v>
      </c>
      <c r="C3481" t="s">
        <v>37</v>
      </c>
      <c r="D3481" t="s">
        <v>38</v>
      </c>
      <c r="E3481" t="s">
        <v>39</v>
      </c>
      <c r="F3481" t="s">
        <v>43</v>
      </c>
      <c r="G3481" t="s">
        <v>20</v>
      </c>
      <c r="H3481" s="165">
        <v>63628.537499999999</v>
      </c>
      <c r="I3481" s="164"/>
    </row>
    <row r="3482" spans="1:9" x14ac:dyDescent="0.35">
      <c r="A3482">
        <v>347357</v>
      </c>
      <c r="B3482" t="s">
        <v>50</v>
      </c>
      <c r="C3482" t="s">
        <v>37</v>
      </c>
      <c r="D3482" t="s">
        <v>38</v>
      </c>
      <c r="E3482" t="s">
        <v>39</v>
      </c>
      <c r="F3482" t="s">
        <v>43</v>
      </c>
      <c r="G3482" t="s">
        <v>20</v>
      </c>
      <c r="H3482" s="165">
        <v>63307.181250000001</v>
      </c>
      <c r="I3482" s="164"/>
    </row>
    <row r="3483" spans="1:9" x14ac:dyDescent="0.35">
      <c r="A3483">
        <v>347359</v>
      </c>
      <c r="B3483" t="s">
        <v>51</v>
      </c>
      <c r="C3483" t="s">
        <v>37</v>
      </c>
      <c r="D3483" t="s">
        <v>38</v>
      </c>
      <c r="E3483" t="s">
        <v>39</v>
      </c>
      <c r="F3483" t="s">
        <v>43</v>
      </c>
      <c r="G3483" t="s">
        <v>20</v>
      </c>
      <c r="H3483" s="165">
        <v>38081.084999999999</v>
      </c>
      <c r="I3483" s="164"/>
    </row>
    <row r="3484" spans="1:9" x14ac:dyDescent="0.35">
      <c r="A3484">
        <v>347373</v>
      </c>
      <c r="B3484" t="s">
        <v>57</v>
      </c>
      <c r="C3484" t="s">
        <v>37</v>
      </c>
      <c r="D3484" t="s">
        <v>38</v>
      </c>
      <c r="E3484" t="s">
        <v>53</v>
      </c>
      <c r="F3484" t="s">
        <v>43</v>
      </c>
      <c r="G3484" t="s">
        <v>20</v>
      </c>
      <c r="H3484" s="165">
        <v>37070.474999999999</v>
      </c>
      <c r="I3484" s="164"/>
    </row>
    <row r="3485" spans="1:9" x14ac:dyDescent="0.35">
      <c r="A3485">
        <v>347375</v>
      </c>
      <c r="B3485" t="s">
        <v>58</v>
      </c>
      <c r="C3485" t="s">
        <v>37</v>
      </c>
      <c r="D3485" t="s">
        <v>38</v>
      </c>
      <c r="E3485" t="s">
        <v>53</v>
      </c>
      <c r="F3485" t="s">
        <v>43</v>
      </c>
      <c r="G3485" t="s">
        <v>20</v>
      </c>
      <c r="H3485" s="165">
        <v>64142.707499999997</v>
      </c>
      <c r="I3485" s="164"/>
    </row>
    <row r="3486" spans="1:9" x14ac:dyDescent="0.35">
      <c r="A3486">
        <v>347377</v>
      </c>
      <c r="B3486" t="s">
        <v>59</v>
      </c>
      <c r="C3486" t="s">
        <v>37</v>
      </c>
      <c r="D3486" t="s">
        <v>38</v>
      </c>
      <c r="E3486" t="s">
        <v>53</v>
      </c>
      <c r="F3486" t="s">
        <v>43</v>
      </c>
      <c r="G3486" t="s">
        <v>20</v>
      </c>
      <c r="H3486" s="165">
        <v>63949.893749999996</v>
      </c>
      <c r="I3486" s="164"/>
    </row>
    <row r="3487" spans="1:9" x14ac:dyDescent="0.35">
      <c r="A3487">
        <v>347379</v>
      </c>
      <c r="B3487" t="s">
        <v>60</v>
      </c>
      <c r="C3487" t="s">
        <v>37</v>
      </c>
      <c r="D3487" t="s">
        <v>38</v>
      </c>
      <c r="E3487" t="s">
        <v>53</v>
      </c>
      <c r="F3487" t="s">
        <v>43</v>
      </c>
      <c r="G3487" t="s">
        <v>20</v>
      </c>
      <c r="H3487" s="165">
        <v>38469.667499999996</v>
      </c>
      <c r="I3487" s="164"/>
    </row>
    <row r="3488" spans="1:9" x14ac:dyDescent="0.35">
      <c r="A3488">
        <v>347353</v>
      </c>
      <c r="B3488" t="s">
        <v>47</v>
      </c>
      <c r="C3488" t="s">
        <v>37</v>
      </c>
      <c r="D3488" t="s">
        <v>38</v>
      </c>
      <c r="E3488" t="s">
        <v>39</v>
      </c>
      <c r="F3488" t="s">
        <v>42</v>
      </c>
      <c r="G3488" t="s">
        <v>20</v>
      </c>
      <c r="H3488" s="165">
        <v>42782.512499999997</v>
      </c>
      <c r="I3488" s="164"/>
    </row>
    <row r="3489" spans="1:9" x14ac:dyDescent="0.35">
      <c r="A3489">
        <v>347355</v>
      </c>
      <c r="B3489" t="s">
        <v>49</v>
      </c>
      <c r="C3489" t="s">
        <v>37</v>
      </c>
      <c r="D3489" t="s">
        <v>38</v>
      </c>
      <c r="E3489" t="s">
        <v>39</v>
      </c>
      <c r="F3489" t="s">
        <v>42</v>
      </c>
      <c r="G3489" t="s">
        <v>20</v>
      </c>
      <c r="H3489" s="165">
        <v>71218.743749999994</v>
      </c>
      <c r="I3489" s="164"/>
    </row>
    <row r="3490" spans="1:9" x14ac:dyDescent="0.35">
      <c r="A3490">
        <v>347357</v>
      </c>
      <c r="B3490" t="s">
        <v>50</v>
      </c>
      <c r="C3490" t="s">
        <v>37</v>
      </c>
      <c r="D3490" t="s">
        <v>38</v>
      </c>
      <c r="E3490" t="s">
        <v>39</v>
      </c>
      <c r="F3490" t="s">
        <v>42</v>
      </c>
      <c r="G3490" t="s">
        <v>20</v>
      </c>
      <c r="H3490" s="165">
        <v>70859.053125000006</v>
      </c>
      <c r="I3490" s="164"/>
    </row>
    <row r="3491" spans="1:9" x14ac:dyDescent="0.35">
      <c r="A3491">
        <v>347359</v>
      </c>
      <c r="B3491" t="s">
        <v>51</v>
      </c>
      <c r="C3491" t="s">
        <v>37</v>
      </c>
      <c r="D3491" t="s">
        <v>38</v>
      </c>
      <c r="E3491" t="s">
        <v>39</v>
      </c>
      <c r="F3491" t="s">
        <v>42</v>
      </c>
      <c r="G3491" t="s">
        <v>20</v>
      </c>
      <c r="H3491" s="165">
        <v>42623.752500000002</v>
      </c>
      <c r="I3491" s="164"/>
    </row>
    <row r="3492" spans="1:9" x14ac:dyDescent="0.35">
      <c r="A3492">
        <v>347373</v>
      </c>
      <c r="B3492" t="s">
        <v>57</v>
      </c>
      <c r="C3492" t="s">
        <v>37</v>
      </c>
      <c r="D3492" t="s">
        <v>38</v>
      </c>
      <c r="E3492" t="s">
        <v>53</v>
      </c>
      <c r="F3492" t="s">
        <v>42</v>
      </c>
      <c r="G3492" t="s">
        <v>20</v>
      </c>
      <c r="H3492" s="165">
        <v>41492.587500000001</v>
      </c>
      <c r="I3492" s="164"/>
    </row>
    <row r="3493" spans="1:9" x14ac:dyDescent="0.35">
      <c r="A3493">
        <v>347375</v>
      </c>
      <c r="B3493" t="s">
        <v>58</v>
      </c>
      <c r="C3493" t="s">
        <v>37</v>
      </c>
      <c r="D3493" t="s">
        <v>38</v>
      </c>
      <c r="E3493" t="s">
        <v>53</v>
      </c>
      <c r="F3493" t="s">
        <v>42</v>
      </c>
      <c r="G3493" t="s">
        <v>20</v>
      </c>
      <c r="H3493" s="165">
        <v>71794.248749999999</v>
      </c>
      <c r="I3493" s="164"/>
    </row>
    <row r="3494" spans="1:9" x14ac:dyDescent="0.35">
      <c r="A3494">
        <v>347377</v>
      </c>
      <c r="B3494" t="s">
        <v>59</v>
      </c>
      <c r="C3494" t="s">
        <v>37</v>
      </c>
      <c r="D3494" t="s">
        <v>38</v>
      </c>
      <c r="E3494" t="s">
        <v>53</v>
      </c>
      <c r="F3494" t="s">
        <v>42</v>
      </c>
      <c r="G3494" t="s">
        <v>20</v>
      </c>
      <c r="H3494" s="165">
        <v>71578.434374999997</v>
      </c>
      <c r="I3494" s="164"/>
    </row>
    <row r="3495" spans="1:9" x14ac:dyDescent="0.35">
      <c r="A3495">
        <v>347379</v>
      </c>
      <c r="B3495" t="s">
        <v>60</v>
      </c>
      <c r="C3495" t="s">
        <v>37</v>
      </c>
      <c r="D3495" t="s">
        <v>38</v>
      </c>
      <c r="E3495" t="s">
        <v>53</v>
      </c>
      <c r="F3495" t="s">
        <v>42</v>
      </c>
      <c r="G3495" t="s">
        <v>20</v>
      </c>
      <c r="H3495" s="165">
        <v>43058.688750000001</v>
      </c>
      <c r="I3495" s="164"/>
    </row>
    <row r="3496" spans="1:9" x14ac:dyDescent="0.35">
      <c r="A3496">
        <v>347385</v>
      </c>
      <c r="B3496" t="s">
        <v>61</v>
      </c>
      <c r="C3496" t="s">
        <v>3</v>
      </c>
      <c r="D3496" t="s">
        <v>62</v>
      </c>
      <c r="E3496" t="s">
        <v>63</v>
      </c>
      <c r="F3496" t="s">
        <v>66</v>
      </c>
      <c r="G3496" t="s">
        <v>20</v>
      </c>
      <c r="H3496" s="165">
        <v>19706.895</v>
      </c>
      <c r="I3496" s="164"/>
    </row>
    <row r="3497" spans="1:9" x14ac:dyDescent="0.35">
      <c r="A3497">
        <v>347387</v>
      </c>
      <c r="B3497" t="s">
        <v>70</v>
      </c>
      <c r="C3497" t="s">
        <v>3</v>
      </c>
      <c r="D3497" t="s">
        <v>62</v>
      </c>
      <c r="E3497" t="s">
        <v>63</v>
      </c>
      <c r="F3497" t="s">
        <v>66</v>
      </c>
      <c r="G3497" t="s">
        <v>20</v>
      </c>
      <c r="H3497" s="165">
        <v>22186.71</v>
      </c>
      <c r="I3497" s="164"/>
    </row>
    <row r="3498" spans="1:9" x14ac:dyDescent="0.35">
      <c r="A3498">
        <v>347389</v>
      </c>
      <c r="B3498" t="s">
        <v>71</v>
      </c>
      <c r="C3498" t="s">
        <v>3</v>
      </c>
      <c r="D3498" t="s">
        <v>62</v>
      </c>
      <c r="E3498" t="s">
        <v>63</v>
      </c>
      <c r="F3498" t="s">
        <v>66</v>
      </c>
      <c r="G3498" t="s">
        <v>20</v>
      </c>
      <c r="H3498" s="165">
        <v>22073.512500000001</v>
      </c>
      <c r="I3498" s="164"/>
    </row>
    <row r="3499" spans="1:9" x14ac:dyDescent="0.35">
      <c r="A3499">
        <v>347391</v>
      </c>
      <c r="B3499" t="s">
        <v>72</v>
      </c>
      <c r="C3499" t="s">
        <v>3</v>
      </c>
      <c r="D3499" t="s">
        <v>62</v>
      </c>
      <c r="E3499" t="s">
        <v>63</v>
      </c>
      <c r="F3499" t="s">
        <v>66</v>
      </c>
      <c r="G3499" t="s">
        <v>20</v>
      </c>
      <c r="H3499" s="165">
        <v>22215.6675</v>
      </c>
      <c r="I3499" s="164"/>
    </row>
    <row r="3500" spans="1:9" x14ac:dyDescent="0.35">
      <c r="A3500">
        <v>347393</v>
      </c>
      <c r="B3500" t="s">
        <v>73</v>
      </c>
      <c r="C3500" t="s">
        <v>3</v>
      </c>
      <c r="D3500" t="s">
        <v>62</v>
      </c>
      <c r="E3500" t="s">
        <v>63</v>
      </c>
      <c r="F3500" t="s">
        <v>66</v>
      </c>
      <c r="G3500" t="s">
        <v>20</v>
      </c>
      <c r="H3500" s="165">
        <v>22101.153749999998</v>
      </c>
      <c r="I3500" s="164"/>
    </row>
    <row r="3501" spans="1:9" x14ac:dyDescent="0.35">
      <c r="A3501">
        <v>347395</v>
      </c>
      <c r="B3501" t="s">
        <v>74</v>
      </c>
      <c r="C3501" t="s">
        <v>3</v>
      </c>
      <c r="D3501" t="s">
        <v>62</v>
      </c>
      <c r="E3501" t="s">
        <v>63</v>
      </c>
      <c r="F3501" t="s">
        <v>66</v>
      </c>
      <c r="G3501" t="s">
        <v>20</v>
      </c>
      <c r="H3501" s="165">
        <v>37175.375249999997</v>
      </c>
      <c r="I3501" s="164"/>
    </row>
    <row r="3502" spans="1:9" x14ac:dyDescent="0.35">
      <c r="A3502">
        <v>347397</v>
      </c>
      <c r="B3502" t="s">
        <v>75</v>
      </c>
      <c r="C3502" t="s">
        <v>3</v>
      </c>
      <c r="D3502" t="s">
        <v>62</v>
      </c>
      <c r="E3502" t="s">
        <v>63</v>
      </c>
      <c r="F3502" t="s">
        <v>66</v>
      </c>
      <c r="G3502" t="s">
        <v>20</v>
      </c>
      <c r="H3502" s="165">
        <v>34182.354374999995</v>
      </c>
      <c r="I3502" s="164"/>
    </row>
    <row r="3503" spans="1:9" x14ac:dyDescent="0.35">
      <c r="A3503">
        <v>347399</v>
      </c>
      <c r="B3503" t="s">
        <v>76</v>
      </c>
      <c r="C3503" t="s">
        <v>3</v>
      </c>
      <c r="D3503" t="s">
        <v>62</v>
      </c>
      <c r="E3503" t="s">
        <v>63</v>
      </c>
      <c r="F3503" t="s">
        <v>66</v>
      </c>
      <c r="G3503" t="s">
        <v>20</v>
      </c>
      <c r="H3503" s="165">
        <v>23064.64875</v>
      </c>
      <c r="I3503" s="164"/>
    </row>
    <row r="3504" spans="1:9" x14ac:dyDescent="0.35">
      <c r="A3504">
        <v>347425</v>
      </c>
      <c r="B3504" t="s">
        <v>93</v>
      </c>
      <c r="C3504" t="s">
        <v>3</v>
      </c>
      <c r="D3504" t="s">
        <v>62</v>
      </c>
      <c r="E3504" t="s">
        <v>91</v>
      </c>
      <c r="F3504" t="s">
        <v>66</v>
      </c>
      <c r="G3504" t="s">
        <v>20</v>
      </c>
      <c r="H3504" s="165">
        <v>19406.789999999997</v>
      </c>
      <c r="I3504" s="164"/>
    </row>
    <row r="3505" spans="1:9" x14ac:dyDescent="0.35">
      <c r="A3505">
        <v>347427</v>
      </c>
      <c r="B3505" t="s">
        <v>98</v>
      </c>
      <c r="C3505" t="s">
        <v>3</v>
      </c>
      <c r="D3505" t="s">
        <v>62</v>
      </c>
      <c r="E3505" t="s">
        <v>91</v>
      </c>
      <c r="F3505" t="s">
        <v>66</v>
      </c>
      <c r="G3505" t="s">
        <v>20</v>
      </c>
      <c r="H3505" s="165">
        <v>21847.1175</v>
      </c>
      <c r="I3505" s="164"/>
    </row>
    <row r="3506" spans="1:9" x14ac:dyDescent="0.35">
      <c r="A3506">
        <v>347429</v>
      </c>
      <c r="B3506" t="s">
        <v>99</v>
      </c>
      <c r="C3506" t="s">
        <v>3</v>
      </c>
      <c r="D3506" t="s">
        <v>62</v>
      </c>
      <c r="E3506" t="s">
        <v>91</v>
      </c>
      <c r="F3506" t="s">
        <v>66</v>
      </c>
      <c r="G3506" t="s">
        <v>20</v>
      </c>
      <c r="H3506" s="165">
        <v>22594.221000000001</v>
      </c>
      <c r="I3506" s="164"/>
    </row>
    <row r="3507" spans="1:9" x14ac:dyDescent="0.35">
      <c r="A3507">
        <v>347431</v>
      </c>
      <c r="B3507" t="s">
        <v>100</v>
      </c>
      <c r="C3507" t="s">
        <v>3</v>
      </c>
      <c r="D3507" t="s">
        <v>62</v>
      </c>
      <c r="E3507" t="s">
        <v>91</v>
      </c>
      <c r="F3507" t="s">
        <v>66</v>
      </c>
      <c r="G3507" t="s">
        <v>20</v>
      </c>
      <c r="H3507" s="165">
        <v>22788.236249999998</v>
      </c>
      <c r="I3507" s="164"/>
    </row>
    <row r="3508" spans="1:9" x14ac:dyDescent="0.35">
      <c r="A3508">
        <v>347433</v>
      </c>
      <c r="B3508" t="s">
        <v>101</v>
      </c>
      <c r="C3508" t="s">
        <v>3</v>
      </c>
      <c r="D3508" t="s">
        <v>62</v>
      </c>
      <c r="E3508" t="s">
        <v>91</v>
      </c>
      <c r="F3508" t="s">
        <v>66</v>
      </c>
      <c r="G3508" t="s">
        <v>20</v>
      </c>
      <c r="H3508" s="165">
        <v>22673.7225</v>
      </c>
      <c r="I3508" s="164"/>
    </row>
    <row r="3509" spans="1:9" x14ac:dyDescent="0.35">
      <c r="A3509">
        <v>347435</v>
      </c>
      <c r="B3509" t="s">
        <v>102</v>
      </c>
      <c r="C3509" t="s">
        <v>3</v>
      </c>
      <c r="D3509" t="s">
        <v>62</v>
      </c>
      <c r="E3509" t="s">
        <v>91</v>
      </c>
      <c r="F3509" t="s">
        <v>66</v>
      </c>
      <c r="G3509" t="s">
        <v>20</v>
      </c>
      <c r="H3509" s="165">
        <v>36691.126875000002</v>
      </c>
      <c r="I3509" s="164"/>
    </row>
    <row r="3510" spans="1:9" x14ac:dyDescent="0.35">
      <c r="A3510">
        <v>347437</v>
      </c>
      <c r="B3510" t="s">
        <v>103</v>
      </c>
      <c r="C3510" t="s">
        <v>3</v>
      </c>
      <c r="D3510" t="s">
        <v>62</v>
      </c>
      <c r="E3510" t="s">
        <v>91</v>
      </c>
      <c r="F3510" t="s">
        <v>66</v>
      </c>
      <c r="G3510" t="s">
        <v>20</v>
      </c>
      <c r="H3510" s="165">
        <v>33667.042500000003</v>
      </c>
      <c r="I3510" s="164"/>
    </row>
    <row r="3511" spans="1:9" x14ac:dyDescent="0.35">
      <c r="A3511">
        <v>347439</v>
      </c>
      <c r="B3511" t="s">
        <v>104</v>
      </c>
      <c r="C3511" t="s">
        <v>3</v>
      </c>
      <c r="D3511" t="s">
        <v>62</v>
      </c>
      <c r="E3511" t="s">
        <v>91</v>
      </c>
      <c r="F3511" t="s">
        <v>66</v>
      </c>
      <c r="G3511" t="s">
        <v>20</v>
      </c>
      <c r="H3511" s="165">
        <v>22715.184375000001</v>
      </c>
      <c r="I3511" s="164"/>
    </row>
    <row r="3512" spans="1:9" x14ac:dyDescent="0.35">
      <c r="A3512">
        <v>347385</v>
      </c>
      <c r="B3512" t="s">
        <v>61</v>
      </c>
      <c r="C3512" t="s">
        <v>3</v>
      </c>
      <c r="D3512" t="s">
        <v>62</v>
      </c>
      <c r="E3512" t="s">
        <v>63</v>
      </c>
      <c r="F3512" t="s">
        <v>64</v>
      </c>
      <c r="G3512" t="s">
        <v>20</v>
      </c>
      <c r="H3512" s="165">
        <v>19061.227500000001</v>
      </c>
      <c r="I3512" s="164"/>
    </row>
    <row r="3513" spans="1:9" x14ac:dyDescent="0.35">
      <c r="A3513">
        <v>347387</v>
      </c>
      <c r="B3513" t="s">
        <v>70</v>
      </c>
      <c r="C3513" t="s">
        <v>3</v>
      </c>
      <c r="D3513" t="s">
        <v>62</v>
      </c>
      <c r="E3513" t="s">
        <v>63</v>
      </c>
      <c r="F3513" t="s">
        <v>64</v>
      </c>
      <c r="G3513" t="s">
        <v>20</v>
      </c>
      <c r="H3513" s="165">
        <v>21459.794999999998</v>
      </c>
      <c r="I3513" s="164"/>
    </row>
    <row r="3514" spans="1:9" x14ac:dyDescent="0.35">
      <c r="A3514">
        <v>347389</v>
      </c>
      <c r="B3514" t="s">
        <v>71</v>
      </c>
      <c r="C3514" t="s">
        <v>3</v>
      </c>
      <c r="D3514" t="s">
        <v>62</v>
      </c>
      <c r="E3514" t="s">
        <v>63</v>
      </c>
      <c r="F3514" t="s">
        <v>64</v>
      </c>
      <c r="G3514" t="s">
        <v>20</v>
      </c>
      <c r="H3514" s="165">
        <v>21350.306249999998</v>
      </c>
      <c r="I3514" s="164"/>
    </row>
    <row r="3515" spans="1:9" x14ac:dyDescent="0.35">
      <c r="A3515">
        <v>347391</v>
      </c>
      <c r="B3515" t="s">
        <v>72</v>
      </c>
      <c r="C3515" t="s">
        <v>3</v>
      </c>
      <c r="D3515" t="s">
        <v>62</v>
      </c>
      <c r="E3515" t="s">
        <v>63</v>
      </c>
      <c r="F3515" t="s">
        <v>64</v>
      </c>
      <c r="G3515" t="s">
        <v>20</v>
      </c>
      <c r="H3515" s="165">
        <v>21487.803749999999</v>
      </c>
      <c r="I3515" s="164"/>
    </row>
    <row r="3516" spans="1:9" x14ac:dyDescent="0.35">
      <c r="A3516">
        <v>347393</v>
      </c>
      <c r="B3516" t="s">
        <v>73</v>
      </c>
      <c r="C3516" t="s">
        <v>3</v>
      </c>
      <c r="D3516" t="s">
        <v>62</v>
      </c>
      <c r="E3516" t="s">
        <v>63</v>
      </c>
      <c r="F3516" t="s">
        <v>64</v>
      </c>
      <c r="G3516" t="s">
        <v>20</v>
      </c>
      <c r="H3516" s="165">
        <v>21377.041874999999</v>
      </c>
      <c r="I3516" s="164"/>
    </row>
    <row r="3517" spans="1:9" x14ac:dyDescent="0.35">
      <c r="A3517">
        <v>347395</v>
      </c>
      <c r="B3517" t="s">
        <v>74</v>
      </c>
      <c r="C3517" t="s">
        <v>3</v>
      </c>
      <c r="D3517" t="s">
        <v>62</v>
      </c>
      <c r="E3517" t="s">
        <v>63</v>
      </c>
      <c r="F3517" t="s">
        <v>64</v>
      </c>
      <c r="G3517" t="s">
        <v>20</v>
      </c>
      <c r="H3517" s="165">
        <v>35957.378624999998</v>
      </c>
      <c r="I3517" s="164"/>
    </row>
    <row r="3518" spans="1:9" x14ac:dyDescent="0.35">
      <c r="A3518">
        <v>347397</v>
      </c>
      <c r="B3518" t="s">
        <v>75</v>
      </c>
      <c r="C3518" t="s">
        <v>3</v>
      </c>
      <c r="D3518" t="s">
        <v>62</v>
      </c>
      <c r="E3518" t="s">
        <v>63</v>
      </c>
      <c r="F3518" t="s">
        <v>64</v>
      </c>
      <c r="G3518" t="s">
        <v>20</v>
      </c>
      <c r="H3518" s="165">
        <v>33062.419687499998</v>
      </c>
      <c r="I3518" s="164"/>
    </row>
    <row r="3519" spans="1:9" x14ac:dyDescent="0.35">
      <c r="A3519">
        <v>347399</v>
      </c>
      <c r="B3519" t="s">
        <v>76</v>
      </c>
      <c r="C3519" t="s">
        <v>3</v>
      </c>
      <c r="D3519" t="s">
        <v>62</v>
      </c>
      <c r="E3519" t="s">
        <v>63</v>
      </c>
      <c r="F3519" t="s">
        <v>64</v>
      </c>
      <c r="G3519" t="s">
        <v>20</v>
      </c>
      <c r="H3519" s="165">
        <v>22308.969375000001</v>
      </c>
      <c r="I3519" s="164"/>
    </row>
    <row r="3520" spans="1:9" x14ac:dyDescent="0.35">
      <c r="A3520">
        <v>347425</v>
      </c>
      <c r="B3520" t="s">
        <v>93</v>
      </c>
      <c r="C3520" t="s">
        <v>3</v>
      </c>
      <c r="D3520" t="s">
        <v>62</v>
      </c>
      <c r="E3520" t="s">
        <v>91</v>
      </c>
      <c r="F3520" t="s">
        <v>64</v>
      </c>
      <c r="G3520" t="s">
        <v>20</v>
      </c>
      <c r="H3520" s="165">
        <v>18770.954999999998</v>
      </c>
      <c r="I3520" s="164"/>
    </row>
    <row r="3521" spans="1:9" x14ac:dyDescent="0.35">
      <c r="A3521">
        <v>347427</v>
      </c>
      <c r="B3521" t="s">
        <v>98</v>
      </c>
      <c r="C3521" t="s">
        <v>3</v>
      </c>
      <c r="D3521" t="s">
        <v>62</v>
      </c>
      <c r="E3521" t="s">
        <v>91</v>
      </c>
      <c r="F3521" t="s">
        <v>64</v>
      </c>
      <c r="G3521" t="s">
        <v>20</v>
      </c>
      <c r="H3521" s="165">
        <v>21131.328750000001</v>
      </c>
      <c r="I3521" s="164"/>
    </row>
    <row r="3522" spans="1:9" x14ac:dyDescent="0.35">
      <c r="A3522">
        <v>347429</v>
      </c>
      <c r="B3522" t="s">
        <v>99</v>
      </c>
      <c r="C3522" t="s">
        <v>3</v>
      </c>
      <c r="D3522" t="s">
        <v>62</v>
      </c>
      <c r="E3522" t="s">
        <v>91</v>
      </c>
      <c r="F3522" t="s">
        <v>64</v>
      </c>
      <c r="G3522" t="s">
        <v>20</v>
      </c>
      <c r="H3522" s="165">
        <v>21853.954499999996</v>
      </c>
      <c r="I3522" s="164"/>
    </row>
    <row r="3523" spans="1:9" x14ac:dyDescent="0.35">
      <c r="A3523">
        <v>347431</v>
      </c>
      <c r="B3523" t="s">
        <v>100</v>
      </c>
      <c r="C3523" t="s">
        <v>3</v>
      </c>
      <c r="D3523" t="s">
        <v>62</v>
      </c>
      <c r="E3523" t="s">
        <v>91</v>
      </c>
      <c r="F3523" t="s">
        <v>64</v>
      </c>
      <c r="G3523" t="s">
        <v>20</v>
      </c>
      <c r="H3523" s="165">
        <v>22041.613125</v>
      </c>
      <c r="I3523" s="164"/>
    </row>
    <row r="3524" spans="1:9" x14ac:dyDescent="0.35">
      <c r="A3524">
        <v>347433</v>
      </c>
      <c r="B3524" t="s">
        <v>101</v>
      </c>
      <c r="C3524" t="s">
        <v>3</v>
      </c>
      <c r="D3524" t="s">
        <v>62</v>
      </c>
      <c r="E3524" t="s">
        <v>91</v>
      </c>
      <c r="F3524" t="s">
        <v>64</v>
      </c>
      <c r="G3524" t="s">
        <v>20</v>
      </c>
      <c r="H3524" s="165">
        <v>21930.85125</v>
      </c>
      <c r="I3524" s="164"/>
    </row>
    <row r="3525" spans="1:9" x14ac:dyDescent="0.35">
      <c r="A3525">
        <v>347435</v>
      </c>
      <c r="B3525" t="s">
        <v>102</v>
      </c>
      <c r="C3525" t="s">
        <v>3</v>
      </c>
      <c r="D3525" t="s">
        <v>62</v>
      </c>
      <c r="E3525" t="s">
        <v>91</v>
      </c>
      <c r="F3525" t="s">
        <v>64</v>
      </c>
      <c r="G3525" t="s">
        <v>20</v>
      </c>
      <c r="H3525" s="165">
        <v>35488.995937499996</v>
      </c>
      <c r="I3525" s="164"/>
    </row>
    <row r="3526" spans="1:9" x14ac:dyDescent="0.35">
      <c r="A3526">
        <v>347437</v>
      </c>
      <c r="B3526" t="s">
        <v>103</v>
      </c>
      <c r="C3526" t="s">
        <v>3</v>
      </c>
      <c r="D3526" t="s">
        <v>62</v>
      </c>
      <c r="E3526" t="s">
        <v>91</v>
      </c>
      <c r="F3526" t="s">
        <v>64</v>
      </c>
      <c r="G3526" t="s">
        <v>20</v>
      </c>
      <c r="H3526" s="165">
        <v>32563.991249999999</v>
      </c>
      <c r="I3526" s="164"/>
    </row>
    <row r="3527" spans="1:9" x14ac:dyDescent="0.35">
      <c r="A3527">
        <v>347439</v>
      </c>
      <c r="B3527" t="s">
        <v>104</v>
      </c>
      <c r="C3527" t="s">
        <v>3</v>
      </c>
      <c r="D3527" t="s">
        <v>62</v>
      </c>
      <c r="E3527" t="s">
        <v>91</v>
      </c>
      <c r="F3527" t="s">
        <v>64</v>
      </c>
      <c r="G3527" t="s">
        <v>20</v>
      </c>
      <c r="H3527" s="165">
        <v>21970.954687499998</v>
      </c>
      <c r="I3527" s="164"/>
    </row>
    <row r="3528" spans="1:9" x14ac:dyDescent="0.35">
      <c r="A3528">
        <v>347353</v>
      </c>
      <c r="B3528" t="s">
        <v>47</v>
      </c>
      <c r="C3528" t="s">
        <v>37</v>
      </c>
      <c r="D3528" t="s">
        <v>38</v>
      </c>
      <c r="E3528" t="s">
        <v>39</v>
      </c>
      <c r="F3528" t="s">
        <v>44</v>
      </c>
      <c r="G3528" t="s">
        <v>20</v>
      </c>
      <c r="H3528" s="165">
        <v>22424.887124999997</v>
      </c>
      <c r="I3528" s="164"/>
    </row>
    <row r="3529" spans="1:9" x14ac:dyDescent="0.35">
      <c r="A3529">
        <v>347355</v>
      </c>
      <c r="B3529" t="s">
        <v>49</v>
      </c>
      <c r="C3529" t="s">
        <v>37</v>
      </c>
      <c r="D3529" t="s">
        <v>38</v>
      </c>
      <c r="E3529" t="s">
        <v>39</v>
      </c>
      <c r="F3529" t="s">
        <v>44</v>
      </c>
      <c r="G3529" t="s">
        <v>20</v>
      </c>
      <c r="H3529" s="165">
        <v>33661.757250000002</v>
      </c>
      <c r="I3529" s="164"/>
    </row>
    <row r="3530" spans="1:9" x14ac:dyDescent="0.35">
      <c r="A3530">
        <v>347357</v>
      </c>
      <c r="B3530" t="s">
        <v>50</v>
      </c>
      <c r="C3530" t="s">
        <v>37</v>
      </c>
      <c r="D3530" t="s">
        <v>38</v>
      </c>
      <c r="E3530" t="s">
        <v>39</v>
      </c>
      <c r="F3530" t="s">
        <v>44</v>
      </c>
      <c r="G3530" t="s">
        <v>20</v>
      </c>
      <c r="H3530" s="165">
        <v>33491.748374999996</v>
      </c>
      <c r="I3530" s="164"/>
    </row>
    <row r="3531" spans="1:9" x14ac:dyDescent="0.35">
      <c r="A3531">
        <v>347359</v>
      </c>
      <c r="B3531" t="s">
        <v>51</v>
      </c>
      <c r="C3531" t="s">
        <v>37</v>
      </c>
      <c r="D3531" t="s">
        <v>38</v>
      </c>
      <c r="E3531" t="s">
        <v>39</v>
      </c>
      <c r="F3531" t="s">
        <v>44</v>
      </c>
      <c r="G3531" t="s">
        <v>20</v>
      </c>
      <c r="H3531" s="165">
        <v>22342.162499999999</v>
      </c>
      <c r="I3531" s="164"/>
    </row>
    <row r="3532" spans="1:9" x14ac:dyDescent="0.35">
      <c r="A3532">
        <v>347373</v>
      </c>
      <c r="B3532" t="s">
        <v>57</v>
      </c>
      <c r="C3532" t="s">
        <v>37</v>
      </c>
      <c r="D3532" t="s">
        <v>38</v>
      </c>
      <c r="E3532" t="s">
        <v>53</v>
      </c>
      <c r="F3532" t="s">
        <v>44</v>
      </c>
      <c r="G3532" t="s">
        <v>20</v>
      </c>
      <c r="H3532" s="165">
        <v>21748.759875</v>
      </c>
      <c r="I3532" s="164"/>
    </row>
    <row r="3533" spans="1:9" x14ac:dyDescent="0.35">
      <c r="A3533">
        <v>347375</v>
      </c>
      <c r="B3533" t="s">
        <v>58</v>
      </c>
      <c r="C3533" t="s">
        <v>37</v>
      </c>
      <c r="D3533" t="s">
        <v>38</v>
      </c>
      <c r="E3533" t="s">
        <v>53</v>
      </c>
      <c r="F3533" t="s">
        <v>44</v>
      </c>
      <c r="G3533" t="s">
        <v>20</v>
      </c>
      <c r="H3533" s="165">
        <v>33933.77145</v>
      </c>
      <c r="I3533" s="164"/>
    </row>
    <row r="3534" spans="1:9" x14ac:dyDescent="0.35">
      <c r="A3534">
        <v>347377</v>
      </c>
      <c r="B3534" t="s">
        <v>59</v>
      </c>
      <c r="C3534" t="s">
        <v>37</v>
      </c>
      <c r="D3534" t="s">
        <v>38</v>
      </c>
      <c r="E3534" t="s">
        <v>53</v>
      </c>
      <c r="F3534" t="s">
        <v>44</v>
      </c>
      <c r="G3534" t="s">
        <v>20</v>
      </c>
      <c r="H3534" s="165">
        <v>33831.766124999995</v>
      </c>
      <c r="I3534" s="164"/>
    </row>
    <row r="3535" spans="1:9" x14ac:dyDescent="0.35">
      <c r="A3535">
        <v>347379</v>
      </c>
      <c r="B3535" t="s">
        <v>60</v>
      </c>
      <c r="C3535" t="s">
        <v>37</v>
      </c>
      <c r="D3535" t="s">
        <v>38</v>
      </c>
      <c r="E3535" t="s">
        <v>53</v>
      </c>
      <c r="F3535" t="s">
        <v>44</v>
      </c>
      <c r="G3535" t="s">
        <v>20</v>
      </c>
      <c r="H3535" s="165">
        <v>22570.143749999999</v>
      </c>
      <c r="I3535" s="164"/>
    </row>
    <row r="3536" spans="1:9" x14ac:dyDescent="0.35">
      <c r="A3536">
        <v>347411</v>
      </c>
      <c r="B3536" t="s">
        <v>85</v>
      </c>
      <c r="C3536" t="s">
        <v>37</v>
      </c>
      <c r="D3536" t="s">
        <v>4</v>
      </c>
      <c r="E3536" t="s">
        <v>78</v>
      </c>
      <c r="F3536" t="s">
        <v>44</v>
      </c>
      <c r="G3536" t="s">
        <v>20</v>
      </c>
      <c r="H3536" s="165">
        <v>18270.6345</v>
      </c>
      <c r="I3536" s="164"/>
    </row>
    <row r="3537" spans="1:9" x14ac:dyDescent="0.35">
      <c r="A3537">
        <v>347413</v>
      </c>
      <c r="B3537" t="s">
        <v>86</v>
      </c>
      <c r="C3537" t="s">
        <v>37</v>
      </c>
      <c r="D3537" t="s">
        <v>4</v>
      </c>
      <c r="E3537" t="s">
        <v>78</v>
      </c>
      <c r="F3537" t="s">
        <v>44</v>
      </c>
      <c r="G3537" t="s">
        <v>20</v>
      </c>
      <c r="H3537" s="165">
        <v>24486.054749999999</v>
      </c>
      <c r="I3537" s="164"/>
    </row>
    <row r="3538" spans="1:9" x14ac:dyDescent="0.35">
      <c r="A3538">
        <v>347415</v>
      </c>
      <c r="B3538" t="s">
        <v>87</v>
      </c>
      <c r="C3538" t="s">
        <v>37</v>
      </c>
      <c r="D3538" t="s">
        <v>4</v>
      </c>
      <c r="E3538" t="s">
        <v>78</v>
      </c>
      <c r="F3538" t="s">
        <v>44</v>
      </c>
      <c r="G3538" t="s">
        <v>20</v>
      </c>
      <c r="H3538" s="165">
        <v>24412.449375</v>
      </c>
      <c r="I3538" s="164"/>
    </row>
    <row r="3539" spans="1:9" x14ac:dyDescent="0.35">
      <c r="A3539">
        <v>347417</v>
      </c>
      <c r="B3539" t="s">
        <v>88</v>
      </c>
      <c r="C3539" t="s">
        <v>37</v>
      </c>
      <c r="D3539" t="s">
        <v>4</v>
      </c>
      <c r="E3539" t="s">
        <v>78</v>
      </c>
      <c r="F3539" t="s">
        <v>44</v>
      </c>
      <c r="G3539" t="s">
        <v>20</v>
      </c>
      <c r="H3539" s="165">
        <v>24289.77375</v>
      </c>
      <c r="I3539" s="164"/>
    </row>
    <row r="3540" spans="1:9" x14ac:dyDescent="0.35">
      <c r="A3540">
        <v>347419</v>
      </c>
      <c r="B3540" t="s">
        <v>89</v>
      </c>
      <c r="C3540" t="s">
        <v>37</v>
      </c>
      <c r="D3540" t="s">
        <v>4</v>
      </c>
      <c r="E3540" t="s">
        <v>78</v>
      </c>
      <c r="F3540" t="s">
        <v>44</v>
      </c>
      <c r="G3540" t="s">
        <v>20</v>
      </c>
      <c r="H3540" s="165">
        <v>24167.098125</v>
      </c>
      <c r="I3540" s="164"/>
    </row>
    <row r="3541" spans="1:9" x14ac:dyDescent="0.35">
      <c r="A3541">
        <v>347353</v>
      </c>
      <c r="B3541" t="s">
        <v>47</v>
      </c>
      <c r="C3541" t="s">
        <v>37</v>
      </c>
      <c r="D3541" t="s">
        <v>38</v>
      </c>
      <c r="E3541" t="s">
        <v>39</v>
      </c>
      <c r="F3541" t="s">
        <v>41</v>
      </c>
      <c r="G3541" t="s">
        <v>20</v>
      </c>
      <c r="H3541" s="165">
        <v>28989.685687500001</v>
      </c>
      <c r="I3541" s="164"/>
    </row>
    <row r="3542" spans="1:9" x14ac:dyDescent="0.35">
      <c r="A3542">
        <v>347355</v>
      </c>
      <c r="B3542" t="s">
        <v>49</v>
      </c>
      <c r="C3542" t="s">
        <v>37</v>
      </c>
      <c r="D3542" t="s">
        <v>38</v>
      </c>
      <c r="E3542" t="s">
        <v>39</v>
      </c>
      <c r="F3542" t="s">
        <v>41</v>
      </c>
      <c r="G3542" t="s">
        <v>20</v>
      </c>
      <c r="H3542" s="165">
        <v>43516.105875000001</v>
      </c>
      <c r="I3542" s="164"/>
    </row>
    <row r="3543" spans="1:9" x14ac:dyDescent="0.35">
      <c r="A3543">
        <v>347357</v>
      </c>
      <c r="B3543" t="s">
        <v>50</v>
      </c>
      <c r="C3543" t="s">
        <v>37</v>
      </c>
      <c r="D3543" t="s">
        <v>38</v>
      </c>
      <c r="E3543" t="s">
        <v>39</v>
      </c>
      <c r="F3543" t="s">
        <v>41</v>
      </c>
      <c r="G3543" t="s">
        <v>20</v>
      </c>
      <c r="H3543" s="165">
        <v>43296.327562500002</v>
      </c>
      <c r="I3543" s="164"/>
    </row>
    <row r="3544" spans="1:9" x14ac:dyDescent="0.35">
      <c r="A3544">
        <v>347359</v>
      </c>
      <c r="B3544" t="s">
        <v>51</v>
      </c>
      <c r="C3544" t="s">
        <v>37</v>
      </c>
      <c r="D3544" t="s">
        <v>38</v>
      </c>
      <c r="E3544" t="s">
        <v>39</v>
      </c>
      <c r="F3544" t="s">
        <v>41</v>
      </c>
      <c r="G3544" t="s">
        <v>20</v>
      </c>
      <c r="H3544" s="165">
        <v>28882.743750000001</v>
      </c>
      <c r="I3544" s="164"/>
    </row>
    <row r="3545" spans="1:9" x14ac:dyDescent="0.35">
      <c r="A3545">
        <v>347373</v>
      </c>
      <c r="B3545" t="s">
        <v>57</v>
      </c>
      <c r="C3545" t="s">
        <v>37</v>
      </c>
      <c r="D3545" t="s">
        <v>38</v>
      </c>
      <c r="E3545" t="s">
        <v>53</v>
      </c>
      <c r="F3545" t="s">
        <v>41</v>
      </c>
      <c r="G3545" t="s">
        <v>20</v>
      </c>
      <c r="H3545" s="165">
        <v>28115.624812499998</v>
      </c>
      <c r="I3545" s="164"/>
    </row>
    <row r="3546" spans="1:9" x14ac:dyDescent="0.35">
      <c r="A3546">
        <v>347375</v>
      </c>
      <c r="B3546" t="s">
        <v>58</v>
      </c>
      <c r="C3546" t="s">
        <v>37</v>
      </c>
      <c r="D3546" t="s">
        <v>38</v>
      </c>
      <c r="E3546" t="s">
        <v>53</v>
      </c>
      <c r="F3546" t="s">
        <v>41</v>
      </c>
      <c r="G3546" t="s">
        <v>20</v>
      </c>
      <c r="H3546" s="165">
        <v>43867.751174999998</v>
      </c>
      <c r="I3546" s="164"/>
    </row>
    <row r="3547" spans="1:9" x14ac:dyDescent="0.35">
      <c r="A3547">
        <v>347377</v>
      </c>
      <c r="B3547" t="s">
        <v>59</v>
      </c>
      <c r="C3547" t="s">
        <v>37</v>
      </c>
      <c r="D3547" t="s">
        <v>38</v>
      </c>
      <c r="E3547" t="s">
        <v>53</v>
      </c>
      <c r="F3547" t="s">
        <v>41</v>
      </c>
      <c r="G3547" t="s">
        <v>20</v>
      </c>
      <c r="H3547" s="165">
        <v>43735.8841875</v>
      </c>
      <c r="I3547" s="164"/>
    </row>
    <row r="3548" spans="1:9" x14ac:dyDescent="0.35">
      <c r="A3548">
        <v>347379</v>
      </c>
      <c r="B3548" t="s">
        <v>60</v>
      </c>
      <c r="C3548" t="s">
        <v>37</v>
      </c>
      <c r="D3548" t="s">
        <v>38</v>
      </c>
      <c r="E3548" t="s">
        <v>53</v>
      </c>
      <c r="F3548" t="s">
        <v>41</v>
      </c>
      <c r="G3548" t="s">
        <v>20</v>
      </c>
      <c r="H3548" s="165">
        <v>29177.465625000001</v>
      </c>
      <c r="I3548" s="164"/>
    </row>
    <row r="3549" spans="1:9" x14ac:dyDescent="0.35">
      <c r="A3549">
        <v>347411</v>
      </c>
      <c r="B3549" t="s">
        <v>85</v>
      </c>
      <c r="C3549" t="s">
        <v>37</v>
      </c>
      <c r="D3549" t="s">
        <v>4</v>
      </c>
      <c r="E3549" t="s">
        <v>78</v>
      </c>
      <c r="F3549" t="s">
        <v>41</v>
      </c>
      <c r="G3549" t="s">
        <v>20</v>
      </c>
      <c r="H3549" s="165">
        <v>23619.29175</v>
      </c>
      <c r="I3549" s="164"/>
    </row>
    <row r="3550" spans="1:9" x14ac:dyDescent="0.35">
      <c r="A3550">
        <v>347413</v>
      </c>
      <c r="B3550" t="s">
        <v>86</v>
      </c>
      <c r="C3550" t="s">
        <v>37</v>
      </c>
      <c r="D3550" t="s">
        <v>4</v>
      </c>
      <c r="E3550" t="s">
        <v>78</v>
      </c>
      <c r="F3550" t="s">
        <v>41</v>
      </c>
      <c r="G3550" t="s">
        <v>20</v>
      </c>
      <c r="H3550" s="165">
        <v>31654.252124999999</v>
      </c>
      <c r="I3550" s="164"/>
    </row>
    <row r="3551" spans="1:9" x14ac:dyDescent="0.35">
      <c r="A3551">
        <v>347415</v>
      </c>
      <c r="B3551" t="s">
        <v>87</v>
      </c>
      <c r="C3551" t="s">
        <v>37</v>
      </c>
      <c r="D3551" t="s">
        <v>4</v>
      </c>
      <c r="E3551" t="s">
        <v>78</v>
      </c>
      <c r="F3551" t="s">
        <v>41</v>
      </c>
      <c r="G3551" t="s">
        <v>20</v>
      </c>
      <c r="H3551" s="165">
        <v>31559.099062500001</v>
      </c>
      <c r="I3551" s="164"/>
    </row>
    <row r="3552" spans="1:9" x14ac:dyDescent="0.35">
      <c r="A3552">
        <v>347417</v>
      </c>
      <c r="B3552" t="s">
        <v>88</v>
      </c>
      <c r="C3552" t="s">
        <v>37</v>
      </c>
      <c r="D3552" t="s">
        <v>4</v>
      </c>
      <c r="E3552" t="s">
        <v>78</v>
      </c>
      <c r="F3552" t="s">
        <v>41</v>
      </c>
      <c r="G3552" t="s">
        <v>20</v>
      </c>
      <c r="H3552" s="165">
        <v>31400.510624999999</v>
      </c>
      <c r="I3552" s="164"/>
    </row>
    <row r="3553" spans="1:9" x14ac:dyDescent="0.35">
      <c r="A3553">
        <v>347419</v>
      </c>
      <c r="B3553" t="s">
        <v>89</v>
      </c>
      <c r="C3553" t="s">
        <v>37</v>
      </c>
      <c r="D3553" t="s">
        <v>4</v>
      </c>
      <c r="E3553" t="s">
        <v>78</v>
      </c>
      <c r="F3553" t="s">
        <v>41</v>
      </c>
      <c r="G3553" t="s">
        <v>20</v>
      </c>
      <c r="H3553" s="165">
        <v>31241.9221875</v>
      </c>
      <c r="I3553" s="164"/>
    </row>
    <row r="3554" spans="1:9" x14ac:dyDescent="0.35">
      <c r="A3554">
        <v>347425</v>
      </c>
      <c r="B3554" t="s">
        <v>93</v>
      </c>
      <c r="C3554" t="s">
        <v>3</v>
      </c>
      <c r="D3554" t="s">
        <v>62</v>
      </c>
      <c r="E3554" t="s">
        <v>91</v>
      </c>
      <c r="F3554" t="s">
        <v>95</v>
      </c>
      <c r="G3554" t="s">
        <v>20</v>
      </c>
      <c r="H3554" s="165">
        <v>36308.942999999999</v>
      </c>
      <c r="I3554" s="164"/>
    </row>
    <row r="3555" spans="1:9" x14ac:dyDescent="0.35">
      <c r="A3555">
        <v>347427</v>
      </c>
      <c r="B3555" t="s">
        <v>98</v>
      </c>
      <c r="C3555" t="s">
        <v>3</v>
      </c>
      <c r="D3555" t="s">
        <v>62</v>
      </c>
      <c r="E3555" t="s">
        <v>91</v>
      </c>
      <c r="F3555" t="s">
        <v>95</v>
      </c>
      <c r="G3555" t="s">
        <v>20</v>
      </c>
      <c r="H3555" s="165">
        <v>40874.649749999997</v>
      </c>
      <c r="I3555" s="164"/>
    </row>
    <row r="3556" spans="1:9" x14ac:dyDescent="0.35">
      <c r="A3556">
        <v>347429</v>
      </c>
      <c r="B3556" t="s">
        <v>99</v>
      </c>
      <c r="C3556" t="s">
        <v>3</v>
      </c>
      <c r="D3556" t="s">
        <v>62</v>
      </c>
      <c r="E3556" t="s">
        <v>91</v>
      </c>
      <c r="F3556" t="s">
        <v>95</v>
      </c>
      <c r="G3556" t="s">
        <v>20</v>
      </c>
      <c r="H3556" s="165">
        <v>42272.435700000002</v>
      </c>
      <c r="I3556" s="164"/>
    </row>
    <row r="3557" spans="1:9" x14ac:dyDescent="0.35">
      <c r="A3557">
        <v>347431</v>
      </c>
      <c r="B3557" t="s">
        <v>100</v>
      </c>
      <c r="C3557" t="s">
        <v>3</v>
      </c>
      <c r="D3557" t="s">
        <v>62</v>
      </c>
      <c r="E3557" t="s">
        <v>91</v>
      </c>
      <c r="F3557" t="s">
        <v>95</v>
      </c>
      <c r="G3557" t="s">
        <v>20</v>
      </c>
      <c r="H3557" s="165">
        <v>42635.426625</v>
      </c>
      <c r="I3557" s="164"/>
    </row>
    <row r="3558" spans="1:9" x14ac:dyDescent="0.35">
      <c r="A3558">
        <v>347433</v>
      </c>
      <c r="B3558" t="s">
        <v>101</v>
      </c>
      <c r="C3558" t="s">
        <v>3</v>
      </c>
      <c r="D3558" t="s">
        <v>62</v>
      </c>
      <c r="E3558" t="s">
        <v>91</v>
      </c>
      <c r="F3558" t="s">
        <v>95</v>
      </c>
      <c r="G3558" t="s">
        <v>20</v>
      </c>
      <c r="H3558" s="165">
        <v>42421.178249999997</v>
      </c>
      <c r="I3558" s="164"/>
    </row>
    <row r="3559" spans="1:9" x14ac:dyDescent="0.35">
      <c r="A3559">
        <v>347435</v>
      </c>
      <c r="B3559" t="s">
        <v>102</v>
      </c>
      <c r="C3559" t="s">
        <v>3</v>
      </c>
      <c r="D3559" t="s">
        <v>62</v>
      </c>
      <c r="E3559" t="s">
        <v>91</v>
      </c>
      <c r="F3559" t="s">
        <v>95</v>
      </c>
      <c r="G3559" t="s">
        <v>20</v>
      </c>
      <c r="H3559" s="165">
        <v>79198.63565625</v>
      </c>
      <c r="I3559" s="164"/>
    </row>
    <row r="3560" spans="1:9" x14ac:dyDescent="0.35">
      <c r="A3560">
        <v>347437</v>
      </c>
      <c r="B3560" t="s">
        <v>103</v>
      </c>
      <c r="C3560" t="s">
        <v>3</v>
      </c>
      <c r="D3560" t="s">
        <v>62</v>
      </c>
      <c r="E3560" t="s">
        <v>91</v>
      </c>
      <c r="F3560" t="s">
        <v>95</v>
      </c>
      <c r="G3560" t="s">
        <v>20</v>
      </c>
      <c r="H3560" s="165">
        <v>73487.192625000011</v>
      </c>
      <c r="I3560" s="164"/>
    </row>
    <row r="3561" spans="1:9" x14ac:dyDescent="0.35">
      <c r="A3561">
        <v>347439</v>
      </c>
      <c r="B3561" t="s">
        <v>104</v>
      </c>
      <c r="C3561" t="s">
        <v>3</v>
      </c>
      <c r="D3561" t="s">
        <v>62</v>
      </c>
      <c r="E3561" t="s">
        <v>91</v>
      </c>
      <c r="F3561" t="s">
        <v>95</v>
      </c>
      <c r="G3561" t="s">
        <v>20</v>
      </c>
      <c r="H3561" s="165">
        <v>42618.803906250003</v>
      </c>
      <c r="I3561" s="164"/>
    </row>
    <row r="3562" spans="1:9" x14ac:dyDescent="0.35">
      <c r="A3562">
        <v>347331</v>
      </c>
      <c r="B3562" t="s">
        <v>2</v>
      </c>
      <c r="C3562" t="s">
        <v>3</v>
      </c>
      <c r="D3562" t="s">
        <v>4</v>
      </c>
      <c r="E3562" t="s">
        <v>5</v>
      </c>
      <c r="F3562" t="s">
        <v>5</v>
      </c>
      <c r="G3562" t="s">
        <v>20</v>
      </c>
      <c r="H3562" s="165">
        <v>93477.037500000006</v>
      </c>
      <c r="I3562" s="164"/>
    </row>
    <row r="3563" spans="1:9" x14ac:dyDescent="0.35">
      <c r="A3563">
        <v>347333</v>
      </c>
      <c r="B3563" t="s">
        <v>32</v>
      </c>
      <c r="C3563" t="s">
        <v>3</v>
      </c>
      <c r="D3563" t="s">
        <v>4</v>
      </c>
      <c r="E3563" t="s">
        <v>5</v>
      </c>
      <c r="F3563" t="s">
        <v>5</v>
      </c>
      <c r="G3563" t="s">
        <v>20</v>
      </c>
      <c r="H3563" s="165">
        <v>118687.94437499999</v>
      </c>
      <c r="I3563" s="164"/>
    </row>
    <row r="3564" spans="1:9" x14ac:dyDescent="0.35">
      <c r="A3564">
        <v>347335</v>
      </c>
      <c r="B3564" t="s">
        <v>33</v>
      </c>
      <c r="C3564" t="s">
        <v>3</v>
      </c>
      <c r="D3564" t="s">
        <v>4</v>
      </c>
      <c r="E3564" t="s">
        <v>5</v>
      </c>
      <c r="F3564" t="s">
        <v>5</v>
      </c>
      <c r="G3564" t="s">
        <v>20</v>
      </c>
      <c r="H3564" s="165">
        <v>118085.4675</v>
      </c>
      <c r="I3564" s="164"/>
    </row>
    <row r="3565" spans="1:9" x14ac:dyDescent="0.35">
      <c r="A3565">
        <v>347337</v>
      </c>
      <c r="B3565" t="s">
        <v>34</v>
      </c>
      <c r="C3565" t="s">
        <v>3</v>
      </c>
      <c r="D3565" t="s">
        <v>4</v>
      </c>
      <c r="E3565" t="s">
        <v>5</v>
      </c>
      <c r="F3565" t="s">
        <v>5</v>
      </c>
      <c r="G3565" t="s">
        <v>20</v>
      </c>
      <c r="H3565" s="165">
        <v>117482.99062500001</v>
      </c>
      <c r="I3565" s="164"/>
    </row>
    <row r="3566" spans="1:9" x14ac:dyDescent="0.35">
      <c r="A3566">
        <v>347339</v>
      </c>
      <c r="B3566" t="s">
        <v>35</v>
      </c>
      <c r="C3566" t="s">
        <v>3</v>
      </c>
      <c r="D3566" t="s">
        <v>4</v>
      </c>
      <c r="E3566" t="s">
        <v>5</v>
      </c>
      <c r="F3566" t="s">
        <v>5</v>
      </c>
      <c r="G3566" t="s">
        <v>20</v>
      </c>
      <c r="H3566" s="165">
        <v>116880.51375</v>
      </c>
      <c r="I3566" s="164"/>
    </row>
    <row r="3567" spans="1:9" x14ac:dyDescent="0.35">
      <c r="A3567">
        <v>347411</v>
      </c>
      <c r="B3567" t="s">
        <v>85</v>
      </c>
      <c r="C3567" t="s">
        <v>37</v>
      </c>
      <c r="D3567" t="s">
        <v>38</v>
      </c>
      <c r="E3567" t="s">
        <v>39</v>
      </c>
      <c r="F3567" t="s">
        <v>39</v>
      </c>
      <c r="G3567" t="s">
        <v>20</v>
      </c>
      <c r="H3567" s="165">
        <v>93246.502500000002</v>
      </c>
      <c r="I3567" s="164"/>
    </row>
    <row r="3568" spans="1:9" x14ac:dyDescent="0.35">
      <c r="A3568">
        <v>347413</v>
      </c>
      <c r="B3568" t="s">
        <v>86</v>
      </c>
      <c r="C3568" t="s">
        <v>37</v>
      </c>
      <c r="D3568" t="s">
        <v>38</v>
      </c>
      <c r="E3568" t="s">
        <v>39</v>
      </c>
      <c r="F3568" t="s">
        <v>39</v>
      </c>
      <c r="G3568" t="s">
        <v>20</v>
      </c>
      <c r="H3568" s="165">
        <v>118627.14524999999</v>
      </c>
      <c r="I3568" s="164"/>
    </row>
    <row r="3569" spans="1:9" x14ac:dyDescent="0.35">
      <c r="A3569">
        <v>347415</v>
      </c>
      <c r="B3569" t="s">
        <v>87</v>
      </c>
      <c r="C3569" t="s">
        <v>37</v>
      </c>
      <c r="D3569" t="s">
        <v>38</v>
      </c>
      <c r="E3569" t="s">
        <v>39</v>
      </c>
      <c r="F3569" t="s">
        <v>39</v>
      </c>
      <c r="G3569" t="s">
        <v>20</v>
      </c>
      <c r="H3569" s="165">
        <v>118270.550625</v>
      </c>
      <c r="I3569" s="164"/>
    </row>
    <row r="3570" spans="1:9" x14ac:dyDescent="0.35">
      <c r="A3570">
        <v>347417</v>
      </c>
      <c r="B3570" t="s">
        <v>88</v>
      </c>
      <c r="C3570" t="s">
        <v>37</v>
      </c>
      <c r="D3570" t="s">
        <v>38</v>
      </c>
      <c r="E3570" t="s">
        <v>39</v>
      </c>
      <c r="F3570" t="s">
        <v>39</v>
      </c>
      <c r="G3570" t="s">
        <v>20</v>
      </c>
      <c r="H3570" s="165">
        <v>117676.22624999999</v>
      </c>
      <c r="I3570" s="164"/>
    </row>
    <row r="3571" spans="1:9" x14ac:dyDescent="0.35">
      <c r="A3571">
        <v>347419</v>
      </c>
      <c r="B3571" t="s">
        <v>89</v>
      </c>
      <c r="C3571" t="s">
        <v>37</v>
      </c>
      <c r="D3571" t="s">
        <v>38</v>
      </c>
      <c r="E3571" t="s">
        <v>39</v>
      </c>
      <c r="F3571" t="s">
        <v>39</v>
      </c>
      <c r="G3571" t="s">
        <v>20</v>
      </c>
      <c r="H3571" s="165">
        <v>117081.901875</v>
      </c>
      <c r="I3571" s="164"/>
    </row>
    <row r="3572" spans="1:9" x14ac:dyDescent="0.35">
      <c r="A3572">
        <v>347373</v>
      </c>
      <c r="B3572" t="s">
        <v>57</v>
      </c>
      <c r="C3572" t="s">
        <v>37</v>
      </c>
      <c r="D3572" t="s">
        <v>38</v>
      </c>
      <c r="E3572" t="s">
        <v>53</v>
      </c>
      <c r="F3572" t="s">
        <v>53</v>
      </c>
      <c r="G3572" t="s">
        <v>20</v>
      </c>
      <c r="H3572" s="165">
        <v>110434.11749999999</v>
      </c>
      <c r="I3572" s="164"/>
    </row>
    <row r="3573" spans="1:9" x14ac:dyDescent="0.35">
      <c r="A3573">
        <v>347375</v>
      </c>
      <c r="B3573" t="s">
        <v>58</v>
      </c>
      <c r="C3573" t="s">
        <v>37</v>
      </c>
      <c r="D3573" t="s">
        <v>38</v>
      </c>
      <c r="E3573" t="s">
        <v>53</v>
      </c>
      <c r="F3573" t="s">
        <v>53</v>
      </c>
      <c r="G3573" t="s">
        <v>20</v>
      </c>
      <c r="H3573" s="165">
        <v>172306.19699999999</v>
      </c>
      <c r="I3573" s="164"/>
    </row>
    <row r="3574" spans="1:9" x14ac:dyDescent="0.35">
      <c r="A3574">
        <v>347377</v>
      </c>
      <c r="B3574" t="s">
        <v>59</v>
      </c>
      <c r="C3574" t="s">
        <v>37</v>
      </c>
      <c r="D3574" t="s">
        <v>38</v>
      </c>
      <c r="E3574" t="s">
        <v>53</v>
      </c>
      <c r="F3574" t="s">
        <v>53</v>
      </c>
      <c r="G3574" t="s">
        <v>20</v>
      </c>
      <c r="H3574" s="165">
        <v>171788.24249999999</v>
      </c>
      <c r="I3574" s="164"/>
    </row>
    <row r="3575" spans="1:9" x14ac:dyDescent="0.35">
      <c r="A3575">
        <v>347379</v>
      </c>
      <c r="B3575" t="s">
        <v>60</v>
      </c>
      <c r="C3575" t="s">
        <v>37</v>
      </c>
      <c r="D3575" t="s">
        <v>38</v>
      </c>
      <c r="E3575" t="s">
        <v>53</v>
      </c>
      <c r="F3575" t="s">
        <v>53</v>
      </c>
      <c r="G3575" t="s">
        <v>20</v>
      </c>
      <c r="H3575" s="165">
        <v>114604.875</v>
      </c>
      <c r="I3575" s="164"/>
    </row>
    <row r="3576" spans="1:9" x14ac:dyDescent="0.35">
      <c r="A3576">
        <v>347385</v>
      </c>
      <c r="B3576" t="s">
        <v>61</v>
      </c>
      <c r="C3576" t="s">
        <v>3</v>
      </c>
      <c r="D3576" t="s">
        <v>62</v>
      </c>
      <c r="E3576" t="s">
        <v>63</v>
      </c>
      <c r="F3576" t="s">
        <v>63</v>
      </c>
      <c r="G3576" t="s">
        <v>20</v>
      </c>
      <c r="H3576" s="165">
        <v>53372.840624999997</v>
      </c>
      <c r="I3576" s="164"/>
    </row>
    <row r="3577" spans="1:9" x14ac:dyDescent="0.35">
      <c r="A3577">
        <v>347387</v>
      </c>
      <c r="B3577" t="s">
        <v>70</v>
      </c>
      <c r="C3577" t="s">
        <v>3</v>
      </c>
      <c r="D3577" t="s">
        <v>62</v>
      </c>
      <c r="E3577" t="s">
        <v>63</v>
      </c>
      <c r="F3577" t="s">
        <v>63</v>
      </c>
      <c r="G3577" t="s">
        <v>20</v>
      </c>
      <c r="H3577" s="165">
        <v>60089.006249999999</v>
      </c>
      <c r="I3577" s="164"/>
    </row>
    <row r="3578" spans="1:9" x14ac:dyDescent="0.35">
      <c r="A3578">
        <v>347389</v>
      </c>
      <c r="B3578" t="s">
        <v>71</v>
      </c>
      <c r="C3578" t="s">
        <v>3</v>
      </c>
      <c r="D3578" t="s">
        <v>62</v>
      </c>
      <c r="E3578" t="s">
        <v>63</v>
      </c>
      <c r="F3578" t="s">
        <v>63</v>
      </c>
      <c r="G3578" t="s">
        <v>20</v>
      </c>
      <c r="H3578" s="165">
        <v>59782.4296875</v>
      </c>
      <c r="I3578" s="164"/>
    </row>
    <row r="3579" spans="1:9" x14ac:dyDescent="0.35">
      <c r="A3579">
        <v>347391</v>
      </c>
      <c r="B3579" t="s">
        <v>72</v>
      </c>
      <c r="C3579" t="s">
        <v>3</v>
      </c>
      <c r="D3579" t="s">
        <v>62</v>
      </c>
      <c r="E3579" t="s">
        <v>63</v>
      </c>
      <c r="F3579" t="s">
        <v>63</v>
      </c>
      <c r="G3579" t="s">
        <v>20</v>
      </c>
      <c r="H3579" s="165">
        <v>60167.432812499996</v>
      </c>
      <c r="I3579" s="164"/>
    </row>
    <row r="3580" spans="1:9" x14ac:dyDescent="0.35">
      <c r="A3580">
        <v>347393</v>
      </c>
      <c r="B3580" t="s">
        <v>73</v>
      </c>
      <c r="C3580" t="s">
        <v>3</v>
      </c>
      <c r="D3580" t="s">
        <v>62</v>
      </c>
      <c r="E3580" t="s">
        <v>63</v>
      </c>
      <c r="F3580" t="s">
        <v>63</v>
      </c>
      <c r="G3580" t="s">
        <v>20</v>
      </c>
      <c r="H3580" s="165">
        <v>59857.291406249999</v>
      </c>
      <c r="I3580" s="164"/>
    </row>
    <row r="3581" spans="1:9" x14ac:dyDescent="0.35">
      <c r="A3581">
        <v>347395</v>
      </c>
      <c r="B3581" t="s">
        <v>74</v>
      </c>
      <c r="C3581" t="s">
        <v>3</v>
      </c>
      <c r="D3581" t="s">
        <v>62</v>
      </c>
      <c r="E3581" t="s">
        <v>63</v>
      </c>
      <c r="F3581" t="s">
        <v>63</v>
      </c>
      <c r="G3581" t="s">
        <v>20</v>
      </c>
      <c r="H3581" s="165">
        <v>129026.42999999998</v>
      </c>
      <c r="I3581" s="164"/>
    </row>
    <row r="3582" spans="1:9" x14ac:dyDescent="0.35">
      <c r="A3582">
        <v>347397</v>
      </c>
      <c r="B3582" t="s">
        <v>75</v>
      </c>
      <c r="C3582" t="s">
        <v>3</v>
      </c>
      <c r="D3582" t="s">
        <v>62</v>
      </c>
      <c r="E3582" t="s">
        <v>63</v>
      </c>
      <c r="F3582" t="s">
        <v>63</v>
      </c>
      <c r="G3582" t="s">
        <v>20</v>
      </c>
      <c r="H3582" s="165">
        <v>123436.27968749999</v>
      </c>
      <c r="I3582" s="164"/>
    </row>
    <row r="3583" spans="1:9" x14ac:dyDescent="0.35">
      <c r="A3583">
        <v>347399</v>
      </c>
      <c r="B3583" t="s">
        <v>76</v>
      </c>
      <c r="C3583" t="s">
        <v>3</v>
      </c>
      <c r="D3583" t="s">
        <v>62</v>
      </c>
      <c r="E3583" t="s">
        <v>63</v>
      </c>
      <c r="F3583" t="s">
        <v>63</v>
      </c>
      <c r="G3583" t="s">
        <v>20</v>
      </c>
      <c r="H3583" s="165">
        <v>62584.396874999999</v>
      </c>
      <c r="I3583" s="164"/>
    </row>
    <row r="3584" spans="1:9" x14ac:dyDescent="0.35">
      <c r="A3584">
        <v>347411</v>
      </c>
      <c r="B3584" t="s">
        <v>85</v>
      </c>
      <c r="C3584" t="s">
        <v>37</v>
      </c>
      <c r="D3584" t="s">
        <v>4</v>
      </c>
      <c r="E3584" t="s">
        <v>78</v>
      </c>
      <c r="F3584" t="s">
        <v>78</v>
      </c>
      <c r="G3584" t="s">
        <v>20</v>
      </c>
      <c r="H3584" s="165">
        <v>91826.505000000005</v>
      </c>
      <c r="I3584" s="164"/>
    </row>
    <row r="3585" spans="1:9" x14ac:dyDescent="0.35">
      <c r="A3585">
        <v>347413</v>
      </c>
      <c r="B3585" t="s">
        <v>86</v>
      </c>
      <c r="C3585" t="s">
        <v>37</v>
      </c>
      <c r="D3585" t="s">
        <v>4</v>
      </c>
      <c r="E3585" t="s">
        <v>78</v>
      </c>
      <c r="F3585" t="s">
        <v>78</v>
      </c>
      <c r="G3585" t="s">
        <v>20</v>
      </c>
      <c r="H3585" s="165">
        <v>116820.64049999999</v>
      </c>
      <c r="I3585" s="164"/>
    </row>
    <row r="3586" spans="1:9" x14ac:dyDescent="0.35">
      <c r="A3586">
        <v>347415</v>
      </c>
      <c r="B3586" t="s">
        <v>87</v>
      </c>
      <c r="C3586" t="s">
        <v>37</v>
      </c>
      <c r="D3586" t="s">
        <v>4</v>
      </c>
      <c r="E3586" t="s">
        <v>78</v>
      </c>
      <c r="F3586" t="s">
        <v>78</v>
      </c>
      <c r="G3586" t="s">
        <v>20</v>
      </c>
      <c r="H3586" s="165">
        <v>116469.47624999999</v>
      </c>
      <c r="I3586" s="164"/>
    </row>
    <row r="3587" spans="1:9" x14ac:dyDescent="0.35">
      <c r="A3587">
        <v>347417</v>
      </c>
      <c r="B3587" t="s">
        <v>88</v>
      </c>
      <c r="C3587" t="s">
        <v>37</v>
      </c>
      <c r="D3587" t="s">
        <v>4</v>
      </c>
      <c r="E3587" t="s">
        <v>78</v>
      </c>
      <c r="F3587" t="s">
        <v>78</v>
      </c>
      <c r="G3587" t="s">
        <v>20</v>
      </c>
      <c r="H3587" s="165">
        <v>115884.2025</v>
      </c>
      <c r="I3587" s="164"/>
    </row>
    <row r="3588" spans="1:9" x14ac:dyDescent="0.35">
      <c r="A3588">
        <v>347419</v>
      </c>
      <c r="B3588" t="s">
        <v>89</v>
      </c>
      <c r="C3588" t="s">
        <v>37</v>
      </c>
      <c r="D3588" t="s">
        <v>4</v>
      </c>
      <c r="E3588" t="s">
        <v>78</v>
      </c>
      <c r="F3588" t="s">
        <v>78</v>
      </c>
      <c r="G3588" t="s">
        <v>20</v>
      </c>
      <c r="H3588" s="165">
        <v>115298.92874999999</v>
      </c>
      <c r="I3588" s="164"/>
    </row>
    <row r="3589" spans="1:9" x14ac:dyDescent="0.35">
      <c r="A3589">
        <v>347425</v>
      </c>
      <c r="B3589" t="s">
        <v>93</v>
      </c>
      <c r="C3589" t="s">
        <v>3</v>
      </c>
      <c r="D3589" t="s">
        <v>62</v>
      </c>
      <c r="E3589" t="s">
        <v>91</v>
      </c>
      <c r="F3589" t="s">
        <v>91</v>
      </c>
      <c r="G3589" t="s">
        <v>20</v>
      </c>
      <c r="H3589" s="165">
        <v>48019.364999999998</v>
      </c>
      <c r="I3589" s="164"/>
    </row>
    <row r="3590" spans="1:9" x14ac:dyDescent="0.35">
      <c r="A3590">
        <v>347427</v>
      </c>
      <c r="B3590" t="s">
        <v>98</v>
      </c>
      <c r="C3590" t="s">
        <v>3</v>
      </c>
      <c r="D3590" t="s">
        <v>62</v>
      </c>
      <c r="E3590" t="s">
        <v>91</v>
      </c>
      <c r="F3590" t="s">
        <v>91</v>
      </c>
      <c r="G3590" t="s">
        <v>20</v>
      </c>
      <c r="H3590" s="165">
        <v>54057.611250000002</v>
      </c>
      <c r="I3590" s="164"/>
    </row>
    <row r="3591" spans="1:9" x14ac:dyDescent="0.35">
      <c r="A3591">
        <v>347429</v>
      </c>
      <c r="B3591" t="s">
        <v>99</v>
      </c>
      <c r="C3591" t="s">
        <v>3</v>
      </c>
      <c r="D3591" t="s">
        <v>62</v>
      </c>
      <c r="E3591" t="s">
        <v>91</v>
      </c>
      <c r="F3591" t="s">
        <v>91</v>
      </c>
      <c r="G3591" t="s">
        <v>20</v>
      </c>
      <c r="H3591" s="165">
        <v>55906.213499999998</v>
      </c>
      <c r="I3591" s="164"/>
    </row>
    <row r="3592" spans="1:9" x14ac:dyDescent="0.35">
      <c r="A3592">
        <v>347431</v>
      </c>
      <c r="B3592" t="s">
        <v>100</v>
      </c>
      <c r="C3592" t="s">
        <v>3</v>
      </c>
      <c r="D3592" t="s">
        <v>62</v>
      </c>
      <c r="E3592" t="s">
        <v>91</v>
      </c>
      <c r="F3592" t="s">
        <v>91</v>
      </c>
      <c r="G3592" t="s">
        <v>20</v>
      </c>
      <c r="H3592" s="165">
        <v>56386.276874999996</v>
      </c>
      <c r="I3592" s="164"/>
    </row>
    <row r="3593" spans="1:9" x14ac:dyDescent="0.35">
      <c r="A3593">
        <v>347433</v>
      </c>
      <c r="B3593" t="s">
        <v>101</v>
      </c>
      <c r="C3593" t="s">
        <v>3</v>
      </c>
      <c r="D3593" t="s">
        <v>62</v>
      </c>
      <c r="E3593" t="s">
        <v>91</v>
      </c>
      <c r="F3593" t="s">
        <v>91</v>
      </c>
      <c r="G3593" t="s">
        <v>20</v>
      </c>
      <c r="H3593" s="165">
        <v>56102.928749999999</v>
      </c>
      <c r="I3593" s="164"/>
    </row>
    <row r="3594" spans="1:9" x14ac:dyDescent="0.35">
      <c r="A3594">
        <v>347435</v>
      </c>
      <c r="B3594" t="s">
        <v>102</v>
      </c>
      <c r="C3594" t="s">
        <v>3</v>
      </c>
      <c r="D3594" t="s">
        <v>62</v>
      </c>
      <c r="E3594" t="s">
        <v>91</v>
      </c>
      <c r="F3594" t="s">
        <v>91</v>
      </c>
      <c r="G3594" t="s">
        <v>20</v>
      </c>
      <c r="H3594" s="165">
        <v>118696.809375</v>
      </c>
      <c r="I3594" s="164"/>
    </row>
    <row r="3595" spans="1:9" x14ac:dyDescent="0.35">
      <c r="A3595">
        <v>347437</v>
      </c>
      <c r="B3595" t="s">
        <v>103</v>
      </c>
      <c r="C3595" t="s">
        <v>3</v>
      </c>
      <c r="D3595" t="s">
        <v>62</v>
      </c>
      <c r="E3595" t="s">
        <v>91</v>
      </c>
      <c r="F3595" t="s">
        <v>91</v>
      </c>
      <c r="G3595" t="s">
        <v>20</v>
      </c>
      <c r="H3595" s="165">
        <v>111072.465</v>
      </c>
      <c r="I3595" s="164"/>
    </row>
    <row r="3596" spans="1:9" x14ac:dyDescent="0.35">
      <c r="A3596">
        <v>347439</v>
      </c>
      <c r="B3596" t="s">
        <v>104</v>
      </c>
      <c r="C3596" t="s">
        <v>3</v>
      </c>
      <c r="D3596" t="s">
        <v>62</v>
      </c>
      <c r="E3596" t="s">
        <v>91</v>
      </c>
      <c r="F3596" t="s">
        <v>91</v>
      </c>
      <c r="G3596" t="s">
        <v>20</v>
      </c>
      <c r="H3596" s="165">
        <v>56523.065624999996</v>
      </c>
      <c r="I3596" s="164"/>
    </row>
    <row r="3597" spans="1:9" x14ac:dyDescent="0.35">
      <c r="A3597">
        <v>347331</v>
      </c>
      <c r="B3597" t="s">
        <v>2</v>
      </c>
      <c r="C3597" t="s">
        <v>3</v>
      </c>
      <c r="D3597" t="s">
        <v>4</v>
      </c>
      <c r="E3597" t="s">
        <v>5</v>
      </c>
      <c r="F3597" t="s">
        <v>5</v>
      </c>
      <c r="G3597" t="s">
        <v>156</v>
      </c>
      <c r="H3597" s="165">
        <v>330.78375</v>
      </c>
      <c r="I3597" s="164"/>
    </row>
    <row r="3598" spans="1:9" x14ac:dyDescent="0.35">
      <c r="A3598">
        <v>347333</v>
      </c>
      <c r="B3598" t="s">
        <v>32</v>
      </c>
      <c r="C3598" t="s">
        <v>3</v>
      </c>
      <c r="D3598" t="s">
        <v>4</v>
      </c>
      <c r="E3598" t="s">
        <v>5</v>
      </c>
      <c r="F3598" t="s">
        <v>5</v>
      </c>
      <c r="G3598" t="s">
        <v>156</v>
      </c>
      <c r="H3598" s="165">
        <v>475.385625</v>
      </c>
      <c r="I3598" s="164"/>
    </row>
    <row r="3599" spans="1:9" x14ac:dyDescent="0.35">
      <c r="A3599">
        <v>347335</v>
      </c>
      <c r="B3599" t="s">
        <v>33</v>
      </c>
      <c r="C3599" t="s">
        <v>3</v>
      </c>
      <c r="D3599" t="s">
        <v>4</v>
      </c>
      <c r="E3599" t="s">
        <v>5</v>
      </c>
      <c r="F3599" t="s">
        <v>5</v>
      </c>
      <c r="G3599" t="s">
        <v>156</v>
      </c>
      <c r="H3599" s="165">
        <v>472.97249999999997</v>
      </c>
      <c r="I3599" s="164"/>
    </row>
    <row r="3600" spans="1:9" x14ac:dyDescent="0.35">
      <c r="A3600">
        <v>347337</v>
      </c>
      <c r="B3600" t="s">
        <v>34</v>
      </c>
      <c r="C3600" t="s">
        <v>3</v>
      </c>
      <c r="D3600" t="s">
        <v>4</v>
      </c>
      <c r="E3600" t="s">
        <v>5</v>
      </c>
      <c r="F3600" t="s">
        <v>5</v>
      </c>
      <c r="G3600" t="s">
        <v>156</v>
      </c>
      <c r="H3600" s="165">
        <v>470.55937499999999</v>
      </c>
      <c r="I3600" s="164"/>
    </row>
    <row r="3601" spans="1:9" x14ac:dyDescent="0.35">
      <c r="A3601">
        <v>347339</v>
      </c>
      <c r="B3601" t="s">
        <v>35</v>
      </c>
      <c r="C3601" t="s">
        <v>3</v>
      </c>
      <c r="D3601" t="s">
        <v>4</v>
      </c>
      <c r="E3601" t="s">
        <v>5</v>
      </c>
      <c r="F3601" t="s">
        <v>5</v>
      </c>
      <c r="G3601" t="s">
        <v>156</v>
      </c>
      <c r="H3601" s="165">
        <v>468.14625000000001</v>
      </c>
      <c r="I3601" s="164"/>
    </row>
    <row r="3602" spans="1:9" x14ac:dyDescent="0.35">
      <c r="A3602">
        <v>347353</v>
      </c>
      <c r="B3602" t="s">
        <v>47</v>
      </c>
      <c r="C3602" t="s">
        <v>37</v>
      </c>
      <c r="D3602" t="s">
        <v>38</v>
      </c>
      <c r="E3602" t="s">
        <v>39</v>
      </c>
      <c r="F3602" t="s">
        <v>39</v>
      </c>
      <c r="G3602" t="s">
        <v>156</v>
      </c>
      <c r="H3602" s="165">
        <v>1234.8945000000001</v>
      </c>
      <c r="I3602" s="164"/>
    </row>
    <row r="3603" spans="1:9" x14ac:dyDescent="0.35">
      <c r="A3603">
        <v>347355</v>
      </c>
      <c r="B3603" t="s">
        <v>49</v>
      </c>
      <c r="C3603" t="s">
        <v>37</v>
      </c>
      <c r="D3603" t="s">
        <v>38</v>
      </c>
      <c r="E3603" t="s">
        <v>39</v>
      </c>
      <c r="F3603" t="s">
        <v>39</v>
      </c>
      <c r="G3603" t="s">
        <v>156</v>
      </c>
      <c r="H3603" s="165">
        <v>5694.8760000000002</v>
      </c>
      <c r="I3603" s="164"/>
    </row>
    <row r="3604" spans="1:9" x14ac:dyDescent="0.35">
      <c r="A3604">
        <v>347373</v>
      </c>
      <c r="B3604" t="s">
        <v>57</v>
      </c>
      <c r="C3604" t="s">
        <v>37</v>
      </c>
      <c r="D3604" t="s">
        <v>38</v>
      </c>
      <c r="E3604" t="s">
        <v>53</v>
      </c>
      <c r="F3604" t="s">
        <v>53</v>
      </c>
      <c r="G3604" t="s">
        <v>156</v>
      </c>
      <c r="H3604" s="165">
        <v>46202.173499999997</v>
      </c>
      <c r="I3604" s="164"/>
    </row>
    <row r="3605" spans="1:9" x14ac:dyDescent="0.35">
      <c r="A3605">
        <v>347375</v>
      </c>
      <c r="B3605" t="s">
        <v>58</v>
      </c>
      <c r="C3605" t="s">
        <v>37</v>
      </c>
      <c r="D3605" t="s">
        <v>38</v>
      </c>
      <c r="E3605" t="s">
        <v>53</v>
      </c>
      <c r="F3605" t="s">
        <v>53</v>
      </c>
      <c r="G3605" t="s">
        <v>156</v>
      </c>
      <c r="H3605" s="165">
        <v>221389.13439999998</v>
      </c>
      <c r="I3605" s="164"/>
    </row>
    <row r="3606" spans="1:9" x14ac:dyDescent="0.35">
      <c r="A3606">
        <v>347385</v>
      </c>
      <c r="B3606" t="s">
        <v>61</v>
      </c>
      <c r="C3606" t="s">
        <v>3</v>
      </c>
      <c r="D3606" t="s">
        <v>62</v>
      </c>
      <c r="E3606" t="s">
        <v>63</v>
      </c>
      <c r="F3606" t="s">
        <v>63</v>
      </c>
      <c r="G3606" t="s">
        <v>156</v>
      </c>
      <c r="H3606" s="165">
        <v>244.89562499999997</v>
      </c>
      <c r="I3606" s="164"/>
    </row>
    <row r="3607" spans="1:9" x14ac:dyDescent="0.35">
      <c r="A3607">
        <v>347387</v>
      </c>
      <c r="B3607" t="s">
        <v>70</v>
      </c>
      <c r="C3607" t="s">
        <v>3</v>
      </c>
      <c r="D3607" t="s">
        <v>62</v>
      </c>
      <c r="E3607" t="s">
        <v>63</v>
      </c>
      <c r="F3607" t="s">
        <v>63</v>
      </c>
      <c r="G3607" t="s">
        <v>156</v>
      </c>
      <c r="H3607" s="165">
        <v>243.6525</v>
      </c>
      <c r="I3607" s="164"/>
    </row>
    <row r="3608" spans="1:9" x14ac:dyDescent="0.35">
      <c r="A3608">
        <v>347389</v>
      </c>
      <c r="B3608" t="s">
        <v>71</v>
      </c>
      <c r="C3608" t="s">
        <v>3</v>
      </c>
      <c r="D3608" t="s">
        <v>62</v>
      </c>
      <c r="E3608" t="s">
        <v>63</v>
      </c>
      <c r="F3608" t="s">
        <v>63</v>
      </c>
      <c r="G3608" t="s">
        <v>156</v>
      </c>
      <c r="H3608" s="165">
        <v>242.40937499999998</v>
      </c>
      <c r="I3608" s="164"/>
    </row>
    <row r="3609" spans="1:9" x14ac:dyDescent="0.35">
      <c r="A3609">
        <v>347391</v>
      </c>
      <c r="B3609" t="s">
        <v>72</v>
      </c>
      <c r="C3609" t="s">
        <v>3</v>
      </c>
      <c r="D3609" t="s">
        <v>62</v>
      </c>
      <c r="E3609" t="s">
        <v>63</v>
      </c>
      <c r="F3609" t="s">
        <v>63</v>
      </c>
      <c r="G3609" t="s">
        <v>156</v>
      </c>
      <c r="H3609" s="165">
        <v>241.16624999999999</v>
      </c>
      <c r="I3609" s="164"/>
    </row>
    <row r="3610" spans="1:9" x14ac:dyDescent="0.35">
      <c r="A3610">
        <v>347393</v>
      </c>
      <c r="B3610" t="s">
        <v>73</v>
      </c>
      <c r="C3610" t="s">
        <v>3</v>
      </c>
      <c r="D3610" t="s">
        <v>62</v>
      </c>
      <c r="E3610" t="s">
        <v>63</v>
      </c>
      <c r="F3610" t="s">
        <v>63</v>
      </c>
      <c r="G3610" t="s">
        <v>156</v>
      </c>
      <c r="H3610" s="165">
        <v>239.92312499999997</v>
      </c>
      <c r="I3610" s="164"/>
    </row>
    <row r="3611" spans="1:9" x14ac:dyDescent="0.35">
      <c r="A3611">
        <v>347395</v>
      </c>
      <c r="B3611" t="s">
        <v>74</v>
      </c>
      <c r="C3611" t="s">
        <v>3</v>
      </c>
      <c r="D3611" t="s">
        <v>62</v>
      </c>
      <c r="E3611" t="s">
        <v>63</v>
      </c>
      <c r="F3611" t="s">
        <v>63</v>
      </c>
      <c r="G3611" t="s">
        <v>156</v>
      </c>
      <c r="H3611" s="165">
        <v>462.19875000000002</v>
      </c>
      <c r="I3611" s="164"/>
    </row>
    <row r="3612" spans="1:9" x14ac:dyDescent="0.35">
      <c r="A3612">
        <v>347397</v>
      </c>
      <c r="B3612" t="s">
        <v>75</v>
      </c>
      <c r="C3612" t="s">
        <v>3</v>
      </c>
      <c r="D3612" t="s">
        <v>62</v>
      </c>
      <c r="E3612" t="s">
        <v>63</v>
      </c>
      <c r="F3612" t="s">
        <v>63</v>
      </c>
      <c r="G3612" t="s">
        <v>156</v>
      </c>
      <c r="H3612" s="165">
        <v>436.55624999999998</v>
      </c>
      <c r="I3612" s="164"/>
    </row>
    <row r="3613" spans="1:9" x14ac:dyDescent="0.35">
      <c r="A3613">
        <v>347399</v>
      </c>
      <c r="B3613" t="s">
        <v>76</v>
      </c>
      <c r="C3613" t="s">
        <v>3</v>
      </c>
      <c r="D3613" t="s">
        <v>62</v>
      </c>
      <c r="E3613" t="s">
        <v>63</v>
      </c>
      <c r="F3613" t="s">
        <v>63</v>
      </c>
      <c r="G3613" t="s">
        <v>156</v>
      </c>
      <c r="H3613" s="165">
        <v>246.13874999999999</v>
      </c>
      <c r="I3613" s="164"/>
    </row>
    <row r="3614" spans="1:9" x14ac:dyDescent="0.35">
      <c r="A3614">
        <v>347411</v>
      </c>
      <c r="B3614" t="s">
        <v>85</v>
      </c>
      <c r="C3614" t="s">
        <v>37</v>
      </c>
      <c r="D3614" t="s">
        <v>4</v>
      </c>
      <c r="E3614" t="s">
        <v>78</v>
      </c>
      <c r="F3614" t="s">
        <v>78</v>
      </c>
      <c r="G3614" t="s">
        <v>156</v>
      </c>
      <c r="H3614" s="165">
        <v>9919.7898749999986</v>
      </c>
      <c r="I3614" s="164"/>
    </row>
    <row r="3615" spans="1:9" x14ac:dyDescent="0.35">
      <c r="A3615">
        <v>347413</v>
      </c>
      <c r="B3615" t="s">
        <v>86</v>
      </c>
      <c r="C3615" t="s">
        <v>37</v>
      </c>
      <c r="D3615" t="s">
        <v>4</v>
      </c>
      <c r="E3615" t="s">
        <v>78</v>
      </c>
      <c r="F3615" t="s">
        <v>78</v>
      </c>
      <c r="G3615" t="s">
        <v>156</v>
      </c>
      <c r="H3615" s="165">
        <v>14818.578449999999</v>
      </c>
      <c r="I3615" s="164"/>
    </row>
    <row r="3616" spans="1:9" x14ac:dyDescent="0.35">
      <c r="A3616">
        <v>347415</v>
      </c>
      <c r="B3616" t="s">
        <v>87</v>
      </c>
      <c r="C3616" t="s">
        <v>37</v>
      </c>
      <c r="D3616" t="s">
        <v>4</v>
      </c>
      <c r="E3616" t="s">
        <v>78</v>
      </c>
      <c r="F3616" t="s">
        <v>78</v>
      </c>
      <c r="G3616" t="s">
        <v>156</v>
      </c>
      <c r="H3616" s="165">
        <v>14774.033625</v>
      </c>
      <c r="I3616" s="164"/>
    </row>
    <row r="3617" spans="1:9" x14ac:dyDescent="0.35">
      <c r="A3617">
        <v>347417</v>
      </c>
      <c r="B3617" t="s">
        <v>88</v>
      </c>
      <c r="C3617" t="s">
        <v>37</v>
      </c>
      <c r="D3617" t="s">
        <v>4</v>
      </c>
      <c r="E3617" t="s">
        <v>78</v>
      </c>
      <c r="F3617" t="s">
        <v>78</v>
      </c>
      <c r="G3617" t="s">
        <v>156</v>
      </c>
      <c r="H3617" s="165">
        <v>14699.792249999999</v>
      </c>
      <c r="I3617" s="164"/>
    </row>
    <row r="3618" spans="1:9" x14ac:dyDescent="0.35">
      <c r="A3618">
        <v>347419</v>
      </c>
      <c r="B3618" t="s">
        <v>89</v>
      </c>
      <c r="C3618" t="s">
        <v>37</v>
      </c>
      <c r="D3618" t="s">
        <v>4</v>
      </c>
      <c r="E3618" t="s">
        <v>78</v>
      </c>
      <c r="F3618" t="s">
        <v>78</v>
      </c>
      <c r="G3618" t="s">
        <v>156</v>
      </c>
      <c r="H3618" s="165">
        <v>14625.550874999999</v>
      </c>
      <c r="I3618" s="164"/>
    </row>
    <row r="3619" spans="1:9" x14ac:dyDescent="0.35">
      <c r="A3619">
        <v>347425</v>
      </c>
      <c r="B3619" t="s">
        <v>93</v>
      </c>
      <c r="C3619" t="s">
        <v>3</v>
      </c>
      <c r="D3619" t="s">
        <v>62</v>
      </c>
      <c r="E3619" t="s">
        <v>91</v>
      </c>
      <c r="F3619" t="s">
        <v>91</v>
      </c>
      <c r="G3619" t="s">
        <v>156</v>
      </c>
      <c r="H3619" s="165">
        <v>238.69274999999999</v>
      </c>
      <c r="I3619" s="164"/>
    </row>
    <row r="3620" spans="1:9" x14ac:dyDescent="0.35">
      <c r="A3620">
        <v>347427</v>
      </c>
      <c r="B3620" t="s">
        <v>98</v>
      </c>
      <c r="C3620" t="s">
        <v>3</v>
      </c>
      <c r="D3620" t="s">
        <v>62</v>
      </c>
      <c r="E3620" t="s">
        <v>91</v>
      </c>
      <c r="F3620" t="s">
        <v>91</v>
      </c>
      <c r="G3620" t="s">
        <v>156</v>
      </c>
      <c r="H3620" s="165">
        <v>237.46237499999998</v>
      </c>
      <c r="I3620" s="164"/>
    </row>
    <row r="3621" spans="1:9" x14ac:dyDescent="0.35">
      <c r="A3621">
        <v>347429</v>
      </c>
      <c r="B3621" t="s">
        <v>99</v>
      </c>
      <c r="C3621" t="s">
        <v>3</v>
      </c>
      <c r="D3621" t="s">
        <v>62</v>
      </c>
      <c r="E3621" t="s">
        <v>91</v>
      </c>
      <c r="F3621" t="s">
        <v>91</v>
      </c>
      <c r="G3621" t="s">
        <v>156</v>
      </c>
      <c r="H3621" s="165">
        <v>245.58285000000001</v>
      </c>
      <c r="I3621" s="164"/>
    </row>
    <row r="3622" spans="1:9" x14ac:dyDescent="0.35">
      <c r="A3622">
        <v>347431</v>
      </c>
      <c r="B3622" t="s">
        <v>100</v>
      </c>
      <c r="C3622" t="s">
        <v>3</v>
      </c>
      <c r="D3622" t="s">
        <v>62</v>
      </c>
      <c r="E3622" t="s">
        <v>91</v>
      </c>
      <c r="F3622" t="s">
        <v>91</v>
      </c>
      <c r="G3622" t="s">
        <v>156</v>
      </c>
      <c r="H3622" s="165">
        <v>244.84462499999998</v>
      </c>
      <c r="I3622" s="164"/>
    </row>
    <row r="3623" spans="1:9" x14ac:dyDescent="0.35">
      <c r="A3623">
        <v>347433</v>
      </c>
      <c r="B3623" t="s">
        <v>101</v>
      </c>
      <c r="C3623" t="s">
        <v>3</v>
      </c>
      <c r="D3623" t="s">
        <v>62</v>
      </c>
      <c r="E3623" t="s">
        <v>91</v>
      </c>
      <c r="F3623" t="s">
        <v>91</v>
      </c>
      <c r="G3623" t="s">
        <v>156</v>
      </c>
      <c r="H3623" s="165">
        <v>243.61424999999997</v>
      </c>
      <c r="I3623" s="164"/>
    </row>
    <row r="3624" spans="1:9" x14ac:dyDescent="0.35">
      <c r="A3624">
        <v>347435</v>
      </c>
      <c r="B3624" t="s">
        <v>102</v>
      </c>
      <c r="C3624" t="s">
        <v>3</v>
      </c>
      <c r="D3624" t="s">
        <v>62</v>
      </c>
      <c r="E3624" t="s">
        <v>91</v>
      </c>
      <c r="F3624" t="s">
        <v>91</v>
      </c>
      <c r="G3624" t="s">
        <v>156</v>
      </c>
      <c r="H3624" s="165">
        <v>451.49937499999999</v>
      </c>
      <c r="I3624" s="164"/>
    </row>
    <row r="3625" spans="1:9" x14ac:dyDescent="0.35">
      <c r="A3625">
        <v>347437</v>
      </c>
      <c r="B3625" t="s">
        <v>103</v>
      </c>
      <c r="C3625" t="s">
        <v>3</v>
      </c>
      <c r="D3625" t="s">
        <v>62</v>
      </c>
      <c r="E3625" t="s">
        <v>91</v>
      </c>
      <c r="F3625" t="s">
        <v>91</v>
      </c>
      <c r="G3625" t="s">
        <v>156</v>
      </c>
      <c r="H3625" s="165">
        <v>425.565</v>
      </c>
      <c r="I3625" s="164"/>
    </row>
    <row r="3626" spans="1:9" x14ac:dyDescent="0.35">
      <c r="A3626">
        <v>347439</v>
      </c>
      <c r="B3626" t="s">
        <v>104</v>
      </c>
      <c r="C3626" t="s">
        <v>3</v>
      </c>
      <c r="D3626" t="s">
        <v>62</v>
      </c>
      <c r="E3626" t="s">
        <v>91</v>
      </c>
      <c r="F3626" t="s">
        <v>91</v>
      </c>
      <c r="G3626" t="s">
        <v>156</v>
      </c>
      <c r="H3626" s="165">
        <v>239.923125</v>
      </c>
      <c r="I3626" s="164"/>
    </row>
    <row r="3627" spans="1:9" x14ac:dyDescent="0.35">
      <c r="A3627">
        <v>347331</v>
      </c>
      <c r="B3627" t="s">
        <v>2</v>
      </c>
      <c r="C3627" t="s">
        <v>3</v>
      </c>
      <c r="D3627" t="s">
        <v>4</v>
      </c>
      <c r="E3627" t="s">
        <v>5</v>
      </c>
      <c r="F3627" t="s">
        <v>5</v>
      </c>
      <c r="G3627" t="s">
        <v>164</v>
      </c>
      <c r="H3627" s="165">
        <v>367.53750000000002</v>
      </c>
      <c r="I3627" s="164"/>
    </row>
    <row r="3628" spans="1:9" x14ac:dyDescent="0.35">
      <c r="A3628">
        <v>347333</v>
      </c>
      <c r="B3628" t="s">
        <v>32</v>
      </c>
      <c r="C3628" t="s">
        <v>3</v>
      </c>
      <c r="D3628" t="s">
        <v>4</v>
      </c>
      <c r="E3628" t="s">
        <v>5</v>
      </c>
      <c r="F3628" t="s">
        <v>5</v>
      </c>
      <c r="G3628" t="s">
        <v>164</v>
      </c>
      <c r="H3628" s="165">
        <v>463.19625000000002</v>
      </c>
      <c r="I3628" s="164"/>
    </row>
    <row r="3629" spans="1:9" x14ac:dyDescent="0.35">
      <c r="A3629">
        <v>347335</v>
      </c>
      <c r="B3629" t="s">
        <v>33</v>
      </c>
      <c r="C3629" t="s">
        <v>3</v>
      </c>
      <c r="D3629" t="s">
        <v>4</v>
      </c>
      <c r="E3629" t="s">
        <v>5</v>
      </c>
      <c r="F3629" t="s">
        <v>5</v>
      </c>
      <c r="G3629" t="s">
        <v>164</v>
      </c>
      <c r="H3629" s="165">
        <v>460.84499999999997</v>
      </c>
      <c r="I3629" s="164"/>
    </row>
    <row r="3630" spans="1:9" x14ac:dyDescent="0.35">
      <c r="A3630">
        <v>347337</v>
      </c>
      <c r="B3630" t="s">
        <v>34</v>
      </c>
      <c r="C3630" t="s">
        <v>3</v>
      </c>
      <c r="D3630" t="s">
        <v>4</v>
      </c>
      <c r="E3630" t="s">
        <v>5</v>
      </c>
      <c r="F3630" t="s">
        <v>5</v>
      </c>
      <c r="G3630" t="s">
        <v>164</v>
      </c>
      <c r="H3630" s="165">
        <v>458.49374999999998</v>
      </c>
      <c r="I3630" s="164"/>
    </row>
    <row r="3631" spans="1:9" x14ac:dyDescent="0.35">
      <c r="A3631">
        <v>347339</v>
      </c>
      <c r="B3631" t="s">
        <v>35</v>
      </c>
      <c r="C3631" t="s">
        <v>3</v>
      </c>
      <c r="D3631" t="s">
        <v>4</v>
      </c>
      <c r="E3631" t="s">
        <v>5</v>
      </c>
      <c r="F3631" t="s">
        <v>5</v>
      </c>
      <c r="G3631" t="s">
        <v>164</v>
      </c>
      <c r="H3631" s="165">
        <v>456.14249999999998</v>
      </c>
      <c r="I3631" s="164"/>
    </row>
    <row r="3632" spans="1:9" x14ac:dyDescent="0.35">
      <c r="A3632">
        <v>347353</v>
      </c>
      <c r="B3632" t="s">
        <v>47</v>
      </c>
      <c r="C3632" t="s">
        <v>37</v>
      </c>
      <c r="D3632" t="s">
        <v>38</v>
      </c>
      <c r="E3632" t="s">
        <v>39</v>
      </c>
      <c r="F3632" t="s">
        <v>39</v>
      </c>
      <c r="G3632" t="s">
        <v>164</v>
      </c>
      <c r="H3632" s="165">
        <v>352.827</v>
      </c>
      <c r="I3632" s="164"/>
    </row>
    <row r="3633" spans="1:9" x14ac:dyDescent="0.35">
      <c r="A3633">
        <v>347355</v>
      </c>
      <c r="B3633" t="s">
        <v>49</v>
      </c>
      <c r="C3633" t="s">
        <v>37</v>
      </c>
      <c r="D3633" t="s">
        <v>38</v>
      </c>
      <c r="E3633" t="s">
        <v>39</v>
      </c>
      <c r="F3633" t="s">
        <v>39</v>
      </c>
      <c r="G3633" t="s">
        <v>164</v>
      </c>
      <c r="H3633" s="165">
        <v>585.09</v>
      </c>
      <c r="I3633" s="164"/>
    </row>
    <row r="3634" spans="1:9" x14ac:dyDescent="0.35">
      <c r="A3634">
        <v>347357</v>
      </c>
      <c r="B3634" t="s">
        <v>50</v>
      </c>
      <c r="C3634" t="s">
        <v>37</v>
      </c>
      <c r="D3634" t="s">
        <v>38</v>
      </c>
      <c r="E3634" t="s">
        <v>39</v>
      </c>
      <c r="F3634" t="s">
        <v>39</v>
      </c>
      <c r="G3634" t="s">
        <v>164</v>
      </c>
      <c r="H3634" s="165">
        <v>582.13499999999999</v>
      </c>
      <c r="I3634" s="164"/>
    </row>
    <row r="3635" spans="1:9" x14ac:dyDescent="0.35">
      <c r="A3635">
        <v>347359</v>
      </c>
      <c r="B3635" t="s">
        <v>51</v>
      </c>
      <c r="C3635" t="s">
        <v>37</v>
      </c>
      <c r="D3635" t="s">
        <v>38</v>
      </c>
      <c r="E3635" t="s">
        <v>39</v>
      </c>
      <c r="F3635" t="s">
        <v>39</v>
      </c>
      <c r="G3635" t="s">
        <v>164</v>
      </c>
      <c r="H3635" s="165">
        <v>347.50799999999998</v>
      </c>
      <c r="I3635" s="164"/>
    </row>
    <row r="3636" spans="1:9" x14ac:dyDescent="0.35">
      <c r="A3636">
        <v>347373</v>
      </c>
      <c r="B3636" t="s">
        <v>57</v>
      </c>
      <c r="C3636" t="s">
        <v>37</v>
      </c>
      <c r="D3636" t="s">
        <v>38</v>
      </c>
      <c r="E3636" t="s">
        <v>53</v>
      </c>
      <c r="F3636" t="s">
        <v>53</v>
      </c>
      <c r="G3636" t="s">
        <v>164</v>
      </c>
      <c r="H3636" s="165">
        <v>13192.514999999999</v>
      </c>
      <c r="I3636" s="164"/>
    </row>
    <row r="3637" spans="1:9" x14ac:dyDescent="0.35">
      <c r="A3637">
        <v>347375</v>
      </c>
      <c r="B3637" t="s">
        <v>58</v>
      </c>
      <c r="C3637" t="s">
        <v>37</v>
      </c>
      <c r="D3637" t="s">
        <v>38</v>
      </c>
      <c r="E3637" t="s">
        <v>53</v>
      </c>
      <c r="F3637" t="s">
        <v>53</v>
      </c>
      <c r="G3637" t="s">
        <v>164</v>
      </c>
      <c r="H3637" s="165">
        <v>22739.43</v>
      </c>
      <c r="I3637" s="164"/>
    </row>
    <row r="3638" spans="1:9" x14ac:dyDescent="0.35">
      <c r="A3638">
        <v>347377</v>
      </c>
      <c r="B3638" t="s">
        <v>59</v>
      </c>
      <c r="C3638" t="s">
        <v>37</v>
      </c>
      <c r="D3638" t="s">
        <v>38</v>
      </c>
      <c r="E3638" t="s">
        <v>53</v>
      </c>
      <c r="F3638" t="s">
        <v>53</v>
      </c>
      <c r="G3638" t="s">
        <v>164</v>
      </c>
      <c r="H3638" s="165">
        <v>22671.075000000001</v>
      </c>
      <c r="I3638" s="164"/>
    </row>
    <row r="3639" spans="1:9" x14ac:dyDescent="0.35">
      <c r="A3639">
        <v>347379</v>
      </c>
      <c r="B3639" t="s">
        <v>60</v>
      </c>
      <c r="C3639" t="s">
        <v>37</v>
      </c>
      <c r="D3639" t="s">
        <v>38</v>
      </c>
      <c r="E3639" t="s">
        <v>53</v>
      </c>
      <c r="F3639" t="s">
        <v>53</v>
      </c>
      <c r="G3639" t="s">
        <v>164</v>
      </c>
      <c r="H3639" s="165">
        <v>13534.289999999999</v>
      </c>
      <c r="I3639" s="164"/>
    </row>
    <row r="3640" spans="1:9" x14ac:dyDescent="0.35">
      <c r="A3640">
        <v>347385</v>
      </c>
      <c r="B3640" t="s">
        <v>61</v>
      </c>
      <c r="C3640" t="s">
        <v>3</v>
      </c>
      <c r="D3640" t="s">
        <v>62</v>
      </c>
      <c r="E3640" t="s">
        <v>63</v>
      </c>
      <c r="F3640" t="s">
        <v>63</v>
      </c>
      <c r="G3640" t="s">
        <v>164</v>
      </c>
      <c r="H3640" s="165">
        <v>224.48765624999999</v>
      </c>
      <c r="I3640" s="164"/>
    </row>
    <row r="3641" spans="1:9" x14ac:dyDescent="0.35">
      <c r="A3641">
        <v>347387</v>
      </c>
      <c r="B3641" t="s">
        <v>70</v>
      </c>
      <c r="C3641" t="s">
        <v>3</v>
      </c>
      <c r="D3641" t="s">
        <v>62</v>
      </c>
      <c r="E3641" t="s">
        <v>63</v>
      </c>
      <c r="F3641" t="s">
        <v>63</v>
      </c>
      <c r="G3641" t="s">
        <v>164</v>
      </c>
      <c r="H3641" s="165">
        <v>243.6525</v>
      </c>
      <c r="I3641" s="164"/>
    </row>
    <row r="3642" spans="1:9" x14ac:dyDescent="0.35">
      <c r="A3642">
        <v>347389</v>
      </c>
      <c r="B3642" t="s">
        <v>71</v>
      </c>
      <c r="C3642" t="s">
        <v>3</v>
      </c>
      <c r="D3642" t="s">
        <v>62</v>
      </c>
      <c r="E3642" t="s">
        <v>63</v>
      </c>
      <c r="F3642" t="s">
        <v>63</v>
      </c>
      <c r="G3642" t="s">
        <v>164</v>
      </c>
      <c r="H3642" s="165">
        <v>242.40937499999998</v>
      </c>
      <c r="I3642" s="164"/>
    </row>
    <row r="3643" spans="1:9" x14ac:dyDescent="0.35">
      <c r="A3643">
        <v>347391</v>
      </c>
      <c r="B3643" t="s">
        <v>72</v>
      </c>
      <c r="C3643" t="s">
        <v>3</v>
      </c>
      <c r="D3643" t="s">
        <v>62</v>
      </c>
      <c r="E3643" t="s">
        <v>63</v>
      </c>
      <c r="F3643" t="s">
        <v>63</v>
      </c>
      <c r="G3643" t="s">
        <v>164</v>
      </c>
      <c r="H3643" s="165">
        <v>241.16624999999999</v>
      </c>
      <c r="I3643" s="164"/>
    </row>
    <row r="3644" spans="1:9" x14ac:dyDescent="0.35">
      <c r="A3644">
        <v>347393</v>
      </c>
      <c r="B3644" t="s">
        <v>73</v>
      </c>
      <c r="C3644" t="s">
        <v>3</v>
      </c>
      <c r="D3644" t="s">
        <v>62</v>
      </c>
      <c r="E3644" t="s">
        <v>63</v>
      </c>
      <c r="F3644" t="s">
        <v>63</v>
      </c>
      <c r="G3644" t="s">
        <v>164</v>
      </c>
      <c r="H3644" s="165">
        <v>239.92312499999997</v>
      </c>
      <c r="I3644" s="164"/>
    </row>
    <row r="3645" spans="1:9" x14ac:dyDescent="0.35">
      <c r="A3645">
        <v>347395</v>
      </c>
      <c r="B3645" t="s">
        <v>74</v>
      </c>
      <c r="C3645" t="s">
        <v>3</v>
      </c>
      <c r="D3645" t="s">
        <v>62</v>
      </c>
      <c r="E3645" t="s">
        <v>63</v>
      </c>
      <c r="F3645" t="s">
        <v>63</v>
      </c>
      <c r="G3645" t="s">
        <v>164</v>
      </c>
      <c r="H3645" s="165">
        <v>486.52499999999998</v>
      </c>
      <c r="I3645" s="164"/>
    </row>
    <row r="3646" spans="1:9" x14ac:dyDescent="0.35">
      <c r="A3646">
        <v>347397</v>
      </c>
      <c r="B3646" t="s">
        <v>75</v>
      </c>
      <c r="C3646" t="s">
        <v>3</v>
      </c>
      <c r="D3646" t="s">
        <v>62</v>
      </c>
      <c r="E3646" t="s">
        <v>63</v>
      </c>
      <c r="F3646" t="s">
        <v>63</v>
      </c>
      <c r="G3646" t="s">
        <v>164</v>
      </c>
      <c r="H3646" s="165">
        <v>436.55624999999998</v>
      </c>
      <c r="I3646" s="164"/>
    </row>
    <row r="3647" spans="1:9" x14ac:dyDescent="0.35">
      <c r="A3647">
        <v>347399</v>
      </c>
      <c r="B3647" t="s">
        <v>76</v>
      </c>
      <c r="C3647" t="s">
        <v>3</v>
      </c>
      <c r="D3647" t="s">
        <v>62</v>
      </c>
      <c r="E3647" t="s">
        <v>63</v>
      </c>
      <c r="F3647" t="s">
        <v>63</v>
      </c>
      <c r="G3647" t="s">
        <v>164</v>
      </c>
      <c r="H3647" s="165">
        <v>246.13874999999999</v>
      </c>
      <c r="I3647" s="164"/>
    </row>
    <row r="3648" spans="1:9" x14ac:dyDescent="0.35">
      <c r="A3648">
        <v>347411</v>
      </c>
      <c r="B3648" t="s">
        <v>85</v>
      </c>
      <c r="C3648" t="s">
        <v>37</v>
      </c>
      <c r="D3648" t="s">
        <v>4</v>
      </c>
      <c r="E3648" t="s">
        <v>78</v>
      </c>
      <c r="F3648" t="s">
        <v>78</v>
      </c>
      <c r="G3648" t="s">
        <v>164</v>
      </c>
      <c r="H3648" s="165">
        <v>11021.98875</v>
      </c>
      <c r="I3648" s="164"/>
    </row>
    <row r="3649" spans="1:9" x14ac:dyDescent="0.35">
      <c r="A3649">
        <v>347413</v>
      </c>
      <c r="B3649" t="s">
        <v>86</v>
      </c>
      <c r="C3649" t="s">
        <v>37</v>
      </c>
      <c r="D3649" t="s">
        <v>4</v>
      </c>
      <c r="E3649" t="s">
        <v>78</v>
      </c>
      <c r="F3649" t="s">
        <v>78</v>
      </c>
      <c r="G3649" t="s">
        <v>164</v>
      </c>
      <c r="H3649" s="165">
        <v>14438.6149</v>
      </c>
      <c r="I3649" s="164"/>
    </row>
    <row r="3650" spans="1:9" x14ac:dyDescent="0.35">
      <c r="A3650">
        <v>347415</v>
      </c>
      <c r="B3650" t="s">
        <v>87</v>
      </c>
      <c r="C3650" t="s">
        <v>37</v>
      </c>
      <c r="D3650" t="s">
        <v>4</v>
      </c>
      <c r="E3650" t="s">
        <v>78</v>
      </c>
      <c r="F3650" t="s">
        <v>78</v>
      </c>
      <c r="G3650" t="s">
        <v>164</v>
      </c>
      <c r="H3650" s="165">
        <v>14395.212249999999</v>
      </c>
      <c r="I3650" s="164"/>
    </row>
    <row r="3651" spans="1:9" x14ac:dyDescent="0.35">
      <c r="A3651">
        <v>347417</v>
      </c>
      <c r="B3651" t="s">
        <v>88</v>
      </c>
      <c r="C3651" t="s">
        <v>37</v>
      </c>
      <c r="D3651" t="s">
        <v>4</v>
      </c>
      <c r="E3651" t="s">
        <v>78</v>
      </c>
      <c r="F3651" t="s">
        <v>78</v>
      </c>
      <c r="G3651" t="s">
        <v>164</v>
      </c>
      <c r="H3651" s="165">
        <v>14322.8745</v>
      </c>
      <c r="I3651" s="164"/>
    </row>
    <row r="3652" spans="1:9" x14ac:dyDescent="0.35">
      <c r="A3652">
        <v>347419</v>
      </c>
      <c r="B3652" t="s">
        <v>89</v>
      </c>
      <c r="C3652" t="s">
        <v>37</v>
      </c>
      <c r="D3652" t="s">
        <v>4</v>
      </c>
      <c r="E3652" t="s">
        <v>78</v>
      </c>
      <c r="F3652" t="s">
        <v>78</v>
      </c>
      <c r="G3652" t="s">
        <v>164</v>
      </c>
      <c r="H3652" s="165">
        <v>14250.536749999999</v>
      </c>
      <c r="I3652" s="164"/>
    </row>
    <row r="3653" spans="1:9" x14ac:dyDescent="0.35">
      <c r="A3653">
        <v>347425</v>
      </c>
      <c r="B3653" t="s">
        <v>93</v>
      </c>
      <c r="C3653" t="s">
        <v>3</v>
      </c>
      <c r="D3653" t="s">
        <v>62</v>
      </c>
      <c r="E3653" t="s">
        <v>91</v>
      </c>
      <c r="F3653" t="s">
        <v>91</v>
      </c>
      <c r="G3653" t="s">
        <v>164</v>
      </c>
      <c r="H3653" s="165">
        <v>218.80168749999999</v>
      </c>
      <c r="I3653" s="164"/>
    </row>
    <row r="3654" spans="1:9" x14ac:dyDescent="0.35">
      <c r="A3654">
        <v>347427</v>
      </c>
      <c r="B3654" t="s">
        <v>98</v>
      </c>
      <c r="C3654" t="s">
        <v>3</v>
      </c>
      <c r="D3654" t="s">
        <v>62</v>
      </c>
      <c r="E3654" t="s">
        <v>91</v>
      </c>
      <c r="F3654" t="s">
        <v>91</v>
      </c>
      <c r="G3654" t="s">
        <v>164</v>
      </c>
      <c r="H3654" s="165">
        <v>237.46237499999998</v>
      </c>
      <c r="I3654" s="164"/>
    </row>
    <row r="3655" spans="1:9" x14ac:dyDescent="0.35">
      <c r="A3655">
        <v>347429</v>
      </c>
      <c r="B3655" t="s">
        <v>99</v>
      </c>
      <c r="C3655" t="s">
        <v>3</v>
      </c>
      <c r="D3655" t="s">
        <v>62</v>
      </c>
      <c r="E3655" t="s">
        <v>91</v>
      </c>
      <c r="F3655" t="s">
        <v>91</v>
      </c>
      <c r="G3655" t="s">
        <v>164</v>
      </c>
      <c r="H3655" s="165">
        <v>245.58285000000001</v>
      </c>
      <c r="I3655" s="164"/>
    </row>
    <row r="3656" spans="1:9" x14ac:dyDescent="0.35">
      <c r="A3656">
        <v>347431</v>
      </c>
      <c r="B3656" t="s">
        <v>100</v>
      </c>
      <c r="C3656" t="s">
        <v>3</v>
      </c>
      <c r="D3656" t="s">
        <v>62</v>
      </c>
      <c r="E3656" t="s">
        <v>91</v>
      </c>
      <c r="F3656" t="s">
        <v>91</v>
      </c>
      <c r="G3656" t="s">
        <v>164</v>
      </c>
      <c r="H3656" s="165">
        <v>244.84462499999998</v>
      </c>
      <c r="I3656" s="164"/>
    </row>
    <row r="3657" spans="1:9" x14ac:dyDescent="0.35">
      <c r="A3657">
        <v>347433</v>
      </c>
      <c r="B3657" t="s">
        <v>101</v>
      </c>
      <c r="C3657" t="s">
        <v>3</v>
      </c>
      <c r="D3657" t="s">
        <v>62</v>
      </c>
      <c r="E3657" t="s">
        <v>91</v>
      </c>
      <c r="F3657" t="s">
        <v>91</v>
      </c>
      <c r="G3657" t="s">
        <v>164</v>
      </c>
      <c r="H3657" s="165">
        <v>243.61424999999997</v>
      </c>
      <c r="I3657" s="164"/>
    </row>
    <row r="3658" spans="1:9" x14ac:dyDescent="0.35">
      <c r="A3658">
        <v>347435</v>
      </c>
      <c r="B3658" t="s">
        <v>102</v>
      </c>
      <c r="C3658" t="s">
        <v>3</v>
      </c>
      <c r="D3658" t="s">
        <v>62</v>
      </c>
      <c r="E3658" t="s">
        <v>91</v>
      </c>
      <c r="F3658" t="s">
        <v>91</v>
      </c>
      <c r="G3658" t="s">
        <v>164</v>
      </c>
      <c r="H3658" s="165">
        <v>475.26249999999999</v>
      </c>
      <c r="I3658" s="164"/>
    </row>
    <row r="3659" spans="1:9" x14ac:dyDescent="0.35">
      <c r="A3659">
        <v>347437</v>
      </c>
      <c r="B3659" t="s">
        <v>103</v>
      </c>
      <c r="C3659" t="s">
        <v>3</v>
      </c>
      <c r="D3659" t="s">
        <v>62</v>
      </c>
      <c r="E3659" t="s">
        <v>91</v>
      </c>
      <c r="F3659" t="s">
        <v>91</v>
      </c>
      <c r="G3659" t="s">
        <v>164</v>
      </c>
      <c r="H3659" s="165">
        <v>425.565</v>
      </c>
      <c r="I3659" s="164"/>
    </row>
    <row r="3660" spans="1:9" x14ac:dyDescent="0.35">
      <c r="A3660">
        <v>347439</v>
      </c>
      <c r="B3660" t="s">
        <v>104</v>
      </c>
      <c r="C3660" t="s">
        <v>3</v>
      </c>
      <c r="D3660" t="s">
        <v>62</v>
      </c>
      <c r="E3660" t="s">
        <v>91</v>
      </c>
      <c r="F3660" t="s">
        <v>91</v>
      </c>
      <c r="G3660" t="s">
        <v>164</v>
      </c>
      <c r="H3660" s="165">
        <v>239.923125</v>
      </c>
      <c r="I3660" s="164"/>
    </row>
    <row r="3661" spans="1:9" x14ac:dyDescent="0.35">
      <c r="A3661">
        <v>347327</v>
      </c>
      <c r="B3661" t="s">
        <v>148</v>
      </c>
      <c r="C3661" t="s">
        <v>3</v>
      </c>
      <c r="D3661" t="s">
        <v>4</v>
      </c>
      <c r="E3661" t="s">
        <v>5</v>
      </c>
      <c r="F3661" t="s">
        <v>5</v>
      </c>
      <c r="G3661" t="s">
        <v>149</v>
      </c>
      <c r="H3661" s="165">
        <v>49.400999999999996</v>
      </c>
      <c r="I3661" s="164"/>
    </row>
    <row r="3662" spans="1:9" x14ac:dyDescent="0.35">
      <c r="A3662">
        <v>347329</v>
      </c>
      <c r="B3662" t="s">
        <v>151</v>
      </c>
      <c r="C3662" t="s">
        <v>3</v>
      </c>
      <c r="D3662" t="s">
        <v>4</v>
      </c>
      <c r="E3662" t="s">
        <v>5</v>
      </c>
      <c r="F3662" t="s">
        <v>5</v>
      </c>
      <c r="G3662" t="s">
        <v>149</v>
      </c>
      <c r="H3662" s="165">
        <v>98.504999999999995</v>
      </c>
      <c r="I3662" s="164"/>
    </row>
    <row r="3663" spans="1:9" x14ac:dyDescent="0.35">
      <c r="A3663">
        <v>347331</v>
      </c>
      <c r="B3663" t="s">
        <v>2</v>
      </c>
      <c r="C3663" t="s">
        <v>3</v>
      </c>
      <c r="D3663" t="s">
        <v>4</v>
      </c>
      <c r="E3663" t="s">
        <v>5</v>
      </c>
      <c r="F3663" t="s">
        <v>5</v>
      </c>
      <c r="G3663" t="s">
        <v>149</v>
      </c>
      <c r="H3663" s="165">
        <v>490.05</v>
      </c>
      <c r="I3663" s="164"/>
    </row>
    <row r="3664" spans="1:9" x14ac:dyDescent="0.35">
      <c r="A3664">
        <v>347333</v>
      </c>
      <c r="B3664" t="s">
        <v>32</v>
      </c>
      <c r="C3664" t="s">
        <v>3</v>
      </c>
      <c r="D3664" t="s">
        <v>4</v>
      </c>
      <c r="E3664" t="s">
        <v>5</v>
      </c>
      <c r="F3664" t="s">
        <v>5</v>
      </c>
      <c r="G3664" t="s">
        <v>149</v>
      </c>
      <c r="H3664" s="165">
        <v>682.60500000000002</v>
      </c>
      <c r="I3664" s="164"/>
    </row>
    <row r="3665" spans="1:9" x14ac:dyDescent="0.35">
      <c r="A3665">
        <v>347335</v>
      </c>
      <c r="B3665" t="s">
        <v>33</v>
      </c>
      <c r="C3665" t="s">
        <v>3</v>
      </c>
      <c r="D3665" t="s">
        <v>4</v>
      </c>
      <c r="E3665" t="s">
        <v>5</v>
      </c>
      <c r="F3665" t="s">
        <v>5</v>
      </c>
      <c r="G3665" t="s">
        <v>149</v>
      </c>
      <c r="H3665" s="165">
        <v>679.14</v>
      </c>
      <c r="I3665" s="164"/>
    </row>
    <row r="3666" spans="1:9" x14ac:dyDescent="0.35">
      <c r="A3666">
        <v>347337</v>
      </c>
      <c r="B3666" t="s">
        <v>34</v>
      </c>
      <c r="C3666" t="s">
        <v>3</v>
      </c>
      <c r="D3666" t="s">
        <v>4</v>
      </c>
      <c r="E3666" t="s">
        <v>5</v>
      </c>
      <c r="F3666" t="s">
        <v>5</v>
      </c>
      <c r="G3666" t="s">
        <v>149</v>
      </c>
      <c r="H3666" s="165">
        <v>627.41250000000002</v>
      </c>
      <c r="I3666" s="164"/>
    </row>
    <row r="3667" spans="1:9" x14ac:dyDescent="0.35">
      <c r="A3667">
        <v>347339</v>
      </c>
      <c r="B3667" t="s">
        <v>35</v>
      </c>
      <c r="C3667" t="s">
        <v>3</v>
      </c>
      <c r="D3667" t="s">
        <v>4</v>
      </c>
      <c r="E3667" t="s">
        <v>5</v>
      </c>
      <c r="F3667" t="s">
        <v>5</v>
      </c>
      <c r="G3667" t="s">
        <v>149</v>
      </c>
      <c r="H3667" s="165">
        <v>480.15</v>
      </c>
      <c r="I3667" s="164"/>
    </row>
    <row r="3668" spans="1:9" x14ac:dyDescent="0.35">
      <c r="A3668">
        <v>347351</v>
      </c>
      <c r="B3668" t="s">
        <v>166</v>
      </c>
      <c r="C3668" t="s">
        <v>37</v>
      </c>
      <c r="D3668" t="s">
        <v>38</v>
      </c>
      <c r="E3668" t="s">
        <v>39</v>
      </c>
      <c r="F3668" t="s">
        <v>39</v>
      </c>
      <c r="G3668" t="s">
        <v>149</v>
      </c>
      <c r="H3668" s="165">
        <v>216.26660000000001</v>
      </c>
      <c r="I3668" s="164"/>
    </row>
    <row r="3669" spans="1:9" x14ac:dyDescent="0.35">
      <c r="A3669">
        <v>347353</v>
      </c>
      <c r="B3669" t="s">
        <v>47</v>
      </c>
      <c r="C3669" t="s">
        <v>37</v>
      </c>
      <c r="D3669" t="s">
        <v>38</v>
      </c>
      <c r="E3669" t="s">
        <v>39</v>
      </c>
      <c r="F3669" t="s">
        <v>39</v>
      </c>
      <c r="G3669" t="s">
        <v>149</v>
      </c>
      <c r="H3669" s="165">
        <v>588.04499999999996</v>
      </c>
      <c r="I3669" s="164"/>
    </row>
    <row r="3670" spans="1:9" x14ac:dyDescent="0.35">
      <c r="A3670">
        <v>347355</v>
      </c>
      <c r="B3670" t="s">
        <v>49</v>
      </c>
      <c r="C3670" t="s">
        <v>37</v>
      </c>
      <c r="D3670" t="s">
        <v>38</v>
      </c>
      <c r="E3670" t="s">
        <v>39</v>
      </c>
      <c r="F3670" t="s">
        <v>39</v>
      </c>
      <c r="G3670" t="s">
        <v>149</v>
      </c>
      <c r="H3670" s="165">
        <v>882.51075000000003</v>
      </c>
      <c r="I3670" s="164"/>
    </row>
    <row r="3671" spans="1:9" x14ac:dyDescent="0.35">
      <c r="A3671">
        <v>347371</v>
      </c>
      <c r="B3671" t="s">
        <v>167</v>
      </c>
      <c r="C3671" t="s">
        <v>37</v>
      </c>
      <c r="D3671" t="s">
        <v>38</v>
      </c>
      <c r="E3671" t="s">
        <v>53</v>
      </c>
      <c r="F3671" t="s">
        <v>53</v>
      </c>
      <c r="G3671" t="s">
        <v>149</v>
      </c>
      <c r="H3671" s="165">
        <v>81228.77</v>
      </c>
      <c r="I3671" s="164"/>
    </row>
    <row r="3672" spans="1:9" x14ac:dyDescent="0.35">
      <c r="A3672">
        <v>347373</v>
      </c>
      <c r="B3672" t="s">
        <v>57</v>
      </c>
      <c r="C3672" t="s">
        <v>37</v>
      </c>
      <c r="D3672" t="s">
        <v>38</v>
      </c>
      <c r="E3672" t="s">
        <v>53</v>
      </c>
      <c r="F3672" t="s">
        <v>53</v>
      </c>
      <c r="G3672" t="s">
        <v>149</v>
      </c>
      <c r="H3672" s="165">
        <v>88195.981999999989</v>
      </c>
      <c r="I3672" s="164"/>
    </row>
    <row r="3673" spans="1:9" x14ac:dyDescent="0.35">
      <c r="A3673">
        <v>347375</v>
      </c>
      <c r="B3673" t="s">
        <v>58</v>
      </c>
      <c r="C3673" t="s">
        <v>37</v>
      </c>
      <c r="D3673" t="s">
        <v>38</v>
      </c>
      <c r="E3673" t="s">
        <v>53</v>
      </c>
      <c r="F3673" t="s">
        <v>53</v>
      </c>
      <c r="G3673" t="s">
        <v>149</v>
      </c>
      <c r="H3673" s="165">
        <v>102768.77555000001</v>
      </c>
      <c r="I3673" s="164"/>
    </row>
    <row r="3674" spans="1:9" x14ac:dyDescent="0.35">
      <c r="A3674">
        <v>347385</v>
      </c>
      <c r="B3674" t="s">
        <v>61</v>
      </c>
      <c r="C3674" t="s">
        <v>3</v>
      </c>
      <c r="D3674" t="s">
        <v>62</v>
      </c>
      <c r="E3674" t="s">
        <v>63</v>
      </c>
      <c r="F3674" t="s">
        <v>63</v>
      </c>
      <c r="G3674" t="s">
        <v>149</v>
      </c>
      <c r="H3674" s="165">
        <v>265.30359375</v>
      </c>
      <c r="I3674" s="164"/>
    </row>
    <row r="3675" spans="1:9" x14ac:dyDescent="0.35">
      <c r="A3675">
        <v>347387</v>
      </c>
      <c r="B3675" t="s">
        <v>70</v>
      </c>
      <c r="C3675" t="s">
        <v>3</v>
      </c>
      <c r="D3675" t="s">
        <v>62</v>
      </c>
      <c r="E3675" t="s">
        <v>63</v>
      </c>
      <c r="F3675" t="s">
        <v>63</v>
      </c>
      <c r="G3675" t="s">
        <v>149</v>
      </c>
      <c r="H3675" s="165">
        <v>263.95687500000003</v>
      </c>
      <c r="I3675" s="164"/>
    </row>
    <row r="3676" spans="1:9" x14ac:dyDescent="0.35">
      <c r="A3676">
        <v>347389</v>
      </c>
      <c r="B3676" t="s">
        <v>71</v>
      </c>
      <c r="C3676" t="s">
        <v>3</v>
      </c>
      <c r="D3676" t="s">
        <v>62</v>
      </c>
      <c r="E3676" t="s">
        <v>63</v>
      </c>
      <c r="F3676" t="s">
        <v>63</v>
      </c>
      <c r="G3676" t="s">
        <v>149</v>
      </c>
      <c r="H3676" s="165">
        <v>262.61015624999999</v>
      </c>
      <c r="I3676" s="164"/>
    </row>
    <row r="3677" spans="1:9" x14ac:dyDescent="0.35">
      <c r="A3677">
        <v>347391</v>
      </c>
      <c r="B3677" t="s">
        <v>72</v>
      </c>
      <c r="C3677" t="s">
        <v>3</v>
      </c>
      <c r="D3677" t="s">
        <v>62</v>
      </c>
      <c r="E3677" t="s">
        <v>63</v>
      </c>
      <c r="F3677" t="s">
        <v>63</v>
      </c>
      <c r="G3677" t="s">
        <v>149</v>
      </c>
      <c r="H3677" s="165">
        <v>261.26343749999995</v>
      </c>
      <c r="I3677" s="164"/>
    </row>
    <row r="3678" spans="1:9" x14ac:dyDescent="0.35">
      <c r="A3678">
        <v>347393</v>
      </c>
      <c r="B3678" t="s">
        <v>73</v>
      </c>
      <c r="C3678" t="s">
        <v>3</v>
      </c>
      <c r="D3678" t="s">
        <v>62</v>
      </c>
      <c r="E3678" t="s">
        <v>63</v>
      </c>
      <c r="F3678" t="s">
        <v>63</v>
      </c>
      <c r="G3678" t="s">
        <v>149</v>
      </c>
      <c r="H3678" s="165">
        <v>259.91671875000003</v>
      </c>
      <c r="I3678" s="164"/>
    </row>
    <row r="3679" spans="1:9" x14ac:dyDescent="0.35">
      <c r="A3679">
        <v>347395</v>
      </c>
      <c r="B3679" t="s">
        <v>74</v>
      </c>
      <c r="C3679" t="s">
        <v>3</v>
      </c>
      <c r="D3679" t="s">
        <v>62</v>
      </c>
      <c r="E3679" t="s">
        <v>63</v>
      </c>
      <c r="F3679" t="s">
        <v>63</v>
      </c>
      <c r="G3679" t="s">
        <v>149</v>
      </c>
      <c r="H3679" s="165">
        <v>474.36187499999994</v>
      </c>
      <c r="I3679" s="164"/>
    </row>
    <row r="3680" spans="1:9" x14ac:dyDescent="0.35">
      <c r="A3680">
        <v>347397</v>
      </c>
      <c r="B3680" t="s">
        <v>75</v>
      </c>
      <c r="C3680" t="s">
        <v>3</v>
      </c>
      <c r="D3680" t="s">
        <v>62</v>
      </c>
      <c r="E3680" t="s">
        <v>63</v>
      </c>
      <c r="F3680" t="s">
        <v>63</v>
      </c>
      <c r="G3680" t="s">
        <v>149</v>
      </c>
      <c r="H3680" s="165">
        <v>472.93593749999997</v>
      </c>
      <c r="I3680" s="164"/>
    </row>
    <row r="3681" spans="1:9" x14ac:dyDescent="0.35">
      <c r="A3681">
        <v>347399</v>
      </c>
      <c r="B3681" t="s">
        <v>76</v>
      </c>
      <c r="C3681" t="s">
        <v>3</v>
      </c>
      <c r="D3681" t="s">
        <v>62</v>
      </c>
      <c r="E3681" t="s">
        <v>63</v>
      </c>
      <c r="F3681" t="s">
        <v>63</v>
      </c>
      <c r="G3681" t="s">
        <v>149</v>
      </c>
      <c r="H3681" s="165">
        <v>266.65031249999998</v>
      </c>
      <c r="I3681" s="164"/>
    </row>
    <row r="3682" spans="1:9" x14ac:dyDescent="0.35">
      <c r="A3682">
        <v>347403</v>
      </c>
      <c r="B3682" t="s">
        <v>77</v>
      </c>
      <c r="C3682" t="s">
        <v>37</v>
      </c>
      <c r="D3682" t="s">
        <v>4</v>
      </c>
      <c r="E3682" t="s">
        <v>78</v>
      </c>
      <c r="F3682" t="s">
        <v>78</v>
      </c>
      <c r="G3682" t="s">
        <v>149</v>
      </c>
      <c r="H3682" s="165">
        <v>3000.1129999999998</v>
      </c>
      <c r="I3682" s="164"/>
    </row>
    <row r="3683" spans="1:9" x14ac:dyDescent="0.35">
      <c r="A3683">
        <v>347405</v>
      </c>
      <c r="B3683" t="s">
        <v>82</v>
      </c>
      <c r="C3683" t="s">
        <v>37</v>
      </c>
      <c r="D3683" t="s">
        <v>4</v>
      </c>
      <c r="E3683" t="s">
        <v>78</v>
      </c>
      <c r="F3683" t="s">
        <v>78</v>
      </c>
      <c r="G3683" t="s">
        <v>149</v>
      </c>
      <c r="H3683" s="165">
        <v>4477.326</v>
      </c>
      <c r="I3683" s="164"/>
    </row>
    <row r="3684" spans="1:9" x14ac:dyDescent="0.35">
      <c r="A3684">
        <v>347407</v>
      </c>
      <c r="B3684" t="s">
        <v>83</v>
      </c>
      <c r="C3684" t="s">
        <v>37</v>
      </c>
      <c r="D3684" t="s">
        <v>4</v>
      </c>
      <c r="E3684" t="s">
        <v>78</v>
      </c>
      <c r="F3684" t="s">
        <v>78</v>
      </c>
      <c r="G3684" t="s">
        <v>149</v>
      </c>
      <c r="H3684" s="165">
        <v>5939.3099999999995</v>
      </c>
      <c r="I3684" s="164"/>
    </row>
    <row r="3685" spans="1:9" x14ac:dyDescent="0.35">
      <c r="A3685">
        <v>347409</v>
      </c>
      <c r="B3685" t="s">
        <v>84</v>
      </c>
      <c r="C3685" t="s">
        <v>37</v>
      </c>
      <c r="D3685" t="s">
        <v>4</v>
      </c>
      <c r="E3685" t="s">
        <v>78</v>
      </c>
      <c r="F3685" t="s">
        <v>78</v>
      </c>
      <c r="G3685" t="s">
        <v>149</v>
      </c>
      <c r="H3685" s="165">
        <v>7386.0649999999996</v>
      </c>
      <c r="I3685" s="164"/>
    </row>
    <row r="3686" spans="1:9" x14ac:dyDescent="0.35">
      <c r="A3686">
        <v>347411</v>
      </c>
      <c r="B3686" t="s">
        <v>85</v>
      </c>
      <c r="C3686" t="s">
        <v>37</v>
      </c>
      <c r="D3686" t="s">
        <v>4</v>
      </c>
      <c r="E3686" t="s">
        <v>78</v>
      </c>
      <c r="F3686" t="s">
        <v>78</v>
      </c>
      <c r="G3686" t="s">
        <v>149</v>
      </c>
      <c r="H3686" s="165">
        <v>19839.579749999997</v>
      </c>
      <c r="I3686" s="164"/>
    </row>
    <row r="3687" spans="1:9" x14ac:dyDescent="0.35">
      <c r="A3687">
        <v>347413</v>
      </c>
      <c r="B3687" t="s">
        <v>86</v>
      </c>
      <c r="C3687" t="s">
        <v>37</v>
      </c>
      <c r="D3687" t="s">
        <v>4</v>
      </c>
      <c r="E3687" t="s">
        <v>78</v>
      </c>
      <c r="F3687" t="s">
        <v>78</v>
      </c>
      <c r="G3687" t="s">
        <v>149</v>
      </c>
      <c r="H3687" s="165">
        <v>25077.594299999997</v>
      </c>
      <c r="I3687" s="164"/>
    </row>
    <row r="3688" spans="1:9" x14ac:dyDescent="0.35">
      <c r="A3688">
        <v>347415</v>
      </c>
      <c r="B3688" t="s">
        <v>87</v>
      </c>
      <c r="C3688" t="s">
        <v>37</v>
      </c>
      <c r="D3688" t="s">
        <v>4</v>
      </c>
      <c r="E3688" t="s">
        <v>78</v>
      </c>
      <c r="F3688" t="s">
        <v>78</v>
      </c>
      <c r="G3688" t="s">
        <v>149</v>
      </c>
      <c r="H3688" s="165">
        <v>23486.92525</v>
      </c>
      <c r="I3688" s="164"/>
    </row>
    <row r="3689" spans="1:9" x14ac:dyDescent="0.35">
      <c r="A3689">
        <v>347417</v>
      </c>
      <c r="B3689" t="s">
        <v>88</v>
      </c>
      <c r="C3689" t="s">
        <v>37</v>
      </c>
      <c r="D3689" t="s">
        <v>4</v>
      </c>
      <c r="E3689" t="s">
        <v>78</v>
      </c>
      <c r="F3689" t="s">
        <v>78</v>
      </c>
      <c r="G3689" t="s">
        <v>149</v>
      </c>
      <c r="H3689" s="165">
        <v>21861.229499999998</v>
      </c>
      <c r="I3689" s="164"/>
    </row>
    <row r="3690" spans="1:9" x14ac:dyDescent="0.35">
      <c r="A3690">
        <v>347419</v>
      </c>
      <c r="B3690" t="s">
        <v>89</v>
      </c>
      <c r="C3690" t="s">
        <v>37</v>
      </c>
      <c r="D3690" t="s">
        <v>4</v>
      </c>
      <c r="E3690" t="s">
        <v>78</v>
      </c>
      <c r="F3690" t="s">
        <v>78</v>
      </c>
      <c r="G3690" t="s">
        <v>149</v>
      </c>
      <c r="H3690" s="165">
        <v>17250.64975</v>
      </c>
      <c r="I3690" s="164"/>
    </row>
    <row r="3691" spans="1:9" x14ac:dyDescent="0.35">
      <c r="A3691">
        <v>347425</v>
      </c>
      <c r="B3691" t="s">
        <v>93</v>
      </c>
      <c r="C3691" t="s">
        <v>3</v>
      </c>
      <c r="D3691" t="s">
        <v>62</v>
      </c>
      <c r="E3691" t="s">
        <v>91</v>
      </c>
      <c r="F3691" t="s">
        <v>91</v>
      </c>
      <c r="G3691" t="s">
        <v>149</v>
      </c>
      <c r="H3691" s="165">
        <v>318.25700000000001</v>
      </c>
      <c r="I3691" s="164"/>
    </row>
    <row r="3692" spans="1:9" x14ac:dyDescent="0.35">
      <c r="A3692">
        <v>347427</v>
      </c>
      <c r="B3692" t="s">
        <v>98</v>
      </c>
      <c r="C3692" t="s">
        <v>3</v>
      </c>
      <c r="D3692" t="s">
        <v>62</v>
      </c>
      <c r="E3692" t="s">
        <v>91</v>
      </c>
      <c r="F3692" t="s">
        <v>91</v>
      </c>
      <c r="G3692" t="s">
        <v>149</v>
      </c>
      <c r="H3692" s="165">
        <v>316.61649999999997</v>
      </c>
      <c r="I3692" s="164"/>
    </row>
    <row r="3693" spans="1:9" x14ac:dyDescent="0.35">
      <c r="A3693">
        <v>347429</v>
      </c>
      <c r="B3693" t="s">
        <v>99</v>
      </c>
      <c r="C3693" t="s">
        <v>3</v>
      </c>
      <c r="D3693" t="s">
        <v>62</v>
      </c>
      <c r="E3693" t="s">
        <v>91</v>
      </c>
      <c r="F3693" t="s">
        <v>91</v>
      </c>
      <c r="G3693" t="s">
        <v>149</v>
      </c>
      <c r="H3693" s="165">
        <v>327.44380000000001</v>
      </c>
      <c r="I3693" s="164"/>
    </row>
    <row r="3694" spans="1:9" x14ac:dyDescent="0.35">
      <c r="A3694">
        <v>347431</v>
      </c>
      <c r="B3694" t="s">
        <v>100</v>
      </c>
      <c r="C3694" t="s">
        <v>3</v>
      </c>
      <c r="D3694" t="s">
        <v>62</v>
      </c>
      <c r="E3694" t="s">
        <v>91</v>
      </c>
      <c r="F3694" t="s">
        <v>91</v>
      </c>
      <c r="G3694" t="s">
        <v>149</v>
      </c>
      <c r="H3694" s="165">
        <v>326.45949999999999</v>
      </c>
      <c r="I3694" s="164"/>
    </row>
    <row r="3695" spans="1:9" x14ac:dyDescent="0.35">
      <c r="A3695">
        <v>347433</v>
      </c>
      <c r="B3695" t="s">
        <v>101</v>
      </c>
      <c r="C3695" t="s">
        <v>3</v>
      </c>
      <c r="D3695" t="s">
        <v>62</v>
      </c>
      <c r="E3695" t="s">
        <v>91</v>
      </c>
      <c r="F3695" t="s">
        <v>91</v>
      </c>
      <c r="G3695" t="s">
        <v>149</v>
      </c>
      <c r="H3695" s="165">
        <v>324.81900000000002</v>
      </c>
      <c r="I3695" s="164"/>
    </row>
    <row r="3696" spans="1:9" x14ac:dyDescent="0.35">
      <c r="A3696">
        <v>347435</v>
      </c>
      <c r="B3696" t="s">
        <v>102</v>
      </c>
      <c r="C3696" t="s">
        <v>3</v>
      </c>
      <c r="D3696" t="s">
        <v>62</v>
      </c>
      <c r="E3696" t="s">
        <v>91</v>
      </c>
      <c r="F3696" t="s">
        <v>91</v>
      </c>
      <c r="G3696" t="s">
        <v>149</v>
      </c>
      <c r="H3696" s="165">
        <v>594.078125</v>
      </c>
      <c r="I3696" s="164"/>
    </row>
    <row r="3697" spans="1:9" x14ac:dyDescent="0.35">
      <c r="A3697">
        <v>347437</v>
      </c>
      <c r="B3697" t="s">
        <v>103</v>
      </c>
      <c r="C3697" t="s">
        <v>3</v>
      </c>
      <c r="D3697" t="s">
        <v>62</v>
      </c>
      <c r="E3697" t="s">
        <v>91</v>
      </c>
      <c r="F3697" t="s">
        <v>91</v>
      </c>
      <c r="G3697" t="s">
        <v>149</v>
      </c>
      <c r="H3697" s="165">
        <v>567.41999999999996</v>
      </c>
      <c r="I3697" s="164"/>
    </row>
    <row r="3698" spans="1:9" x14ac:dyDescent="0.35">
      <c r="A3698">
        <v>347439</v>
      </c>
      <c r="B3698" t="s">
        <v>104</v>
      </c>
      <c r="C3698" t="s">
        <v>3</v>
      </c>
      <c r="D3698" t="s">
        <v>62</v>
      </c>
      <c r="E3698" t="s">
        <v>91</v>
      </c>
      <c r="F3698" t="s">
        <v>91</v>
      </c>
      <c r="G3698" t="s">
        <v>149</v>
      </c>
      <c r="H3698" s="165">
        <v>319.89749999999998</v>
      </c>
      <c r="I3698" s="164"/>
    </row>
    <row r="3699" spans="1:9" x14ac:dyDescent="0.35">
      <c r="A3699">
        <v>347331</v>
      </c>
      <c r="B3699" t="s">
        <v>2</v>
      </c>
      <c r="C3699" t="s">
        <v>3</v>
      </c>
      <c r="D3699" t="s">
        <v>4</v>
      </c>
      <c r="E3699" t="s">
        <v>5</v>
      </c>
      <c r="F3699" t="s">
        <v>5</v>
      </c>
      <c r="G3699" t="s">
        <v>153</v>
      </c>
      <c r="H3699" s="165">
        <v>330.78375</v>
      </c>
      <c r="I3699" s="164"/>
    </row>
    <row r="3700" spans="1:9" x14ac:dyDescent="0.35">
      <c r="A3700">
        <v>347333</v>
      </c>
      <c r="B3700" t="s">
        <v>32</v>
      </c>
      <c r="C3700" t="s">
        <v>3</v>
      </c>
      <c r="D3700" t="s">
        <v>4</v>
      </c>
      <c r="E3700" t="s">
        <v>5</v>
      </c>
      <c r="F3700" t="s">
        <v>5</v>
      </c>
      <c r="G3700" t="s">
        <v>153</v>
      </c>
      <c r="H3700" s="165">
        <v>475.385625</v>
      </c>
      <c r="I3700" s="164"/>
    </row>
    <row r="3701" spans="1:9" x14ac:dyDescent="0.35">
      <c r="A3701">
        <v>347335</v>
      </c>
      <c r="B3701" t="s">
        <v>33</v>
      </c>
      <c r="C3701" t="s">
        <v>3</v>
      </c>
      <c r="D3701" t="s">
        <v>4</v>
      </c>
      <c r="E3701" t="s">
        <v>5</v>
      </c>
      <c r="F3701" t="s">
        <v>5</v>
      </c>
      <c r="G3701" t="s">
        <v>153</v>
      </c>
      <c r="H3701" s="165">
        <v>472.97249999999997</v>
      </c>
      <c r="I3701" s="164"/>
    </row>
    <row r="3702" spans="1:9" x14ac:dyDescent="0.35">
      <c r="A3702">
        <v>347337</v>
      </c>
      <c r="B3702" t="s">
        <v>34</v>
      </c>
      <c r="C3702" t="s">
        <v>3</v>
      </c>
      <c r="D3702" t="s">
        <v>4</v>
      </c>
      <c r="E3702" t="s">
        <v>5</v>
      </c>
      <c r="F3702" t="s">
        <v>5</v>
      </c>
      <c r="G3702" t="s">
        <v>153</v>
      </c>
      <c r="H3702" s="165">
        <v>470.55937499999999</v>
      </c>
      <c r="I3702" s="164"/>
    </row>
    <row r="3703" spans="1:9" x14ac:dyDescent="0.35">
      <c r="A3703">
        <v>347339</v>
      </c>
      <c r="B3703" t="s">
        <v>35</v>
      </c>
      <c r="C3703" t="s">
        <v>3</v>
      </c>
      <c r="D3703" t="s">
        <v>4</v>
      </c>
      <c r="E3703" t="s">
        <v>5</v>
      </c>
      <c r="F3703" t="s">
        <v>5</v>
      </c>
      <c r="G3703" t="s">
        <v>153</v>
      </c>
      <c r="H3703" s="165">
        <v>468.14625000000001</v>
      </c>
      <c r="I3703" s="164"/>
    </row>
    <row r="3704" spans="1:9" x14ac:dyDescent="0.35">
      <c r="A3704">
        <v>347353</v>
      </c>
      <c r="B3704" t="s">
        <v>47</v>
      </c>
      <c r="C3704" t="s">
        <v>37</v>
      </c>
      <c r="D3704" t="s">
        <v>38</v>
      </c>
      <c r="E3704" t="s">
        <v>39</v>
      </c>
      <c r="F3704" t="s">
        <v>39</v>
      </c>
      <c r="G3704" t="s">
        <v>153</v>
      </c>
      <c r="H3704" s="165">
        <v>1234.8945000000001</v>
      </c>
      <c r="I3704" s="164"/>
    </row>
    <row r="3705" spans="1:9" x14ac:dyDescent="0.35">
      <c r="A3705">
        <v>347355</v>
      </c>
      <c r="B3705" t="s">
        <v>49</v>
      </c>
      <c r="C3705" t="s">
        <v>37</v>
      </c>
      <c r="D3705" t="s">
        <v>38</v>
      </c>
      <c r="E3705" t="s">
        <v>39</v>
      </c>
      <c r="F3705" t="s">
        <v>39</v>
      </c>
      <c r="G3705" t="s">
        <v>153</v>
      </c>
      <c r="H3705" s="165">
        <v>5694.8760000000002</v>
      </c>
      <c r="I3705" s="164"/>
    </row>
    <row r="3706" spans="1:9" x14ac:dyDescent="0.35">
      <c r="A3706">
        <v>347373</v>
      </c>
      <c r="B3706" t="s">
        <v>57</v>
      </c>
      <c r="C3706" t="s">
        <v>37</v>
      </c>
      <c r="D3706" t="s">
        <v>38</v>
      </c>
      <c r="E3706" t="s">
        <v>53</v>
      </c>
      <c r="F3706" t="s">
        <v>53</v>
      </c>
      <c r="G3706" t="s">
        <v>153</v>
      </c>
      <c r="H3706" s="165">
        <v>46202.173499999997</v>
      </c>
      <c r="I3706" s="164"/>
    </row>
    <row r="3707" spans="1:9" x14ac:dyDescent="0.35">
      <c r="A3707">
        <v>347375</v>
      </c>
      <c r="B3707" t="s">
        <v>58</v>
      </c>
      <c r="C3707" t="s">
        <v>37</v>
      </c>
      <c r="D3707" t="s">
        <v>38</v>
      </c>
      <c r="E3707" t="s">
        <v>53</v>
      </c>
      <c r="F3707" t="s">
        <v>53</v>
      </c>
      <c r="G3707" t="s">
        <v>153</v>
      </c>
      <c r="H3707" s="165">
        <v>221389.13439999998</v>
      </c>
      <c r="I3707" s="164"/>
    </row>
    <row r="3708" spans="1:9" x14ac:dyDescent="0.35">
      <c r="A3708">
        <v>347385</v>
      </c>
      <c r="B3708" t="s">
        <v>61</v>
      </c>
      <c r="C3708" t="s">
        <v>3</v>
      </c>
      <c r="D3708" t="s">
        <v>62</v>
      </c>
      <c r="E3708" t="s">
        <v>63</v>
      </c>
      <c r="F3708" t="s">
        <v>63</v>
      </c>
      <c r="G3708" t="s">
        <v>153</v>
      </c>
      <c r="H3708" s="165">
        <v>244.89562499999997</v>
      </c>
      <c r="I3708" s="164"/>
    </row>
    <row r="3709" spans="1:9" x14ac:dyDescent="0.35">
      <c r="A3709">
        <v>347387</v>
      </c>
      <c r="B3709" t="s">
        <v>70</v>
      </c>
      <c r="C3709" t="s">
        <v>3</v>
      </c>
      <c r="D3709" t="s">
        <v>62</v>
      </c>
      <c r="E3709" t="s">
        <v>63</v>
      </c>
      <c r="F3709" t="s">
        <v>63</v>
      </c>
      <c r="G3709" t="s">
        <v>153</v>
      </c>
      <c r="H3709" s="165">
        <v>243.6525</v>
      </c>
      <c r="I3709" s="164"/>
    </row>
    <row r="3710" spans="1:9" x14ac:dyDescent="0.35">
      <c r="A3710">
        <v>347389</v>
      </c>
      <c r="B3710" t="s">
        <v>71</v>
      </c>
      <c r="C3710" t="s">
        <v>3</v>
      </c>
      <c r="D3710" t="s">
        <v>62</v>
      </c>
      <c r="E3710" t="s">
        <v>63</v>
      </c>
      <c r="F3710" t="s">
        <v>63</v>
      </c>
      <c r="G3710" t="s">
        <v>153</v>
      </c>
      <c r="H3710" s="165">
        <v>242.40937499999998</v>
      </c>
      <c r="I3710" s="164"/>
    </row>
    <row r="3711" spans="1:9" x14ac:dyDescent="0.35">
      <c r="A3711">
        <v>347391</v>
      </c>
      <c r="B3711" t="s">
        <v>72</v>
      </c>
      <c r="C3711" t="s">
        <v>3</v>
      </c>
      <c r="D3711" t="s">
        <v>62</v>
      </c>
      <c r="E3711" t="s">
        <v>63</v>
      </c>
      <c r="F3711" t="s">
        <v>63</v>
      </c>
      <c r="G3711" t="s">
        <v>153</v>
      </c>
      <c r="H3711" s="165">
        <v>241.16624999999999</v>
      </c>
      <c r="I3711" s="164"/>
    </row>
    <row r="3712" spans="1:9" x14ac:dyDescent="0.35">
      <c r="A3712">
        <v>347393</v>
      </c>
      <c r="B3712" t="s">
        <v>73</v>
      </c>
      <c r="C3712" t="s">
        <v>3</v>
      </c>
      <c r="D3712" t="s">
        <v>62</v>
      </c>
      <c r="E3712" t="s">
        <v>63</v>
      </c>
      <c r="F3712" t="s">
        <v>63</v>
      </c>
      <c r="G3712" t="s">
        <v>153</v>
      </c>
      <c r="H3712" s="165">
        <v>239.92312499999997</v>
      </c>
      <c r="I3712" s="164"/>
    </row>
    <row r="3713" spans="1:9" x14ac:dyDescent="0.35">
      <c r="A3713">
        <v>347395</v>
      </c>
      <c r="B3713" t="s">
        <v>74</v>
      </c>
      <c r="C3713" t="s">
        <v>3</v>
      </c>
      <c r="D3713" t="s">
        <v>62</v>
      </c>
      <c r="E3713" t="s">
        <v>63</v>
      </c>
      <c r="F3713" t="s">
        <v>63</v>
      </c>
      <c r="G3713" t="s">
        <v>153</v>
      </c>
      <c r="H3713" s="165">
        <v>462.19875000000002</v>
      </c>
      <c r="I3713" s="164"/>
    </row>
    <row r="3714" spans="1:9" x14ac:dyDescent="0.35">
      <c r="A3714">
        <v>347397</v>
      </c>
      <c r="B3714" t="s">
        <v>75</v>
      </c>
      <c r="C3714" t="s">
        <v>3</v>
      </c>
      <c r="D3714" t="s">
        <v>62</v>
      </c>
      <c r="E3714" t="s">
        <v>63</v>
      </c>
      <c r="F3714" t="s">
        <v>63</v>
      </c>
      <c r="G3714" t="s">
        <v>153</v>
      </c>
      <c r="H3714" s="165">
        <v>436.55624999999998</v>
      </c>
      <c r="I3714" s="164"/>
    </row>
    <row r="3715" spans="1:9" x14ac:dyDescent="0.35">
      <c r="A3715">
        <v>347399</v>
      </c>
      <c r="B3715" t="s">
        <v>76</v>
      </c>
      <c r="C3715" t="s">
        <v>3</v>
      </c>
      <c r="D3715" t="s">
        <v>62</v>
      </c>
      <c r="E3715" t="s">
        <v>63</v>
      </c>
      <c r="F3715" t="s">
        <v>63</v>
      </c>
      <c r="G3715" t="s">
        <v>153</v>
      </c>
      <c r="H3715" s="165">
        <v>246.13874999999999</v>
      </c>
      <c r="I3715" s="164"/>
    </row>
    <row r="3716" spans="1:9" x14ac:dyDescent="0.35">
      <c r="A3716">
        <v>347411</v>
      </c>
      <c r="B3716" t="s">
        <v>85</v>
      </c>
      <c r="C3716" t="s">
        <v>37</v>
      </c>
      <c r="D3716" t="s">
        <v>4</v>
      </c>
      <c r="E3716" t="s">
        <v>78</v>
      </c>
      <c r="F3716" t="s">
        <v>78</v>
      </c>
      <c r="G3716" t="s">
        <v>153</v>
      </c>
      <c r="H3716" s="165">
        <v>9919.7898749999986</v>
      </c>
      <c r="I3716" s="164"/>
    </row>
    <row r="3717" spans="1:9" x14ac:dyDescent="0.35">
      <c r="A3717">
        <v>347413</v>
      </c>
      <c r="B3717" t="s">
        <v>86</v>
      </c>
      <c r="C3717" t="s">
        <v>37</v>
      </c>
      <c r="D3717" t="s">
        <v>4</v>
      </c>
      <c r="E3717" t="s">
        <v>78</v>
      </c>
      <c r="F3717" t="s">
        <v>78</v>
      </c>
      <c r="G3717" t="s">
        <v>153</v>
      </c>
      <c r="H3717" s="165">
        <v>14818.578449999999</v>
      </c>
      <c r="I3717" s="164"/>
    </row>
    <row r="3718" spans="1:9" x14ac:dyDescent="0.35">
      <c r="A3718">
        <v>347415</v>
      </c>
      <c r="B3718" t="s">
        <v>87</v>
      </c>
      <c r="C3718" t="s">
        <v>37</v>
      </c>
      <c r="D3718" t="s">
        <v>4</v>
      </c>
      <c r="E3718" t="s">
        <v>78</v>
      </c>
      <c r="F3718" t="s">
        <v>78</v>
      </c>
      <c r="G3718" t="s">
        <v>153</v>
      </c>
      <c r="H3718" s="165">
        <v>14774.033625</v>
      </c>
      <c r="I3718" s="164"/>
    </row>
    <row r="3719" spans="1:9" x14ac:dyDescent="0.35">
      <c r="A3719">
        <v>347417</v>
      </c>
      <c r="B3719" t="s">
        <v>88</v>
      </c>
      <c r="C3719" t="s">
        <v>37</v>
      </c>
      <c r="D3719" t="s">
        <v>4</v>
      </c>
      <c r="E3719" t="s">
        <v>78</v>
      </c>
      <c r="F3719" t="s">
        <v>78</v>
      </c>
      <c r="G3719" t="s">
        <v>153</v>
      </c>
      <c r="H3719" s="165">
        <v>14699.792249999999</v>
      </c>
      <c r="I3719" s="164"/>
    </row>
    <row r="3720" spans="1:9" x14ac:dyDescent="0.35">
      <c r="A3720">
        <v>347419</v>
      </c>
      <c r="B3720" t="s">
        <v>89</v>
      </c>
      <c r="C3720" t="s">
        <v>37</v>
      </c>
      <c r="D3720" t="s">
        <v>4</v>
      </c>
      <c r="E3720" t="s">
        <v>78</v>
      </c>
      <c r="F3720" t="s">
        <v>78</v>
      </c>
      <c r="G3720" t="s">
        <v>153</v>
      </c>
      <c r="H3720" s="165">
        <v>14625.550874999999</v>
      </c>
      <c r="I3720" s="164"/>
    </row>
    <row r="3721" spans="1:9" x14ac:dyDescent="0.35">
      <c r="A3721">
        <v>347425</v>
      </c>
      <c r="B3721" t="s">
        <v>93</v>
      </c>
      <c r="C3721" t="s">
        <v>3</v>
      </c>
      <c r="D3721" t="s">
        <v>62</v>
      </c>
      <c r="E3721" t="s">
        <v>91</v>
      </c>
      <c r="F3721" t="s">
        <v>91</v>
      </c>
      <c r="G3721" t="s">
        <v>153</v>
      </c>
      <c r="H3721" s="165">
        <v>238.69274999999999</v>
      </c>
      <c r="I3721" s="164"/>
    </row>
    <row r="3722" spans="1:9" x14ac:dyDescent="0.35">
      <c r="A3722">
        <v>347427</v>
      </c>
      <c r="B3722" t="s">
        <v>98</v>
      </c>
      <c r="C3722" t="s">
        <v>3</v>
      </c>
      <c r="D3722" t="s">
        <v>62</v>
      </c>
      <c r="E3722" t="s">
        <v>91</v>
      </c>
      <c r="F3722" t="s">
        <v>91</v>
      </c>
      <c r="G3722" t="s">
        <v>153</v>
      </c>
      <c r="H3722" s="165">
        <v>237.46237499999998</v>
      </c>
      <c r="I3722" s="164"/>
    </row>
    <row r="3723" spans="1:9" x14ac:dyDescent="0.35">
      <c r="A3723">
        <v>347429</v>
      </c>
      <c r="B3723" t="s">
        <v>99</v>
      </c>
      <c r="C3723" t="s">
        <v>3</v>
      </c>
      <c r="D3723" t="s">
        <v>62</v>
      </c>
      <c r="E3723" t="s">
        <v>91</v>
      </c>
      <c r="F3723" t="s">
        <v>91</v>
      </c>
      <c r="G3723" t="s">
        <v>153</v>
      </c>
      <c r="H3723" s="165">
        <v>245.58285000000001</v>
      </c>
      <c r="I3723" s="164"/>
    </row>
    <row r="3724" spans="1:9" x14ac:dyDescent="0.35">
      <c r="A3724">
        <v>347431</v>
      </c>
      <c r="B3724" t="s">
        <v>100</v>
      </c>
      <c r="C3724" t="s">
        <v>3</v>
      </c>
      <c r="D3724" t="s">
        <v>62</v>
      </c>
      <c r="E3724" t="s">
        <v>91</v>
      </c>
      <c r="F3724" t="s">
        <v>91</v>
      </c>
      <c r="G3724" t="s">
        <v>153</v>
      </c>
      <c r="H3724" s="165">
        <v>244.84462499999998</v>
      </c>
      <c r="I3724" s="164"/>
    </row>
    <row r="3725" spans="1:9" x14ac:dyDescent="0.35">
      <c r="A3725">
        <v>347433</v>
      </c>
      <c r="B3725" t="s">
        <v>101</v>
      </c>
      <c r="C3725" t="s">
        <v>3</v>
      </c>
      <c r="D3725" t="s">
        <v>62</v>
      </c>
      <c r="E3725" t="s">
        <v>91</v>
      </c>
      <c r="F3725" t="s">
        <v>91</v>
      </c>
      <c r="G3725" t="s">
        <v>153</v>
      </c>
      <c r="H3725" s="165">
        <v>243.61424999999997</v>
      </c>
      <c r="I3725" s="164"/>
    </row>
    <row r="3726" spans="1:9" x14ac:dyDescent="0.35">
      <c r="A3726">
        <v>347435</v>
      </c>
      <c r="B3726" t="s">
        <v>102</v>
      </c>
      <c r="C3726" t="s">
        <v>3</v>
      </c>
      <c r="D3726" t="s">
        <v>62</v>
      </c>
      <c r="E3726" t="s">
        <v>91</v>
      </c>
      <c r="F3726" t="s">
        <v>91</v>
      </c>
      <c r="G3726" t="s">
        <v>153</v>
      </c>
      <c r="H3726" s="165">
        <v>451.49937499999999</v>
      </c>
      <c r="I3726" s="164"/>
    </row>
    <row r="3727" spans="1:9" x14ac:dyDescent="0.35">
      <c r="A3727">
        <v>347437</v>
      </c>
      <c r="B3727" t="s">
        <v>103</v>
      </c>
      <c r="C3727" t="s">
        <v>3</v>
      </c>
      <c r="D3727" t="s">
        <v>62</v>
      </c>
      <c r="E3727" t="s">
        <v>91</v>
      </c>
      <c r="F3727" t="s">
        <v>91</v>
      </c>
      <c r="G3727" t="s">
        <v>153</v>
      </c>
      <c r="H3727" s="165">
        <v>425.565</v>
      </c>
      <c r="I3727" s="164"/>
    </row>
    <row r="3728" spans="1:9" x14ac:dyDescent="0.35">
      <c r="A3728">
        <v>347439</v>
      </c>
      <c r="B3728" t="s">
        <v>104</v>
      </c>
      <c r="C3728" t="s">
        <v>3</v>
      </c>
      <c r="D3728" t="s">
        <v>62</v>
      </c>
      <c r="E3728" t="s">
        <v>91</v>
      </c>
      <c r="F3728" t="s">
        <v>91</v>
      </c>
      <c r="G3728" t="s">
        <v>153</v>
      </c>
      <c r="H3728" s="165">
        <v>239.923125</v>
      </c>
      <c r="I3728" s="164"/>
    </row>
    <row r="3729" spans="1:9" x14ac:dyDescent="0.35">
      <c r="A3729">
        <v>347331</v>
      </c>
      <c r="B3729" t="s">
        <v>2</v>
      </c>
      <c r="C3729" t="s">
        <v>3</v>
      </c>
      <c r="D3729" t="s">
        <v>4</v>
      </c>
      <c r="E3729" t="s">
        <v>5</v>
      </c>
      <c r="F3729" t="s">
        <v>5</v>
      </c>
      <c r="G3729" t="s">
        <v>155</v>
      </c>
      <c r="H3729" s="165">
        <v>71.901643846153775</v>
      </c>
      <c r="I3729" s="164"/>
    </row>
    <row r="3730" spans="1:9" x14ac:dyDescent="0.35">
      <c r="A3730">
        <v>347333</v>
      </c>
      <c r="B3730" t="s">
        <v>32</v>
      </c>
      <c r="C3730" t="s">
        <v>3</v>
      </c>
      <c r="D3730" t="s">
        <v>4</v>
      </c>
      <c r="E3730" t="s">
        <v>5</v>
      </c>
      <c r="F3730" t="s">
        <v>5</v>
      </c>
      <c r="G3730" t="s">
        <v>155</v>
      </c>
      <c r="H3730" s="165">
        <v>110.81454576923025</v>
      </c>
      <c r="I3730" s="164"/>
    </row>
    <row r="3731" spans="1:9" x14ac:dyDescent="0.35">
      <c r="A3731">
        <v>347335</v>
      </c>
      <c r="B3731" t="s">
        <v>33</v>
      </c>
      <c r="C3731" t="s">
        <v>3</v>
      </c>
      <c r="D3731" t="s">
        <v>4</v>
      </c>
      <c r="E3731" t="s">
        <v>5</v>
      </c>
      <c r="F3731" t="s">
        <v>5</v>
      </c>
      <c r="G3731" t="s">
        <v>155</v>
      </c>
      <c r="H3731" s="165">
        <v>110.25203538461486</v>
      </c>
      <c r="I3731" s="164"/>
    </row>
    <row r="3732" spans="1:9" x14ac:dyDescent="0.35">
      <c r="A3732">
        <v>347337</v>
      </c>
      <c r="B3732" t="s">
        <v>34</v>
      </c>
      <c r="C3732" t="s">
        <v>3</v>
      </c>
      <c r="D3732" t="s">
        <v>4</v>
      </c>
      <c r="E3732" t="s">
        <v>5</v>
      </c>
      <c r="F3732" t="s">
        <v>5</v>
      </c>
      <c r="G3732" t="s">
        <v>155</v>
      </c>
      <c r="H3732" s="165">
        <v>109.68952499999948</v>
      </c>
      <c r="I3732" s="164"/>
    </row>
    <row r="3733" spans="1:9" x14ac:dyDescent="0.35">
      <c r="A3733">
        <v>347339</v>
      </c>
      <c r="B3733" t="s">
        <v>35</v>
      </c>
      <c r="C3733" t="s">
        <v>3</v>
      </c>
      <c r="D3733" t="s">
        <v>4</v>
      </c>
      <c r="E3733" t="s">
        <v>5</v>
      </c>
      <c r="F3733" t="s">
        <v>5</v>
      </c>
      <c r="G3733" t="s">
        <v>155</v>
      </c>
      <c r="H3733" s="165">
        <v>109.1270146153841</v>
      </c>
      <c r="I3733" s="164"/>
    </row>
    <row r="3734" spans="1:9" x14ac:dyDescent="0.35">
      <c r="A3734">
        <v>347345</v>
      </c>
      <c r="B3734" t="s">
        <v>36</v>
      </c>
      <c r="C3734" t="s">
        <v>37</v>
      </c>
      <c r="D3734" t="s">
        <v>38</v>
      </c>
      <c r="E3734" t="s">
        <v>39</v>
      </c>
      <c r="F3734" t="s">
        <v>39</v>
      </c>
      <c r="G3734" t="s">
        <v>155</v>
      </c>
      <c r="H3734" s="165">
        <v>555.92551384615342</v>
      </c>
      <c r="I3734" s="164"/>
    </row>
    <row r="3735" spans="1:9" x14ac:dyDescent="0.35">
      <c r="A3735">
        <v>347353</v>
      </c>
      <c r="B3735" t="s">
        <v>47</v>
      </c>
      <c r="C3735" t="s">
        <v>37</v>
      </c>
      <c r="D3735" t="s">
        <v>38</v>
      </c>
      <c r="E3735" t="s">
        <v>39</v>
      </c>
      <c r="F3735" t="s">
        <v>39</v>
      </c>
      <c r="G3735" t="s">
        <v>155</v>
      </c>
      <c r="H3735" s="165">
        <v>297.21905230769187</v>
      </c>
      <c r="I3735" s="164"/>
    </row>
    <row r="3736" spans="1:9" x14ac:dyDescent="0.35">
      <c r="A3736">
        <v>347355</v>
      </c>
      <c r="B3736" t="s">
        <v>49</v>
      </c>
      <c r="C3736" t="s">
        <v>37</v>
      </c>
      <c r="D3736" t="s">
        <v>38</v>
      </c>
      <c r="E3736" t="s">
        <v>39</v>
      </c>
      <c r="F3736" t="s">
        <v>39</v>
      </c>
      <c r="G3736" t="s">
        <v>155</v>
      </c>
      <c r="H3736" s="165">
        <v>1549.258310769229</v>
      </c>
      <c r="I3736" s="164"/>
    </row>
    <row r="3737" spans="1:9" x14ac:dyDescent="0.35">
      <c r="A3737">
        <v>347357</v>
      </c>
      <c r="B3737" t="s">
        <v>50</v>
      </c>
      <c r="C3737" t="s">
        <v>37</v>
      </c>
      <c r="D3737" t="s">
        <v>38</v>
      </c>
      <c r="E3737" t="s">
        <v>39</v>
      </c>
      <c r="F3737" t="s">
        <v>39</v>
      </c>
      <c r="G3737" t="s">
        <v>155</v>
      </c>
      <c r="H3737" s="165">
        <v>2208.2171734615335</v>
      </c>
      <c r="I3737" s="164"/>
    </row>
    <row r="3738" spans="1:9" x14ac:dyDescent="0.35">
      <c r="A3738">
        <v>347359</v>
      </c>
      <c r="B3738" t="s">
        <v>51</v>
      </c>
      <c r="C3738" t="s">
        <v>37</v>
      </c>
      <c r="D3738" t="s">
        <v>38</v>
      </c>
      <c r="E3738" t="s">
        <v>39</v>
      </c>
      <c r="F3738" t="s">
        <v>39</v>
      </c>
      <c r="G3738" t="s">
        <v>155</v>
      </c>
      <c r="H3738" s="165">
        <v>1505.5115815384527</v>
      </c>
      <c r="I3738" s="164"/>
    </row>
    <row r="3739" spans="1:9" x14ac:dyDescent="0.35">
      <c r="A3739">
        <v>347365</v>
      </c>
      <c r="B3739" t="s">
        <v>52</v>
      </c>
      <c r="C3739" t="s">
        <v>37</v>
      </c>
      <c r="D3739" t="s">
        <v>38</v>
      </c>
      <c r="E3739" t="s">
        <v>53</v>
      </c>
      <c r="F3739" t="s">
        <v>53</v>
      </c>
      <c r="G3739" t="s">
        <v>155</v>
      </c>
      <c r="H3739" s="165">
        <v>4258.2077999999938</v>
      </c>
      <c r="I3739" s="164"/>
    </row>
    <row r="3740" spans="1:9" x14ac:dyDescent="0.35">
      <c r="A3740">
        <v>347373</v>
      </c>
      <c r="B3740" t="s">
        <v>57</v>
      </c>
      <c r="C3740" t="s">
        <v>37</v>
      </c>
      <c r="D3740" t="s">
        <v>38</v>
      </c>
      <c r="E3740" t="s">
        <v>53</v>
      </c>
      <c r="F3740" t="s">
        <v>53</v>
      </c>
      <c r="G3740" t="s">
        <v>155</v>
      </c>
      <c r="H3740" s="165">
        <v>2183.606750769226</v>
      </c>
      <c r="I3740" s="164"/>
    </row>
    <row r="3741" spans="1:9" x14ac:dyDescent="0.35">
      <c r="A3741">
        <v>347375</v>
      </c>
      <c r="B3741" t="s">
        <v>58</v>
      </c>
      <c r="C3741" t="s">
        <v>37</v>
      </c>
      <c r="D3741" t="s">
        <v>38</v>
      </c>
      <c r="E3741" t="s">
        <v>53</v>
      </c>
      <c r="F3741" t="s">
        <v>53</v>
      </c>
      <c r="G3741" t="s">
        <v>155</v>
      </c>
      <c r="H3741" s="165">
        <v>11889.896859076885</v>
      </c>
      <c r="I3741" s="164"/>
    </row>
    <row r="3742" spans="1:9" x14ac:dyDescent="0.35">
      <c r="A3742">
        <v>347377</v>
      </c>
      <c r="B3742" t="s">
        <v>59</v>
      </c>
      <c r="C3742" t="s">
        <v>37</v>
      </c>
      <c r="D3742" t="s">
        <v>38</v>
      </c>
      <c r="E3742" t="s">
        <v>53</v>
      </c>
      <c r="F3742" t="s">
        <v>53</v>
      </c>
      <c r="G3742" t="s">
        <v>155</v>
      </c>
      <c r="H3742" s="165">
        <v>16981.231486153811</v>
      </c>
      <c r="I3742" s="164"/>
    </row>
    <row r="3743" spans="1:9" x14ac:dyDescent="0.35">
      <c r="A3743">
        <v>347379</v>
      </c>
      <c r="B3743" t="s">
        <v>60</v>
      </c>
      <c r="C3743" t="s">
        <v>37</v>
      </c>
      <c r="D3743" t="s">
        <v>38</v>
      </c>
      <c r="E3743" t="s">
        <v>53</v>
      </c>
      <c r="F3743" t="s">
        <v>53</v>
      </c>
      <c r="G3743" t="s">
        <v>155</v>
      </c>
      <c r="H3743" s="165">
        <v>11520.065243076833</v>
      </c>
      <c r="I3743" s="164"/>
    </row>
    <row r="3744" spans="1:9" x14ac:dyDescent="0.35">
      <c r="A3744">
        <v>347385</v>
      </c>
      <c r="B3744" t="s">
        <v>61</v>
      </c>
      <c r="C3744" t="s">
        <v>3</v>
      </c>
      <c r="D3744" t="s">
        <v>62</v>
      </c>
      <c r="E3744" t="s">
        <v>63</v>
      </c>
      <c r="F3744" t="s">
        <v>63</v>
      </c>
      <c r="G3744" t="s">
        <v>155</v>
      </c>
      <c r="H3744" s="165">
        <v>173.82048749999933</v>
      </c>
      <c r="I3744" s="164"/>
    </row>
    <row r="3745" spans="1:9" x14ac:dyDescent="0.35">
      <c r="A3745">
        <v>347387</v>
      </c>
      <c r="B3745" t="s">
        <v>70</v>
      </c>
      <c r="C3745" t="s">
        <v>3</v>
      </c>
      <c r="D3745" t="s">
        <v>62</v>
      </c>
      <c r="E3745" t="s">
        <v>63</v>
      </c>
      <c r="F3745" t="s">
        <v>63</v>
      </c>
      <c r="G3745" t="s">
        <v>155</v>
      </c>
      <c r="H3745" s="165">
        <v>172.93814999999935</v>
      </c>
      <c r="I3745" s="164"/>
    </row>
    <row r="3746" spans="1:9" x14ac:dyDescent="0.35">
      <c r="A3746">
        <v>347389</v>
      </c>
      <c r="B3746" t="s">
        <v>71</v>
      </c>
      <c r="C3746" t="s">
        <v>3</v>
      </c>
      <c r="D3746" t="s">
        <v>62</v>
      </c>
      <c r="E3746" t="s">
        <v>63</v>
      </c>
      <c r="F3746" t="s">
        <v>63</v>
      </c>
      <c r="G3746" t="s">
        <v>155</v>
      </c>
      <c r="H3746" s="165">
        <v>172.05581249999932</v>
      </c>
      <c r="I3746" s="164"/>
    </row>
    <row r="3747" spans="1:9" x14ac:dyDescent="0.35">
      <c r="A3747">
        <v>347391</v>
      </c>
      <c r="B3747" t="s">
        <v>72</v>
      </c>
      <c r="C3747" t="s">
        <v>3</v>
      </c>
      <c r="D3747" t="s">
        <v>62</v>
      </c>
      <c r="E3747" t="s">
        <v>63</v>
      </c>
      <c r="F3747" t="s">
        <v>63</v>
      </c>
      <c r="G3747" t="s">
        <v>155</v>
      </c>
      <c r="H3747" s="165">
        <v>171.17347499999934</v>
      </c>
      <c r="I3747" s="164"/>
    </row>
    <row r="3748" spans="1:9" x14ac:dyDescent="0.35">
      <c r="A3748">
        <v>347393</v>
      </c>
      <c r="B3748" t="s">
        <v>73</v>
      </c>
      <c r="C3748" t="s">
        <v>3</v>
      </c>
      <c r="D3748" t="s">
        <v>62</v>
      </c>
      <c r="E3748" t="s">
        <v>63</v>
      </c>
      <c r="F3748" t="s">
        <v>63</v>
      </c>
      <c r="G3748" t="s">
        <v>155</v>
      </c>
      <c r="H3748" s="165">
        <v>170.29113749999934</v>
      </c>
      <c r="I3748" s="164"/>
    </row>
    <row r="3749" spans="1:9" x14ac:dyDescent="0.35">
      <c r="A3749">
        <v>347395</v>
      </c>
      <c r="B3749" t="s">
        <v>74</v>
      </c>
      <c r="C3749" t="s">
        <v>3</v>
      </c>
      <c r="D3749" t="s">
        <v>62</v>
      </c>
      <c r="E3749" t="s">
        <v>63</v>
      </c>
      <c r="F3749" t="s">
        <v>63</v>
      </c>
      <c r="G3749" t="s">
        <v>155</v>
      </c>
      <c r="H3749" s="165">
        <v>292.53625499999947</v>
      </c>
      <c r="I3749" s="164"/>
    </row>
    <row r="3750" spans="1:9" x14ac:dyDescent="0.35">
      <c r="A3750">
        <v>347397</v>
      </c>
      <c r="B3750" t="s">
        <v>75</v>
      </c>
      <c r="C3750" t="s">
        <v>3</v>
      </c>
      <c r="D3750" t="s">
        <v>62</v>
      </c>
      <c r="E3750" t="s">
        <v>63</v>
      </c>
      <c r="F3750" t="s">
        <v>63</v>
      </c>
      <c r="G3750" t="s">
        <v>155</v>
      </c>
      <c r="H3750" s="165">
        <v>288.86591249999952</v>
      </c>
      <c r="I3750" s="164"/>
    </row>
    <row r="3751" spans="1:9" x14ac:dyDescent="0.35">
      <c r="A3751">
        <v>347399</v>
      </c>
      <c r="B3751" t="s">
        <v>76</v>
      </c>
      <c r="C3751" t="s">
        <v>3</v>
      </c>
      <c r="D3751" t="s">
        <v>62</v>
      </c>
      <c r="E3751" t="s">
        <v>63</v>
      </c>
      <c r="F3751" t="s">
        <v>63</v>
      </c>
      <c r="G3751" t="s">
        <v>155</v>
      </c>
      <c r="H3751" s="165">
        <v>174.70282499999934</v>
      </c>
      <c r="I3751" s="164"/>
    </row>
    <row r="3752" spans="1:9" x14ac:dyDescent="0.35">
      <c r="A3752">
        <v>347403</v>
      </c>
      <c r="B3752" t="s">
        <v>77</v>
      </c>
      <c r="C3752" t="s">
        <v>37</v>
      </c>
      <c r="D3752" t="s">
        <v>4</v>
      </c>
      <c r="E3752" t="s">
        <v>78</v>
      </c>
      <c r="F3752" t="s">
        <v>78</v>
      </c>
      <c r="G3752" t="s">
        <v>155</v>
      </c>
      <c r="H3752" s="165">
        <v>748.14674846153821</v>
      </c>
      <c r="I3752" s="164"/>
    </row>
    <row r="3753" spans="1:9" x14ac:dyDescent="0.35">
      <c r="A3753">
        <v>347405</v>
      </c>
      <c r="B3753" t="s">
        <v>82</v>
      </c>
      <c r="C3753" t="s">
        <v>37</v>
      </c>
      <c r="D3753" t="s">
        <v>4</v>
      </c>
      <c r="E3753" t="s">
        <v>78</v>
      </c>
      <c r="F3753" t="s">
        <v>78</v>
      </c>
      <c r="G3753" t="s">
        <v>155</v>
      </c>
      <c r="H3753" s="165">
        <v>1169.69136307692</v>
      </c>
      <c r="I3753" s="164"/>
    </row>
    <row r="3754" spans="1:9" x14ac:dyDescent="0.35">
      <c r="A3754">
        <v>347407</v>
      </c>
      <c r="B3754" t="s">
        <v>83</v>
      </c>
      <c r="C3754" t="s">
        <v>37</v>
      </c>
      <c r="D3754" t="s">
        <v>4</v>
      </c>
      <c r="E3754" t="s">
        <v>78</v>
      </c>
      <c r="F3754" t="s">
        <v>78</v>
      </c>
      <c r="G3754" t="s">
        <v>155</v>
      </c>
      <c r="H3754" s="165">
        <v>1586.8957499999935</v>
      </c>
      <c r="I3754" s="164"/>
    </row>
    <row r="3755" spans="1:9" x14ac:dyDescent="0.35">
      <c r="A3755">
        <v>347409</v>
      </c>
      <c r="B3755" t="s">
        <v>84</v>
      </c>
      <c r="C3755" t="s">
        <v>37</v>
      </c>
      <c r="D3755" t="s">
        <v>4</v>
      </c>
      <c r="E3755" t="s">
        <v>78</v>
      </c>
      <c r="F3755" t="s">
        <v>78</v>
      </c>
      <c r="G3755" t="s">
        <v>155</v>
      </c>
      <c r="H3755" s="165">
        <v>1999.7599092307685</v>
      </c>
      <c r="I3755" s="164"/>
    </row>
    <row r="3756" spans="1:9" x14ac:dyDescent="0.35">
      <c r="A3756">
        <v>347411</v>
      </c>
      <c r="B3756" t="s">
        <v>85</v>
      </c>
      <c r="C3756" t="s">
        <v>37</v>
      </c>
      <c r="D3756" t="s">
        <v>4</v>
      </c>
      <c r="E3756" t="s">
        <v>78</v>
      </c>
      <c r="F3756" t="s">
        <v>78</v>
      </c>
      <c r="G3756" t="s">
        <v>155</v>
      </c>
      <c r="H3756" s="165">
        <v>2512.9918338461507</v>
      </c>
      <c r="I3756" s="164"/>
    </row>
    <row r="3757" spans="1:9" x14ac:dyDescent="0.35">
      <c r="A3757">
        <v>347413</v>
      </c>
      <c r="B3757" t="s">
        <v>86</v>
      </c>
      <c r="C3757" t="s">
        <v>37</v>
      </c>
      <c r="D3757" t="s">
        <v>4</v>
      </c>
      <c r="E3757" t="s">
        <v>78</v>
      </c>
      <c r="F3757" t="s">
        <v>78</v>
      </c>
      <c r="G3757" t="s">
        <v>155</v>
      </c>
      <c r="H3757" s="165">
        <v>2598.928342153843</v>
      </c>
      <c r="I3757" s="164"/>
    </row>
    <row r="3758" spans="1:9" x14ac:dyDescent="0.35">
      <c r="A3758">
        <v>347415</v>
      </c>
      <c r="B3758" t="s">
        <v>87</v>
      </c>
      <c r="C3758" t="s">
        <v>37</v>
      </c>
      <c r="D3758" t="s">
        <v>4</v>
      </c>
      <c r="E3758" t="s">
        <v>78</v>
      </c>
      <c r="F3758" t="s">
        <v>78</v>
      </c>
      <c r="G3758" t="s">
        <v>155</v>
      </c>
      <c r="H3758" s="165">
        <v>2159.2632769230677</v>
      </c>
      <c r="I3758" s="164"/>
    </row>
    <row r="3759" spans="1:9" x14ac:dyDescent="0.35">
      <c r="A3759">
        <v>347417</v>
      </c>
      <c r="B3759" t="s">
        <v>88</v>
      </c>
      <c r="C3759" t="s">
        <v>37</v>
      </c>
      <c r="D3759" t="s">
        <v>4</v>
      </c>
      <c r="E3759" t="s">
        <v>78</v>
      </c>
      <c r="F3759" t="s">
        <v>78</v>
      </c>
      <c r="G3759" t="s">
        <v>155</v>
      </c>
      <c r="H3759" s="165">
        <v>1718.7301661538411</v>
      </c>
      <c r="I3759" s="164"/>
    </row>
    <row r="3760" spans="1:9" x14ac:dyDescent="0.35">
      <c r="A3760">
        <v>347419</v>
      </c>
      <c r="B3760" t="s">
        <v>89</v>
      </c>
      <c r="C3760" t="s">
        <v>37</v>
      </c>
      <c r="D3760" t="s">
        <v>4</v>
      </c>
      <c r="E3760" t="s">
        <v>78</v>
      </c>
      <c r="F3760" t="s">
        <v>78</v>
      </c>
      <c r="G3760" t="s">
        <v>155</v>
      </c>
      <c r="H3760" s="165">
        <v>427.51242769230686</v>
      </c>
      <c r="I3760" s="164"/>
    </row>
    <row r="3761" spans="1:9" x14ac:dyDescent="0.35">
      <c r="A3761">
        <v>347421</v>
      </c>
      <c r="B3761" t="s">
        <v>90</v>
      </c>
      <c r="C3761" t="s">
        <v>3</v>
      </c>
      <c r="D3761" t="s">
        <v>62</v>
      </c>
      <c r="E3761" t="s">
        <v>91</v>
      </c>
      <c r="F3761" t="s">
        <v>91</v>
      </c>
      <c r="G3761" t="s">
        <v>155</v>
      </c>
      <c r="H3761" s="165">
        <v>40.33046769230765</v>
      </c>
      <c r="I3761" s="164"/>
    </row>
    <row r="3762" spans="1:9" x14ac:dyDescent="0.35">
      <c r="A3762">
        <v>347423</v>
      </c>
      <c r="B3762" t="s">
        <v>92</v>
      </c>
      <c r="C3762" t="s">
        <v>3</v>
      </c>
      <c r="D3762" t="s">
        <v>62</v>
      </c>
      <c r="E3762" t="s">
        <v>91</v>
      </c>
      <c r="F3762" t="s">
        <v>91</v>
      </c>
      <c r="G3762" t="s">
        <v>155</v>
      </c>
      <c r="H3762" s="165">
        <v>80.249399999999909</v>
      </c>
      <c r="I3762" s="164"/>
    </row>
    <row r="3763" spans="1:9" x14ac:dyDescent="0.35">
      <c r="A3763">
        <v>347425</v>
      </c>
      <c r="B3763" t="s">
        <v>93</v>
      </c>
      <c r="C3763" t="s">
        <v>3</v>
      </c>
      <c r="D3763" t="s">
        <v>62</v>
      </c>
      <c r="E3763" t="s">
        <v>91</v>
      </c>
      <c r="F3763" t="s">
        <v>91</v>
      </c>
      <c r="G3763" t="s">
        <v>155</v>
      </c>
      <c r="H3763" s="165">
        <v>365.44832076923018</v>
      </c>
      <c r="I3763" s="164"/>
    </row>
    <row r="3764" spans="1:9" x14ac:dyDescent="0.35">
      <c r="A3764">
        <v>347427</v>
      </c>
      <c r="B3764" t="s">
        <v>98</v>
      </c>
      <c r="C3764" t="s">
        <v>3</v>
      </c>
      <c r="D3764" t="s">
        <v>62</v>
      </c>
      <c r="E3764" t="s">
        <v>91</v>
      </c>
      <c r="F3764" t="s">
        <v>91</v>
      </c>
      <c r="G3764" t="s">
        <v>155</v>
      </c>
      <c r="H3764" s="165">
        <v>363.56456653846101</v>
      </c>
      <c r="I3764" s="164"/>
    </row>
    <row r="3765" spans="1:9" x14ac:dyDescent="0.35">
      <c r="A3765">
        <v>347429</v>
      </c>
      <c r="B3765" t="s">
        <v>99</v>
      </c>
      <c r="C3765" t="s">
        <v>3</v>
      </c>
      <c r="D3765" t="s">
        <v>62</v>
      </c>
      <c r="E3765" t="s">
        <v>91</v>
      </c>
      <c r="F3765" t="s">
        <v>91</v>
      </c>
      <c r="G3765" t="s">
        <v>155</v>
      </c>
      <c r="H3765" s="165">
        <v>355.46172876923004</v>
      </c>
      <c r="I3765" s="164"/>
    </row>
    <row r="3766" spans="1:9" x14ac:dyDescent="0.35">
      <c r="A3766">
        <v>347431</v>
      </c>
      <c r="B3766" t="s">
        <v>100</v>
      </c>
      <c r="C3766" t="s">
        <v>3</v>
      </c>
      <c r="D3766" t="s">
        <v>62</v>
      </c>
      <c r="E3766" t="s">
        <v>91</v>
      </c>
      <c r="F3766" t="s">
        <v>91</v>
      </c>
      <c r="G3766" t="s">
        <v>155</v>
      </c>
      <c r="H3766" s="165">
        <v>354.39320653846079</v>
      </c>
      <c r="I3766" s="164"/>
    </row>
    <row r="3767" spans="1:9" x14ac:dyDescent="0.35">
      <c r="A3767">
        <v>347433</v>
      </c>
      <c r="B3767" t="s">
        <v>101</v>
      </c>
      <c r="C3767" t="s">
        <v>3</v>
      </c>
      <c r="D3767" t="s">
        <v>62</v>
      </c>
      <c r="E3767" t="s">
        <v>91</v>
      </c>
      <c r="F3767" t="s">
        <v>91</v>
      </c>
      <c r="G3767" t="s">
        <v>155</v>
      </c>
      <c r="H3767" s="165">
        <v>332.24133461538389</v>
      </c>
      <c r="I3767" s="164"/>
    </row>
    <row r="3768" spans="1:9" x14ac:dyDescent="0.35">
      <c r="A3768">
        <v>347435</v>
      </c>
      <c r="B3768" t="s">
        <v>102</v>
      </c>
      <c r="C3768" t="s">
        <v>3</v>
      </c>
      <c r="D3768" t="s">
        <v>62</v>
      </c>
      <c r="E3768" t="s">
        <v>91</v>
      </c>
      <c r="F3768" t="s">
        <v>91</v>
      </c>
      <c r="G3768" t="s">
        <v>155</v>
      </c>
      <c r="H3768" s="165">
        <v>742.19916692307663</v>
      </c>
      <c r="I3768" s="164"/>
    </row>
    <row r="3769" spans="1:9" x14ac:dyDescent="0.35">
      <c r="A3769">
        <v>347437</v>
      </c>
      <c r="B3769" t="s">
        <v>103</v>
      </c>
      <c r="C3769" t="s">
        <v>3</v>
      </c>
      <c r="D3769" t="s">
        <v>62</v>
      </c>
      <c r="E3769" t="s">
        <v>91</v>
      </c>
      <c r="F3769" t="s">
        <v>91</v>
      </c>
      <c r="G3769" t="s">
        <v>155</v>
      </c>
      <c r="H3769" s="165">
        <v>734.59066153846084</v>
      </c>
      <c r="I3769" s="164"/>
    </row>
    <row r="3770" spans="1:9" x14ac:dyDescent="0.35">
      <c r="A3770">
        <v>347439</v>
      </c>
      <c r="B3770" t="s">
        <v>104</v>
      </c>
      <c r="C3770" t="s">
        <v>3</v>
      </c>
      <c r="D3770" t="s">
        <v>62</v>
      </c>
      <c r="E3770" t="s">
        <v>91</v>
      </c>
      <c r="F3770" t="s">
        <v>91</v>
      </c>
      <c r="G3770" t="s">
        <v>155</v>
      </c>
      <c r="H3770" s="165">
        <v>387.3944249999995</v>
      </c>
      <c r="I3770" s="164"/>
    </row>
    <row r="3771" spans="1:9" x14ac:dyDescent="0.35">
      <c r="A3771">
        <v>347331</v>
      </c>
      <c r="B3771" t="s">
        <v>2</v>
      </c>
      <c r="C3771" t="s">
        <v>3</v>
      </c>
      <c r="D3771" t="s">
        <v>4</v>
      </c>
      <c r="E3771" t="s">
        <v>5</v>
      </c>
      <c r="F3771" t="s">
        <v>15</v>
      </c>
      <c r="G3771" t="s">
        <v>21</v>
      </c>
      <c r="H3771" s="165">
        <v>337.16182499999996</v>
      </c>
      <c r="I3771" s="164"/>
    </row>
    <row r="3772" spans="1:9" x14ac:dyDescent="0.35">
      <c r="A3772">
        <v>347333</v>
      </c>
      <c r="B3772" t="s">
        <v>32</v>
      </c>
      <c r="C3772" t="s">
        <v>3</v>
      </c>
      <c r="D3772" t="s">
        <v>4</v>
      </c>
      <c r="E3772" t="s">
        <v>5</v>
      </c>
      <c r="F3772" t="s">
        <v>15</v>
      </c>
      <c r="G3772" t="s">
        <v>21</v>
      </c>
      <c r="H3772" s="165">
        <v>463.25288749999999</v>
      </c>
      <c r="I3772" s="164"/>
    </row>
    <row r="3773" spans="1:9" x14ac:dyDescent="0.35">
      <c r="A3773">
        <v>347335</v>
      </c>
      <c r="B3773" t="s">
        <v>33</v>
      </c>
      <c r="C3773" t="s">
        <v>3</v>
      </c>
      <c r="D3773" t="s">
        <v>4</v>
      </c>
      <c r="E3773" t="s">
        <v>5</v>
      </c>
      <c r="F3773" t="s">
        <v>15</v>
      </c>
      <c r="G3773" t="s">
        <v>21</v>
      </c>
      <c r="H3773" s="165">
        <v>460.90134999999998</v>
      </c>
      <c r="I3773" s="164"/>
    </row>
    <row r="3774" spans="1:9" x14ac:dyDescent="0.35">
      <c r="A3774">
        <v>347337</v>
      </c>
      <c r="B3774" t="s">
        <v>34</v>
      </c>
      <c r="C3774" t="s">
        <v>3</v>
      </c>
      <c r="D3774" t="s">
        <v>4</v>
      </c>
      <c r="E3774" t="s">
        <v>5</v>
      </c>
      <c r="F3774" t="s">
        <v>15</v>
      </c>
      <c r="G3774" t="s">
        <v>21</v>
      </c>
      <c r="H3774" s="165">
        <v>458.54981249999997</v>
      </c>
      <c r="I3774" s="164"/>
    </row>
    <row r="3775" spans="1:9" x14ac:dyDescent="0.35">
      <c r="A3775">
        <v>347339</v>
      </c>
      <c r="B3775" t="s">
        <v>35</v>
      </c>
      <c r="C3775" t="s">
        <v>3</v>
      </c>
      <c r="D3775" t="s">
        <v>4</v>
      </c>
      <c r="E3775" t="s">
        <v>5</v>
      </c>
      <c r="F3775" t="s">
        <v>15</v>
      </c>
      <c r="G3775" t="s">
        <v>21</v>
      </c>
      <c r="H3775" s="165">
        <v>456.19827500000002</v>
      </c>
      <c r="I3775" s="164"/>
    </row>
    <row r="3776" spans="1:9" x14ac:dyDescent="0.35">
      <c r="A3776">
        <v>347331</v>
      </c>
      <c r="B3776" t="s">
        <v>2</v>
      </c>
      <c r="C3776" t="s">
        <v>3</v>
      </c>
      <c r="D3776" t="s">
        <v>4</v>
      </c>
      <c r="E3776" t="s">
        <v>5</v>
      </c>
      <c r="F3776" t="s">
        <v>10</v>
      </c>
      <c r="G3776" t="s">
        <v>21</v>
      </c>
      <c r="H3776" s="165">
        <v>336.14831249999997</v>
      </c>
      <c r="I3776" s="164"/>
    </row>
    <row r="3777" spans="1:9" x14ac:dyDescent="0.35">
      <c r="A3777">
        <v>347333</v>
      </c>
      <c r="B3777" t="s">
        <v>32</v>
      </c>
      <c r="C3777" t="s">
        <v>3</v>
      </c>
      <c r="D3777" t="s">
        <v>4</v>
      </c>
      <c r="E3777" t="s">
        <v>5</v>
      </c>
      <c r="F3777" t="s">
        <v>10</v>
      </c>
      <c r="G3777" t="s">
        <v>21</v>
      </c>
      <c r="H3777" s="165">
        <v>477.7865625</v>
      </c>
      <c r="I3777" s="164"/>
    </row>
    <row r="3778" spans="1:9" x14ac:dyDescent="0.35">
      <c r="A3778">
        <v>347335</v>
      </c>
      <c r="B3778" t="s">
        <v>33</v>
      </c>
      <c r="C3778" t="s">
        <v>3</v>
      </c>
      <c r="D3778" t="s">
        <v>4</v>
      </c>
      <c r="E3778" t="s">
        <v>5</v>
      </c>
      <c r="F3778" t="s">
        <v>10</v>
      </c>
      <c r="G3778" t="s">
        <v>21</v>
      </c>
      <c r="H3778" s="165">
        <v>475.36124999999998</v>
      </c>
      <c r="I3778" s="164"/>
    </row>
    <row r="3779" spans="1:9" x14ac:dyDescent="0.35">
      <c r="A3779">
        <v>347337</v>
      </c>
      <c r="B3779" t="s">
        <v>34</v>
      </c>
      <c r="C3779" t="s">
        <v>3</v>
      </c>
      <c r="D3779" t="s">
        <v>4</v>
      </c>
      <c r="E3779" t="s">
        <v>5</v>
      </c>
      <c r="F3779" t="s">
        <v>10</v>
      </c>
      <c r="G3779" t="s">
        <v>21</v>
      </c>
      <c r="H3779" s="165">
        <v>472.93593750000002</v>
      </c>
      <c r="I3779" s="164"/>
    </row>
    <row r="3780" spans="1:9" x14ac:dyDescent="0.35">
      <c r="A3780">
        <v>347339</v>
      </c>
      <c r="B3780" t="s">
        <v>35</v>
      </c>
      <c r="C3780" t="s">
        <v>3</v>
      </c>
      <c r="D3780" t="s">
        <v>4</v>
      </c>
      <c r="E3780" t="s">
        <v>5</v>
      </c>
      <c r="F3780" t="s">
        <v>10</v>
      </c>
      <c r="G3780" t="s">
        <v>21</v>
      </c>
      <c r="H3780" s="165">
        <v>470.510625</v>
      </c>
      <c r="I3780" s="164"/>
    </row>
    <row r="3781" spans="1:9" x14ac:dyDescent="0.35">
      <c r="A3781">
        <v>347331</v>
      </c>
      <c r="B3781" t="s">
        <v>2</v>
      </c>
      <c r="C3781" t="s">
        <v>3</v>
      </c>
      <c r="D3781" t="s">
        <v>4</v>
      </c>
      <c r="E3781" t="s">
        <v>5</v>
      </c>
      <c r="F3781" t="s">
        <v>14</v>
      </c>
      <c r="G3781" t="s">
        <v>21</v>
      </c>
      <c r="H3781" s="165">
        <v>334.45912499999997</v>
      </c>
      <c r="I3781" s="164"/>
    </row>
    <row r="3782" spans="1:9" x14ac:dyDescent="0.35">
      <c r="A3782">
        <v>347333</v>
      </c>
      <c r="B3782" t="s">
        <v>32</v>
      </c>
      <c r="C3782" t="s">
        <v>3</v>
      </c>
      <c r="D3782" t="s">
        <v>4</v>
      </c>
      <c r="E3782" t="s">
        <v>5</v>
      </c>
      <c r="F3782" t="s">
        <v>14</v>
      </c>
      <c r="G3782" t="s">
        <v>21</v>
      </c>
      <c r="H3782" s="165">
        <v>475.385625</v>
      </c>
      <c r="I3782" s="164"/>
    </row>
    <row r="3783" spans="1:9" x14ac:dyDescent="0.35">
      <c r="A3783">
        <v>347335</v>
      </c>
      <c r="B3783" t="s">
        <v>33</v>
      </c>
      <c r="C3783" t="s">
        <v>3</v>
      </c>
      <c r="D3783" t="s">
        <v>4</v>
      </c>
      <c r="E3783" t="s">
        <v>5</v>
      </c>
      <c r="F3783" t="s">
        <v>14</v>
      </c>
      <c r="G3783" t="s">
        <v>21</v>
      </c>
      <c r="H3783" s="165">
        <v>472.97249999999997</v>
      </c>
      <c r="I3783" s="164"/>
    </row>
    <row r="3784" spans="1:9" x14ac:dyDescent="0.35">
      <c r="A3784">
        <v>347337</v>
      </c>
      <c r="B3784" t="s">
        <v>34</v>
      </c>
      <c r="C3784" t="s">
        <v>3</v>
      </c>
      <c r="D3784" t="s">
        <v>4</v>
      </c>
      <c r="E3784" t="s">
        <v>5</v>
      </c>
      <c r="F3784" t="s">
        <v>14</v>
      </c>
      <c r="G3784" t="s">
        <v>21</v>
      </c>
      <c r="H3784" s="165">
        <v>470.55937499999999</v>
      </c>
      <c r="I3784" s="164"/>
    </row>
    <row r="3785" spans="1:9" x14ac:dyDescent="0.35">
      <c r="A3785">
        <v>347339</v>
      </c>
      <c r="B3785" t="s">
        <v>35</v>
      </c>
      <c r="C3785" t="s">
        <v>3</v>
      </c>
      <c r="D3785" t="s">
        <v>4</v>
      </c>
      <c r="E3785" t="s">
        <v>5</v>
      </c>
      <c r="F3785" t="s">
        <v>14</v>
      </c>
      <c r="G3785" t="s">
        <v>21</v>
      </c>
      <c r="H3785" s="165">
        <v>468.14625000000001</v>
      </c>
      <c r="I3785" s="164"/>
    </row>
    <row r="3786" spans="1:9" x14ac:dyDescent="0.35">
      <c r="A3786">
        <v>347411</v>
      </c>
      <c r="B3786" t="s">
        <v>85</v>
      </c>
      <c r="C3786" t="s">
        <v>37</v>
      </c>
      <c r="D3786" t="s">
        <v>4</v>
      </c>
      <c r="E3786" t="s">
        <v>78</v>
      </c>
      <c r="F3786" t="s">
        <v>79</v>
      </c>
      <c r="G3786" t="s">
        <v>21</v>
      </c>
      <c r="H3786" s="165">
        <v>278.02856249999996</v>
      </c>
      <c r="I3786" s="164"/>
    </row>
    <row r="3787" spans="1:9" x14ac:dyDescent="0.35">
      <c r="A3787">
        <v>347413</v>
      </c>
      <c r="B3787" t="s">
        <v>86</v>
      </c>
      <c r="C3787" t="s">
        <v>37</v>
      </c>
      <c r="D3787" t="s">
        <v>4</v>
      </c>
      <c r="E3787" t="s">
        <v>78</v>
      </c>
      <c r="F3787" t="s">
        <v>79</v>
      </c>
      <c r="G3787" t="s">
        <v>21</v>
      </c>
      <c r="H3787" s="165">
        <v>415.33017499999994</v>
      </c>
      <c r="I3787" s="164"/>
    </row>
    <row r="3788" spans="1:9" x14ac:dyDescent="0.35">
      <c r="A3788">
        <v>347415</v>
      </c>
      <c r="B3788" t="s">
        <v>87</v>
      </c>
      <c r="C3788" t="s">
        <v>37</v>
      </c>
      <c r="D3788" t="s">
        <v>4</v>
      </c>
      <c r="E3788" t="s">
        <v>78</v>
      </c>
      <c r="F3788" t="s">
        <v>79</v>
      </c>
      <c r="G3788" t="s">
        <v>21</v>
      </c>
      <c r="H3788" s="165">
        <v>414.08168749999999</v>
      </c>
      <c r="I3788" s="164"/>
    </row>
    <row r="3789" spans="1:9" x14ac:dyDescent="0.35">
      <c r="A3789">
        <v>347417</v>
      </c>
      <c r="B3789" t="s">
        <v>88</v>
      </c>
      <c r="C3789" t="s">
        <v>37</v>
      </c>
      <c r="D3789" t="s">
        <v>4</v>
      </c>
      <c r="E3789" t="s">
        <v>78</v>
      </c>
      <c r="F3789" t="s">
        <v>79</v>
      </c>
      <c r="G3789" t="s">
        <v>21</v>
      </c>
      <c r="H3789" s="165">
        <v>412.00087499999995</v>
      </c>
      <c r="I3789" s="164"/>
    </row>
    <row r="3790" spans="1:9" x14ac:dyDescent="0.35">
      <c r="A3790">
        <v>347419</v>
      </c>
      <c r="B3790" t="s">
        <v>89</v>
      </c>
      <c r="C3790" t="s">
        <v>37</v>
      </c>
      <c r="D3790" t="s">
        <v>4</v>
      </c>
      <c r="E3790" t="s">
        <v>78</v>
      </c>
      <c r="F3790" t="s">
        <v>79</v>
      </c>
      <c r="G3790" t="s">
        <v>21</v>
      </c>
      <c r="H3790" s="165">
        <v>409.92006250000003</v>
      </c>
      <c r="I3790" s="164"/>
    </row>
    <row r="3791" spans="1:9" x14ac:dyDescent="0.35">
      <c r="A3791">
        <v>347411</v>
      </c>
      <c r="B3791" t="s">
        <v>85</v>
      </c>
      <c r="C3791" t="s">
        <v>37</v>
      </c>
      <c r="D3791" t="s">
        <v>4</v>
      </c>
      <c r="E3791" t="s">
        <v>78</v>
      </c>
      <c r="F3791" t="s">
        <v>80</v>
      </c>
      <c r="G3791" t="s">
        <v>21</v>
      </c>
      <c r="H3791" s="165">
        <v>322.720125</v>
      </c>
      <c r="I3791" s="164"/>
    </row>
    <row r="3792" spans="1:9" x14ac:dyDescent="0.35">
      <c r="A3792">
        <v>347413</v>
      </c>
      <c r="B3792" t="s">
        <v>86</v>
      </c>
      <c r="C3792" t="s">
        <v>37</v>
      </c>
      <c r="D3792" t="s">
        <v>4</v>
      </c>
      <c r="E3792" t="s">
        <v>78</v>
      </c>
      <c r="F3792" t="s">
        <v>80</v>
      </c>
      <c r="G3792" t="s">
        <v>21</v>
      </c>
      <c r="H3792" s="165">
        <v>460.90134999999998</v>
      </c>
      <c r="I3792" s="164"/>
    </row>
    <row r="3793" spans="1:9" x14ac:dyDescent="0.35">
      <c r="A3793">
        <v>347415</v>
      </c>
      <c r="B3793" t="s">
        <v>87</v>
      </c>
      <c r="C3793" t="s">
        <v>37</v>
      </c>
      <c r="D3793" t="s">
        <v>4</v>
      </c>
      <c r="E3793" t="s">
        <v>78</v>
      </c>
      <c r="F3793" t="s">
        <v>80</v>
      </c>
      <c r="G3793" t="s">
        <v>21</v>
      </c>
      <c r="H3793" s="165">
        <v>459.51587499999999</v>
      </c>
      <c r="I3793" s="164"/>
    </row>
    <row r="3794" spans="1:9" x14ac:dyDescent="0.35">
      <c r="A3794">
        <v>347417</v>
      </c>
      <c r="B3794" t="s">
        <v>88</v>
      </c>
      <c r="C3794" t="s">
        <v>37</v>
      </c>
      <c r="D3794" t="s">
        <v>4</v>
      </c>
      <c r="E3794" t="s">
        <v>78</v>
      </c>
      <c r="F3794" t="s">
        <v>80</v>
      </c>
      <c r="G3794" t="s">
        <v>21</v>
      </c>
      <c r="H3794" s="165">
        <v>457.20675</v>
      </c>
      <c r="I3794" s="164"/>
    </row>
    <row r="3795" spans="1:9" x14ac:dyDescent="0.35">
      <c r="A3795">
        <v>347419</v>
      </c>
      <c r="B3795" t="s">
        <v>89</v>
      </c>
      <c r="C3795" t="s">
        <v>37</v>
      </c>
      <c r="D3795" t="s">
        <v>4</v>
      </c>
      <c r="E3795" t="s">
        <v>78</v>
      </c>
      <c r="F3795" t="s">
        <v>80</v>
      </c>
      <c r="G3795" t="s">
        <v>21</v>
      </c>
      <c r="H3795" s="165">
        <v>454.89762499999995</v>
      </c>
      <c r="I3795" s="164"/>
    </row>
    <row r="3796" spans="1:9" x14ac:dyDescent="0.35">
      <c r="A3796">
        <v>347411</v>
      </c>
      <c r="B3796" t="s">
        <v>85</v>
      </c>
      <c r="C3796" t="s">
        <v>37</v>
      </c>
      <c r="D3796" t="s">
        <v>4</v>
      </c>
      <c r="E3796" t="s">
        <v>78</v>
      </c>
      <c r="F3796" t="s">
        <v>81</v>
      </c>
      <c r="G3796" t="s">
        <v>21</v>
      </c>
      <c r="H3796" s="165">
        <v>321.07359374999999</v>
      </c>
      <c r="I3796" s="164"/>
    </row>
    <row r="3797" spans="1:9" x14ac:dyDescent="0.35">
      <c r="A3797">
        <v>347413</v>
      </c>
      <c r="B3797" t="s">
        <v>86</v>
      </c>
      <c r="C3797" t="s">
        <v>37</v>
      </c>
      <c r="D3797" t="s">
        <v>4</v>
      </c>
      <c r="E3797" t="s">
        <v>78</v>
      </c>
      <c r="F3797" t="s">
        <v>81</v>
      </c>
      <c r="G3797" t="s">
        <v>21</v>
      </c>
      <c r="H3797" s="165">
        <v>474.36187499999994</v>
      </c>
      <c r="I3797" s="164"/>
    </row>
    <row r="3798" spans="1:9" x14ac:dyDescent="0.35">
      <c r="A3798">
        <v>347415</v>
      </c>
      <c r="B3798" t="s">
        <v>87</v>
      </c>
      <c r="C3798" t="s">
        <v>37</v>
      </c>
      <c r="D3798" t="s">
        <v>4</v>
      </c>
      <c r="E3798" t="s">
        <v>78</v>
      </c>
      <c r="F3798" t="s">
        <v>81</v>
      </c>
      <c r="G3798" t="s">
        <v>21</v>
      </c>
      <c r="H3798" s="165">
        <v>472.93593749999997</v>
      </c>
      <c r="I3798" s="164"/>
    </row>
    <row r="3799" spans="1:9" x14ac:dyDescent="0.35">
      <c r="A3799">
        <v>347417</v>
      </c>
      <c r="B3799" t="s">
        <v>88</v>
      </c>
      <c r="C3799" t="s">
        <v>37</v>
      </c>
      <c r="D3799" t="s">
        <v>4</v>
      </c>
      <c r="E3799" t="s">
        <v>78</v>
      </c>
      <c r="F3799" t="s">
        <v>81</v>
      </c>
      <c r="G3799" t="s">
        <v>21</v>
      </c>
      <c r="H3799" s="165">
        <v>470.55937499999999</v>
      </c>
      <c r="I3799" s="164"/>
    </row>
    <row r="3800" spans="1:9" x14ac:dyDescent="0.35">
      <c r="A3800">
        <v>347419</v>
      </c>
      <c r="B3800" t="s">
        <v>89</v>
      </c>
      <c r="C3800" t="s">
        <v>37</v>
      </c>
      <c r="D3800" t="s">
        <v>4</v>
      </c>
      <c r="E3800" t="s">
        <v>78</v>
      </c>
      <c r="F3800" t="s">
        <v>81</v>
      </c>
      <c r="G3800" t="s">
        <v>21</v>
      </c>
      <c r="H3800" s="165">
        <v>468.18281250000001</v>
      </c>
      <c r="I3800" s="164"/>
    </row>
    <row r="3801" spans="1:9" x14ac:dyDescent="0.35">
      <c r="A3801">
        <v>347353</v>
      </c>
      <c r="B3801" t="s">
        <v>47</v>
      </c>
      <c r="C3801" t="s">
        <v>37</v>
      </c>
      <c r="D3801" t="s">
        <v>38</v>
      </c>
      <c r="E3801" t="s">
        <v>39</v>
      </c>
      <c r="F3801" t="s">
        <v>46</v>
      </c>
      <c r="G3801" t="s">
        <v>21</v>
      </c>
      <c r="H3801" s="165">
        <v>615.28312499999993</v>
      </c>
      <c r="I3801" s="164"/>
    </row>
    <row r="3802" spans="1:9" x14ac:dyDescent="0.35">
      <c r="A3802">
        <v>347355</v>
      </c>
      <c r="B3802" t="s">
        <v>49</v>
      </c>
      <c r="C3802" t="s">
        <v>37</v>
      </c>
      <c r="D3802" t="s">
        <v>38</v>
      </c>
      <c r="E3802" t="s">
        <v>39</v>
      </c>
      <c r="F3802" t="s">
        <v>46</v>
      </c>
      <c r="G3802" t="s">
        <v>21</v>
      </c>
      <c r="H3802" s="165">
        <v>835.4609999999999</v>
      </c>
      <c r="I3802" s="164"/>
    </row>
    <row r="3803" spans="1:9" x14ac:dyDescent="0.35">
      <c r="A3803">
        <v>347353</v>
      </c>
      <c r="B3803" t="s">
        <v>47</v>
      </c>
      <c r="C3803" t="s">
        <v>37</v>
      </c>
      <c r="D3803" t="s">
        <v>38</v>
      </c>
      <c r="E3803" t="s">
        <v>39</v>
      </c>
      <c r="F3803" t="s">
        <v>40</v>
      </c>
      <c r="G3803" t="s">
        <v>21</v>
      </c>
      <c r="H3803" s="165">
        <v>612.11156249999999</v>
      </c>
      <c r="I3803" s="164"/>
    </row>
    <row r="3804" spans="1:9" x14ac:dyDescent="0.35">
      <c r="A3804">
        <v>347355</v>
      </c>
      <c r="B3804" t="s">
        <v>49</v>
      </c>
      <c r="C3804" t="s">
        <v>37</v>
      </c>
      <c r="D3804" t="s">
        <v>38</v>
      </c>
      <c r="E3804" t="s">
        <v>39</v>
      </c>
      <c r="F3804" t="s">
        <v>40</v>
      </c>
      <c r="G3804" t="s">
        <v>21</v>
      </c>
      <c r="H3804" s="165">
        <v>831.15449999999998</v>
      </c>
      <c r="I3804" s="164"/>
    </row>
    <row r="3805" spans="1:9" x14ac:dyDescent="0.35">
      <c r="A3805">
        <v>347353</v>
      </c>
      <c r="B3805" t="s">
        <v>47</v>
      </c>
      <c r="C3805" t="s">
        <v>37</v>
      </c>
      <c r="D3805" t="s">
        <v>38</v>
      </c>
      <c r="E3805" t="s">
        <v>39</v>
      </c>
      <c r="F3805" t="s">
        <v>45</v>
      </c>
      <c r="G3805" t="s">
        <v>21</v>
      </c>
      <c r="H3805" s="165">
        <v>727.37982499999998</v>
      </c>
      <c r="I3805" s="164"/>
    </row>
    <row r="3806" spans="1:9" x14ac:dyDescent="0.35">
      <c r="A3806">
        <v>347355</v>
      </c>
      <c r="B3806" t="s">
        <v>49</v>
      </c>
      <c r="C3806" t="s">
        <v>37</v>
      </c>
      <c r="D3806" t="s">
        <v>38</v>
      </c>
      <c r="E3806" t="s">
        <v>39</v>
      </c>
      <c r="F3806" t="s">
        <v>45</v>
      </c>
      <c r="G3806" t="s">
        <v>21</v>
      </c>
      <c r="H3806" s="165">
        <v>953.4393</v>
      </c>
      <c r="I3806" s="164"/>
    </row>
    <row r="3807" spans="1:9" x14ac:dyDescent="0.35">
      <c r="A3807">
        <v>347373</v>
      </c>
      <c r="B3807" t="s">
        <v>57</v>
      </c>
      <c r="C3807" t="s">
        <v>37</v>
      </c>
      <c r="D3807" t="s">
        <v>38</v>
      </c>
      <c r="E3807" t="s">
        <v>53</v>
      </c>
      <c r="F3807" t="s">
        <v>55</v>
      </c>
      <c r="G3807" t="s">
        <v>21</v>
      </c>
      <c r="H3807" s="165">
        <v>612.11156249999999</v>
      </c>
      <c r="I3807" s="164"/>
    </row>
    <row r="3808" spans="1:9" x14ac:dyDescent="0.35">
      <c r="A3808">
        <v>347375</v>
      </c>
      <c r="B3808" t="s">
        <v>58</v>
      </c>
      <c r="C3808" t="s">
        <v>37</v>
      </c>
      <c r="D3808" t="s">
        <v>38</v>
      </c>
      <c r="E3808" t="s">
        <v>53</v>
      </c>
      <c r="F3808" t="s">
        <v>55</v>
      </c>
      <c r="G3808" t="s">
        <v>21</v>
      </c>
      <c r="H3808" s="165">
        <v>863.91869999999994</v>
      </c>
      <c r="I3808" s="164"/>
    </row>
    <row r="3809" spans="1:9" x14ac:dyDescent="0.35">
      <c r="A3809">
        <v>347373</v>
      </c>
      <c r="B3809" t="s">
        <v>57</v>
      </c>
      <c r="C3809" t="s">
        <v>37</v>
      </c>
      <c r="D3809" t="s">
        <v>38</v>
      </c>
      <c r="E3809" t="s">
        <v>53</v>
      </c>
      <c r="F3809" t="s">
        <v>54</v>
      </c>
      <c r="G3809" t="s">
        <v>21</v>
      </c>
      <c r="H3809" s="165">
        <v>609.03562499999998</v>
      </c>
      <c r="I3809" s="164"/>
    </row>
    <row r="3810" spans="1:9" x14ac:dyDescent="0.35">
      <c r="A3810">
        <v>347375</v>
      </c>
      <c r="B3810" t="s">
        <v>58</v>
      </c>
      <c r="C3810" t="s">
        <v>37</v>
      </c>
      <c r="D3810" t="s">
        <v>38</v>
      </c>
      <c r="E3810" t="s">
        <v>53</v>
      </c>
      <c r="F3810" t="s">
        <v>54</v>
      </c>
      <c r="G3810" t="s">
        <v>21</v>
      </c>
      <c r="H3810" s="165">
        <v>859.57740000000001</v>
      </c>
      <c r="I3810" s="164"/>
    </row>
    <row r="3811" spans="1:9" x14ac:dyDescent="0.35">
      <c r="A3811">
        <v>347373</v>
      </c>
      <c r="B3811" t="s">
        <v>57</v>
      </c>
      <c r="C3811" t="s">
        <v>37</v>
      </c>
      <c r="D3811" t="s">
        <v>38</v>
      </c>
      <c r="E3811" t="s">
        <v>53</v>
      </c>
      <c r="F3811" t="s">
        <v>56</v>
      </c>
      <c r="G3811" t="s">
        <v>21</v>
      </c>
      <c r="H3811" s="165">
        <v>696.2595624999999</v>
      </c>
      <c r="I3811" s="164"/>
    </row>
    <row r="3812" spans="1:9" x14ac:dyDescent="0.35">
      <c r="A3812">
        <v>347375</v>
      </c>
      <c r="B3812" t="s">
        <v>58</v>
      </c>
      <c r="C3812" t="s">
        <v>37</v>
      </c>
      <c r="D3812" t="s">
        <v>38</v>
      </c>
      <c r="E3812" t="s">
        <v>53</v>
      </c>
      <c r="F3812" t="s">
        <v>56</v>
      </c>
      <c r="G3812" t="s">
        <v>21</v>
      </c>
      <c r="H3812" s="165">
        <v>948.62395000000004</v>
      </c>
      <c r="I3812" s="164"/>
    </row>
    <row r="3813" spans="1:9" x14ac:dyDescent="0.35">
      <c r="A3813">
        <v>347425</v>
      </c>
      <c r="B3813" t="s">
        <v>93</v>
      </c>
      <c r="C3813" t="s">
        <v>3</v>
      </c>
      <c r="D3813" t="s">
        <v>62</v>
      </c>
      <c r="E3813" t="s">
        <v>91</v>
      </c>
      <c r="F3813" t="s">
        <v>96</v>
      </c>
      <c r="G3813" t="s">
        <v>21</v>
      </c>
      <c r="H3813" s="165">
        <v>178.23749999999998</v>
      </c>
      <c r="I3813" s="164"/>
    </row>
    <row r="3814" spans="1:9" x14ac:dyDescent="0.35">
      <c r="A3814">
        <v>347427</v>
      </c>
      <c r="B3814" t="s">
        <v>98</v>
      </c>
      <c r="C3814" t="s">
        <v>3</v>
      </c>
      <c r="D3814" t="s">
        <v>62</v>
      </c>
      <c r="E3814" t="s">
        <v>91</v>
      </c>
      <c r="F3814" t="s">
        <v>96</v>
      </c>
      <c r="G3814" t="s">
        <v>21</v>
      </c>
      <c r="H3814" s="165">
        <v>184.41149999999999</v>
      </c>
      <c r="I3814" s="164"/>
    </row>
    <row r="3815" spans="1:9" x14ac:dyDescent="0.35">
      <c r="A3815">
        <v>347429</v>
      </c>
      <c r="B3815" t="s">
        <v>99</v>
      </c>
      <c r="C3815" t="s">
        <v>3</v>
      </c>
      <c r="D3815" t="s">
        <v>62</v>
      </c>
      <c r="E3815" t="s">
        <v>91</v>
      </c>
      <c r="F3815" t="s">
        <v>96</v>
      </c>
      <c r="G3815" t="s">
        <v>21</v>
      </c>
      <c r="H3815" s="165">
        <v>190.71780000000001</v>
      </c>
      <c r="I3815" s="164"/>
    </row>
    <row r="3816" spans="1:9" x14ac:dyDescent="0.35">
      <c r="A3816">
        <v>347431</v>
      </c>
      <c r="B3816" t="s">
        <v>100</v>
      </c>
      <c r="C3816" t="s">
        <v>3</v>
      </c>
      <c r="D3816" t="s">
        <v>62</v>
      </c>
      <c r="E3816" t="s">
        <v>91</v>
      </c>
      <c r="F3816" t="s">
        <v>96</v>
      </c>
      <c r="G3816" t="s">
        <v>21</v>
      </c>
      <c r="H3816" s="165">
        <v>190.14449999999999</v>
      </c>
      <c r="I3816" s="164"/>
    </row>
    <row r="3817" spans="1:9" x14ac:dyDescent="0.35">
      <c r="A3817">
        <v>347433</v>
      </c>
      <c r="B3817" t="s">
        <v>101</v>
      </c>
      <c r="C3817" t="s">
        <v>3</v>
      </c>
      <c r="D3817" t="s">
        <v>62</v>
      </c>
      <c r="E3817" t="s">
        <v>91</v>
      </c>
      <c r="F3817" t="s">
        <v>96</v>
      </c>
      <c r="G3817" t="s">
        <v>21</v>
      </c>
      <c r="H3817" s="165">
        <v>189.18900000000002</v>
      </c>
      <c r="I3817" s="164"/>
    </row>
    <row r="3818" spans="1:9" x14ac:dyDescent="0.35">
      <c r="A3818">
        <v>347435</v>
      </c>
      <c r="B3818" t="s">
        <v>102</v>
      </c>
      <c r="C3818" t="s">
        <v>3</v>
      </c>
      <c r="D3818" t="s">
        <v>62</v>
      </c>
      <c r="E3818" t="s">
        <v>91</v>
      </c>
      <c r="F3818" t="s">
        <v>96</v>
      </c>
      <c r="G3818" t="s">
        <v>21</v>
      </c>
      <c r="H3818" s="165">
        <v>383.70675</v>
      </c>
      <c r="I3818" s="164"/>
    </row>
    <row r="3819" spans="1:9" x14ac:dyDescent="0.35">
      <c r="A3819">
        <v>347437</v>
      </c>
      <c r="B3819" t="s">
        <v>103</v>
      </c>
      <c r="C3819" t="s">
        <v>3</v>
      </c>
      <c r="D3819" t="s">
        <v>62</v>
      </c>
      <c r="E3819" t="s">
        <v>91</v>
      </c>
      <c r="F3819" t="s">
        <v>96</v>
      </c>
      <c r="G3819" t="s">
        <v>21</v>
      </c>
      <c r="H3819" s="165">
        <v>374.55599999999998</v>
      </c>
      <c r="I3819" s="164"/>
    </row>
    <row r="3820" spans="1:9" x14ac:dyDescent="0.35">
      <c r="A3820">
        <v>347439</v>
      </c>
      <c r="B3820" t="s">
        <v>104</v>
      </c>
      <c r="C3820" t="s">
        <v>3</v>
      </c>
      <c r="D3820" t="s">
        <v>62</v>
      </c>
      <c r="E3820" t="s">
        <v>91</v>
      </c>
      <c r="F3820" t="s">
        <v>96</v>
      </c>
      <c r="G3820" t="s">
        <v>21</v>
      </c>
      <c r="H3820" s="165">
        <v>186.32249999999999</v>
      </c>
      <c r="I3820" s="164"/>
    </row>
    <row r="3821" spans="1:9" x14ac:dyDescent="0.35">
      <c r="A3821">
        <v>347425</v>
      </c>
      <c r="B3821" t="s">
        <v>93</v>
      </c>
      <c r="C3821" t="s">
        <v>3</v>
      </c>
      <c r="D3821" t="s">
        <v>62</v>
      </c>
      <c r="E3821" t="s">
        <v>91</v>
      </c>
      <c r="F3821" t="s">
        <v>94</v>
      </c>
      <c r="G3821" t="s">
        <v>21</v>
      </c>
      <c r="H3821" s="165">
        <v>177.328125</v>
      </c>
      <c r="I3821" s="164"/>
    </row>
    <row r="3822" spans="1:9" x14ac:dyDescent="0.35">
      <c r="A3822">
        <v>347427</v>
      </c>
      <c r="B3822" t="s">
        <v>98</v>
      </c>
      <c r="C3822" t="s">
        <v>3</v>
      </c>
      <c r="D3822" t="s">
        <v>62</v>
      </c>
      <c r="E3822" t="s">
        <v>91</v>
      </c>
      <c r="F3822" t="s">
        <v>94</v>
      </c>
      <c r="G3822" t="s">
        <v>21</v>
      </c>
      <c r="H3822" s="165">
        <v>183.47062499999998</v>
      </c>
      <c r="I3822" s="164"/>
    </row>
    <row r="3823" spans="1:9" x14ac:dyDescent="0.35">
      <c r="A3823">
        <v>347429</v>
      </c>
      <c r="B3823" t="s">
        <v>99</v>
      </c>
      <c r="C3823" t="s">
        <v>3</v>
      </c>
      <c r="D3823" t="s">
        <v>62</v>
      </c>
      <c r="E3823" t="s">
        <v>91</v>
      </c>
      <c r="F3823" t="s">
        <v>94</v>
      </c>
      <c r="G3823" t="s">
        <v>21</v>
      </c>
      <c r="H3823" s="165">
        <v>189.74475000000001</v>
      </c>
      <c r="I3823" s="164"/>
    </row>
    <row r="3824" spans="1:9" x14ac:dyDescent="0.35">
      <c r="A3824">
        <v>347431</v>
      </c>
      <c r="B3824" t="s">
        <v>100</v>
      </c>
      <c r="C3824" t="s">
        <v>3</v>
      </c>
      <c r="D3824" t="s">
        <v>62</v>
      </c>
      <c r="E3824" t="s">
        <v>91</v>
      </c>
      <c r="F3824" t="s">
        <v>94</v>
      </c>
      <c r="G3824" t="s">
        <v>21</v>
      </c>
      <c r="H3824" s="165">
        <v>189.174375</v>
      </c>
      <c r="I3824" s="164"/>
    </row>
    <row r="3825" spans="1:9" x14ac:dyDescent="0.35">
      <c r="A3825">
        <v>347433</v>
      </c>
      <c r="B3825" t="s">
        <v>101</v>
      </c>
      <c r="C3825" t="s">
        <v>3</v>
      </c>
      <c r="D3825" t="s">
        <v>62</v>
      </c>
      <c r="E3825" t="s">
        <v>91</v>
      </c>
      <c r="F3825" t="s">
        <v>94</v>
      </c>
      <c r="G3825" t="s">
        <v>21</v>
      </c>
      <c r="H3825" s="165">
        <v>188.22375</v>
      </c>
      <c r="I3825" s="164"/>
    </row>
    <row r="3826" spans="1:9" x14ac:dyDescent="0.35">
      <c r="A3826">
        <v>347435</v>
      </c>
      <c r="B3826" t="s">
        <v>102</v>
      </c>
      <c r="C3826" t="s">
        <v>3</v>
      </c>
      <c r="D3826" t="s">
        <v>62</v>
      </c>
      <c r="E3826" t="s">
        <v>91</v>
      </c>
      <c r="F3826" t="s">
        <v>94</v>
      </c>
      <c r="G3826" t="s">
        <v>21</v>
      </c>
      <c r="H3826" s="165">
        <v>444.17343749999998</v>
      </c>
      <c r="I3826" s="164"/>
    </row>
    <row r="3827" spans="1:9" x14ac:dyDescent="0.35">
      <c r="A3827">
        <v>347437</v>
      </c>
      <c r="B3827" t="s">
        <v>103</v>
      </c>
      <c r="C3827" t="s">
        <v>3</v>
      </c>
      <c r="D3827" t="s">
        <v>62</v>
      </c>
      <c r="E3827" t="s">
        <v>91</v>
      </c>
      <c r="F3827" t="s">
        <v>94</v>
      </c>
      <c r="G3827" t="s">
        <v>21</v>
      </c>
      <c r="H3827" s="165">
        <v>434.75249999999994</v>
      </c>
      <c r="I3827" s="164"/>
    </row>
    <row r="3828" spans="1:9" x14ac:dyDescent="0.35">
      <c r="A3828">
        <v>347439</v>
      </c>
      <c r="B3828" t="s">
        <v>104</v>
      </c>
      <c r="C3828" t="s">
        <v>3</v>
      </c>
      <c r="D3828" t="s">
        <v>62</v>
      </c>
      <c r="E3828" t="s">
        <v>91</v>
      </c>
      <c r="F3828" t="s">
        <v>94</v>
      </c>
      <c r="G3828" t="s">
        <v>21</v>
      </c>
      <c r="H3828" s="165">
        <v>185.37187499999999</v>
      </c>
      <c r="I3828" s="164"/>
    </row>
    <row r="3829" spans="1:9" x14ac:dyDescent="0.35">
      <c r="A3829">
        <v>347385</v>
      </c>
      <c r="B3829" t="s">
        <v>61</v>
      </c>
      <c r="C3829" t="s">
        <v>3</v>
      </c>
      <c r="D3829" t="s">
        <v>62</v>
      </c>
      <c r="E3829" t="s">
        <v>63</v>
      </c>
      <c r="F3829" t="s">
        <v>65</v>
      </c>
      <c r="G3829" t="s">
        <v>21</v>
      </c>
      <c r="H3829" s="165">
        <v>179.14687499999999</v>
      </c>
      <c r="I3829" s="164"/>
    </row>
    <row r="3830" spans="1:9" x14ac:dyDescent="0.35">
      <c r="A3830">
        <v>347387</v>
      </c>
      <c r="B3830" t="s">
        <v>70</v>
      </c>
      <c r="C3830" t="s">
        <v>3</v>
      </c>
      <c r="D3830" t="s">
        <v>62</v>
      </c>
      <c r="E3830" t="s">
        <v>63</v>
      </c>
      <c r="F3830" t="s">
        <v>65</v>
      </c>
      <c r="G3830" t="s">
        <v>21</v>
      </c>
      <c r="H3830" s="165">
        <v>185.36699999999999</v>
      </c>
      <c r="I3830" s="164"/>
    </row>
    <row r="3831" spans="1:9" x14ac:dyDescent="0.35">
      <c r="A3831">
        <v>347389</v>
      </c>
      <c r="B3831" t="s">
        <v>71</v>
      </c>
      <c r="C3831" t="s">
        <v>3</v>
      </c>
      <c r="D3831" t="s">
        <v>62</v>
      </c>
      <c r="E3831" t="s">
        <v>63</v>
      </c>
      <c r="F3831" t="s">
        <v>65</v>
      </c>
      <c r="G3831" t="s">
        <v>21</v>
      </c>
      <c r="H3831" s="165">
        <v>184.42124999999999</v>
      </c>
      <c r="I3831" s="164"/>
    </row>
    <row r="3832" spans="1:9" x14ac:dyDescent="0.35">
      <c r="A3832">
        <v>347391</v>
      </c>
      <c r="B3832" t="s">
        <v>72</v>
      </c>
      <c r="C3832" t="s">
        <v>3</v>
      </c>
      <c r="D3832" t="s">
        <v>62</v>
      </c>
      <c r="E3832" t="s">
        <v>63</v>
      </c>
      <c r="F3832" t="s">
        <v>65</v>
      </c>
      <c r="G3832" t="s">
        <v>21</v>
      </c>
      <c r="H3832" s="165">
        <v>183.47550000000001</v>
      </c>
      <c r="I3832" s="164"/>
    </row>
    <row r="3833" spans="1:9" x14ac:dyDescent="0.35">
      <c r="A3833">
        <v>347393</v>
      </c>
      <c r="B3833" t="s">
        <v>73</v>
      </c>
      <c r="C3833" t="s">
        <v>3</v>
      </c>
      <c r="D3833" t="s">
        <v>62</v>
      </c>
      <c r="E3833" t="s">
        <v>63</v>
      </c>
      <c r="F3833" t="s">
        <v>65</v>
      </c>
      <c r="G3833" t="s">
        <v>21</v>
      </c>
      <c r="H3833" s="165">
        <v>182.52974999999998</v>
      </c>
      <c r="I3833" s="164"/>
    </row>
    <row r="3834" spans="1:9" x14ac:dyDescent="0.35">
      <c r="A3834">
        <v>347395</v>
      </c>
      <c r="B3834" t="s">
        <v>74</v>
      </c>
      <c r="C3834" t="s">
        <v>3</v>
      </c>
      <c r="D3834" t="s">
        <v>62</v>
      </c>
      <c r="E3834" t="s">
        <v>63</v>
      </c>
      <c r="F3834" t="s">
        <v>65</v>
      </c>
      <c r="G3834" t="s">
        <v>21</v>
      </c>
      <c r="H3834" s="165">
        <v>384.80384999999995</v>
      </c>
      <c r="I3834" s="164"/>
    </row>
    <row r="3835" spans="1:9" x14ac:dyDescent="0.35">
      <c r="A3835">
        <v>347397</v>
      </c>
      <c r="B3835" t="s">
        <v>75</v>
      </c>
      <c r="C3835" t="s">
        <v>3</v>
      </c>
      <c r="D3835" t="s">
        <v>62</v>
      </c>
      <c r="E3835" t="s">
        <v>63</v>
      </c>
      <c r="F3835" t="s">
        <v>65</v>
      </c>
      <c r="G3835" t="s">
        <v>21</v>
      </c>
      <c r="H3835" s="165">
        <v>376.4085</v>
      </c>
      <c r="I3835" s="164"/>
    </row>
    <row r="3836" spans="1:9" x14ac:dyDescent="0.35">
      <c r="A3836">
        <v>347399</v>
      </c>
      <c r="B3836" t="s">
        <v>76</v>
      </c>
      <c r="C3836" t="s">
        <v>3</v>
      </c>
      <c r="D3836" t="s">
        <v>62</v>
      </c>
      <c r="E3836" t="s">
        <v>63</v>
      </c>
      <c r="F3836" t="s">
        <v>65</v>
      </c>
      <c r="G3836" t="s">
        <v>21</v>
      </c>
      <c r="H3836" s="165">
        <v>187.2585</v>
      </c>
      <c r="I3836" s="164"/>
    </row>
    <row r="3837" spans="1:9" x14ac:dyDescent="0.35">
      <c r="A3837">
        <v>347385</v>
      </c>
      <c r="B3837" t="s">
        <v>61</v>
      </c>
      <c r="C3837" t="s">
        <v>3</v>
      </c>
      <c r="D3837" t="s">
        <v>62</v>
      </c>
      <c r="E3837" t="s">
        <v>63</v>
      </c>
      <c r="F3837" t="s">
        <v>67</v>
      </c>
      <c r="G3837" t="s">
        <v>21</v>
      </c>
      <c r="H3837" s="165">
        <v>178.22343749999999</v>
      </c>
      <c r="I3837" s="164"/>
    </row>
    <row r="3838" spans="1:9" x14ac:dyDescent="0.35">
      <c r="A3838">
        <v>347387</v>
      </c>
      <c r="B3838" t="s">
        <v>70</v>
      </c>
      <c r="C3838" t="s">
        <v>3</v>
      </c>
      <c r="D3838" t="s">
        <v>62</v>
      </c>
      <c r="E3838" t="s">
        <v>63</v>
      </c>
      <c r="F3838" t="s">
        <v>67</v>
      </c>
      <c r="G3838" t="s">
        <v>21</v>
      </c>
      <c r="H3838" s="165">
        <v>184.41149999999999</v>
      </c>
      <c r="I3838" s="164"/>
    </row>
    <row r="3839" spans="1:9" x14ac:dyDescent="0.35">
      <c r="A3839">
        <v>347389</v>
      </c>
      <c r="B3839" t="s">
        <v>71</v>
      </c>
      <c r="C3839" t="s">
        <v>3</v>
      </c>
      <c r="D3839" t="s">
        <v>62</v>
      </c>
      <c r="E3839" t="s">
        <v>63</v>
      </c>
      <c r="F3839" t="s">
        <v>67</v>
      </c>
      <c r="G3839" t="s">
        <v>21</v>
      </c>
      <c r="H3839" s="165">
        <v>183.47062499999998</v>
      </c>
      <c r="I3839" s="164"/>
    </row>
    <row r="3840" spans="1:9" x14ac:dyDescent="0.35">
      <c r="A3840">
        <v>347391</v>
      </c>
      <c r="B3840" t="s">
        <v>72</v>
      </c>
      <c r="C3840" t="s">
        <v>3</v>
      </c>
      <c r="D3840" t="s">
        <v>62</v>
      </c>
      <c r="E3840" t="s">
        <v>63</v>
      </c>
      <c r="F3840" t="s">
        <v>67</v>
      </c>
      <c r="G3840" t="s">
        <v>21</v>
      </c>
      <c r="H3840" s="165">
        <v>182.52975000000001</v>
      </c>
      <c r="I3840" s="164"/>
    </row>
    <row r="3841" spans="1:9" x14ac:dyDescent="0.35">
      <c r="A3841">
        <v>347393</v>
      </c>
      <c r="B3841" t="s">
        <v>73</v>
      </c>
      <c r="C3841" t="s">
        <v>3</v>
      </c>
      <c r="D3841" t="s">
        <v>62</v>
      </c>
      <c r="E3841" t="s">
        <v>63</v>
      </c>
      <c r="F3841" t="s">
        <v>67</v>
      </c>
      <c r="G3841" t="s">
        <v>21</v>
      </c>
      <c r="H3841" s="165">
        <v>181.58887499999997</v>
      </c>
      <c r="I3841" s="164"/>
    </row>
    <row r="3842" spans="1:9" x14ac:dyDescent="0.35">
      <c r="A3842">
        <v>347395</v>
      </c>
      <c r="B3842" t="s">
        <v>74</v>
      </c>
      <c r="C3842" t="s">
        <v>3</v>
      </c>
      <c r="D3842" t="s">
        <v>62</v>
      </c>
      <c r="E3842" t="s">
        <v>63</v>
      </c>
      <c r="F3842" t="s">
        <v>67</v>
      </c>
      <c r="G3842" t="s">
        <v>21</v>
      </c>
      <c r="H3842" s="165">
        <v>445.41987499999999</v>
      </c>
      <c r="I3842" s="164"/>
    </row>
    <row r="3843" spans="1:9" x14ac:dyDescent="0.35">
      <c r="A3843">
        <v>347397</v>
      </c>
      <c r="B3843" t="s">
        <v>75</v>
      </c>
      <c r="C3843" t="s">
        <v>3</v>
      </c>
      <c r="D3843" t="s">
        <v>62</v>
      </c>
      <c r="E3843" t="s">
        <v>63</v>
      </c>
      <c r="F3843" t="s">
        <v>67</v>
      </c>
      <c r="G3843" t="s">
        <v>21</v>
      </c>
      <c r="H3843" s="165">
        <v>436.87962500000003</v>
      </c>
      <c r="I3843" s="164"/>
    </row>
    <row r="3844" spans="1:9" x14ac:dyDescent="0.35">
      <c r="A3844">
        <v>347399</v>
      </c>
      <c r="B3844" t="s">
        <v>76</v>
      </c>
      <c r="C3844" t="s">
        <v>3</v>
      </c>
      <c r="D3844" t="s">
        <v>62</v>
      </c>
      <c r="E3844" t="s">
        <v>63</v>
      </c>
      <c r="F3844" t="s">
        <v>67</v>
      </c>
      <c r="G3844" t="s">
        <v>21</v>
      </c>
      <c r="H3844" s="165">
        <v>186.29325</v>
      </c>
      <c r="I3844" s="164"/>
    </row>
    <row r="3845" spans="1:9" x14ac:dyDescent="0.35">
      <c r="A3845">
        <v>347385</v>
      </c>
      <c r="B3845" t="s">
        <v>61</v>
      </c>
      <c r="C3845" t="s">
        <v>3</v>
      </c>
      <c r="D3845" t="s">
        <v>62</v>
      </c>
      <c r="E3845" t="s">
        <v>63</v>
      </c>
      <c r="F3845" t="s">
        <v>68</v>
      </c>
      <c r="G3845" t="s">
        <v>21</v>
      </c>
      <c r="H3845" s="165">
        <v>184.31812500000001</v>
      </c>
      <c r="I3845" s="164"/>
    </row>
    <row r="3846" spans="1:9" x14ac:dyDescent="0.35">
      <c r="A3846">
        <v>347387</v>
      </c>
      <c r="B3846" t="s">
        <v>70</v>
      </c>
      <c r="C3846" t="s">
        <v>3</v>
      </c>
      <c r="D3846" t="s">
        <v>62</v>
      </c>
      <c r="E3846" t="s">
        <v>63</v>
      </c>
      <c r="F3846" t="s">
        <v>68</v>
      </c>
      <c r="G3846" t="s">
        <v>21</v>
      </c>
      <c r="H3846" s="165">
        <v>190.71779999999998</v>
      </c>
      <c r="I3846" s="164"/>
    </row>
    <row r="3847" spans="1:9" x14ac:dyDescent="0.35">
      <c r="A3847">
        <v>347389</v>
      </c>
      <c r="B3847" t="s">
        <v>71</v>
      </c>
      <c r="C3847" t="s">
        <v>3</v>
      </c>
      <c r="D3847" t="s">
        <v>62</v>
      </c>
      <c r="E3847" t="s">
        <v>63</v>
      </c>
      <c r="F3847" t="s">
        <v>68</v>
      </c>
      <c r="G3847" t="s">
        <v>21</v>
      </c>
      <c r="H3847" s="165">
        <v>189.74475000000001</v>
      </c>
      <c r="I3847" s="164"/>
    </row>
    <row r="3848" spans="1:9" x14ac:dyDescent="0.35">
      <c r="A3848">
        <v>347391</v>
      </c>
      <c r="B3848" t="s">
        <v>72</v>
      </c>
      <c r="C3848" t="s">
        <v>3</v>
      </c>
      <c r="D3848" t="s">
        <v>62</v>
      </c>
      <c r="E3848" t="s">
        <v>63</v>
      </c>
      <c r="F3848" t="s">
        <v>68</v>
      </c>
      <c r="G3848" t="s">
        <v>21</v>
      </c>
      <c r="H3848" s="165">
        <v>188.77170000000001</v>
      </c>
      <c r="I3848" s="164"/>
    </row>
    <row r="3849" spans="1:9" x14ac:dyDescent="0.35">
      <c r="A3849">
        <v>347393</v>
      </c>
      <c r="B3849" t="s">
        <v>73</v>
      </c>
      <c r="C3849" t="s">
        <v>3</v>
      </c>
      <c r="D3849" t="s">
        <v>62</v>
      </c>
      <c r="E3849" t="s">
        <v>63</v>
      </c>
      <c r="F3849" t="s">
        <v>68</v>
      </c>
      <c r="G3849" t="s">
        <v>21</v>
      </c>
      <c r="H3849" s="165">
        <v>187.79864999999998</v>
      </c>
      <c r="I3849" s="164"/>
    </row>
    <row r="3850" spans="1:9" x14ac:dyDescent="0.35">
      <c r="A3850">
        <v>347395</v>
      </c>
      <c r="B3850" t="s">
        <v>74</v>
      </c>
      <c r="C3850" t="s">
        <v>3</v>
      </c>
      <c r="D3850" t="s">
        <v>62</v>
      </c>
      <c r="E3850" t="s">
        <v>63</v>
      </c>
      <c r="F3850" t="s">
        <v>68</v>
      </c>
      <c r="G3850" t="s">
        <v>21</v>
      </c>
      <c r="H3850" s="165">
        <v>460.65184999999997</v>
      </c>
      <c r="I3850" s="164"/>
    </row>
    <row r="3851" spans="1:9" x14ac:dyDescent="0.35">
      <c r="A3851">
        <v>347397</v>
      </c>
      <c r="B3851" t="s">
        <v>75</v>
      </c>
      <c r="C3851" t="s">
        <v>3</v>
      </c>
      <c r="D3851" t="s">
        <v>62</v>
      </c>
      <c r="E3851" t="s">
        <v>63</v>
      </c>
      <c r="F3851" t="s">
        <v>68</v>
      </c>
      <c r="G3851" t="s">
        <v>21</v>
      </c>
      <c r="H3851" s="165">
        <v>451.81955000000005</v>
      </c>
      <c r="I3851" s="164"/>
    </row>
    <row r="3852" spans="1:9" x14ac:dyDescent="0.35">
      <c r="A3852">
        <v>347399</v>
      </c>
      <c r="B3852" t="s">
        <v>76</v>
      </c>
      <c r="C3852" t="s">
        <v>3</v>
      </c>
      <c r="D3852" t="s">
        <v>62</v>
      </c>
      <c r="E3852" t="s">
        <v>63</v>
      </c>
      <c r="F3852" t="s">
        <v>68</v>
      </c>
      <c r="G3852" t="s">
        <v>21</v>
      </c>
      <c r="H3852" s="165">
        <v>192.66390000000001</v>
      </c>
      <c r="I3852" s="164"/>
    </row>
    <row r="3853" spans="1:9" x14ac:dyDescent="0.35">
      <c r="A3853">
        <v>347331</v>
      </c>
      <c r="B3853" t="s">
        <v>2</v>
      </c>
      <c r="C3853" t="s">
        <v>3</v>
      </c>
      <c r="D3853" t="s">
        <v>4</v>
      </c>
      <c r="E3853" t="s">
        <v>5</v>
      </c>
      <c r="F3853" t="s">
        <v>13</v>
      </c>
      <c r="G3853" t="s">
        <v>21</v>
      </c>
      <c r="H3853" s="165">
        <v>144.06356249999999</v>
      </c>
      <c r="I3853" s="164"/>
    </row>
    <row r="3854" spans="1:9" x14ac:dyDescent="0.35">
      <c r="A3854">
        <v>347333</v>
      </c>
      <c r="B3854" t="s">
        <v>32</v>
      </c>
      <c r="C3854" t="s">
        <v>3</v>
      </c>
      <c r="D3854" t="s">
        <v>4</v>
      </c>
      <c r="E3854" t="s">
        <v>5</v>
      </c>
      <c r="F3854" t="s">
        <v>13</v>
      </c>
      <c r="G3854" t="s">
        <v>21</v>
      </c>
      <c r="H3854" s="165">
        <v>207.04084375000002</v>
      </c>
      <c r="I3854" s="164"/>
    </row>
    <row r="3855" spans="1:9" x14ac:dyDescent="0.35">
      <c r="A3855">
        <v>347335</v>
      </c>
      <c r="B3855" t="s">
        <v>33</v>
      </c>
      <c r="C3855" t="s">
        <v>3</v>
      </c>
      <c r="D3855" t="s">
        <v>4</v>
      </c>
      <c r="E3855" t="s">
        <v>5</v>
      </c>
      <c r="F3855" t="s">
        <v>13</v>
      </c>
      <c r="G3855" t="s">
        <v>21</v>
      </c>
      <c r="H3855" s="165">
        <v>205.98987500000001</v>
      </c>
      <c r="I3855" s="164"/>
    </row>
    <row r="3856" spans="1:9" x14ac:dyDescent="0.35">
      <c r="A3856">
        <v>347337</v>
      </c>
      <c r="B3856" t="s">
        <v>34</v>
      </c>
      <c r="C3856" t="s">
        <v>3</v>
      </c>
      <c r="D3856" t="s">
        <v>4</v>
      </c>
      <c r="E3856" t="s">
        <v>5</v>
      </c>
      <c r="F3856" t="s">
        <v>13</v>
      </c>
      <c r="G3856" t="s">
        <v>21</v>
      </c>
      <c r="H3856" s="165">
        <v>204.93890625</v>
      </c>
      <c r="I3856" s="164"/>
    </row>
    <row r="3857" spans="1:9" x14ac:dyDescent="0.35">
      <c r="A3857">
        <v>347339</v>
      </c>
      <c r="B3857" t="s">
        <v>35</v>
      </c>
      <c r="C3857" t="s">
        <v>3</v>
      </c>
      <c r="D3857" t="s">
        <v>4</v>
      </c>
      <c r="E3857" t="s">
        <v>5</v>
      </c>
      <c r="F3857" t="s">
        <v>13</v>
      </c>
      <c r="G3857" t="s">
        <v>21</v>
      </c>
      <c r="H3857" s="165">
        <v>203.88793749999999</v>
      </c>
      <c r="I3857" s="164"/>
    </row>
    <row r="3858" spans="1:9" x14ac:dyDescent="0.35">
      <c r="A3858">
        <v>347385</v>
      </c>
      <c r="B3858" t="s">
        <v>61</v>
      </c>
      <c r="C3858" t="s">
        <v>3</v>
      </c>
      <c r="D3858" t="s">
        <v>62</v>
      </c>
      <c r="E3858" t="s">
        <v>63</v>
      </c>
      <c r="F3858" t="s">
        <v>13</v>
      </c>
      <c r="G3858" t="s">
        <v>21</v>
      </c>
      <c r="H3858" s="165">
        <v>122.50937500000001</v>
      </c>
      <c r="I3858" s="164"/>
    </row>
    <row r="3859" spans="1:9" x14ac:dyDescent="0.35">
      <c r="A3859">
        <v>347387</v>
      </c>
      <c r="B3859" t="s">
        <v>70</v>
      </c>
      <c r="C3859" t="s">
        <v>3</v>
      </c>
      <c r="D3859" t="s">
        <v>62</v>
      </c>
      <c r="E3859" t="s">
        <v>63</v>
      </c>
      <c r="F3859" t="s">
        <v>13</v>
      </c>
      <c r="G3859" t="s">
        <v>21</v>
      </c>
      <c r="H3859" s="165">
        <v>126.76299999999999</v>
      </c>
      <c r="I3859" s="164"/>
    </row>
    <row r="3860" spans="1:9" x14ac:dyDescent="0.35">
      <c r="A3860">
        <v>347389</v>
      </c>
      <c r="B3860" t="s">
        <v>71</v>
      </c>
      <c r="C3860" t="s">
        <v>3</v>
      </c>
      <c r="D3860" t="s">
        <v>62</v>
      </c>
      <c r="E3860" t="s">
        <v>63</v>
      </c>
      <c r="F3860" t="s">
        <v>13</v>
      </c>
      <c r="G3860" t="s">
        <v>21</v>
      </c>
      <c r="H3860" s="165">
        <v>126.11624999999999</v>
      </c>
      <c r="I3860" s="164"/>
    </row>
    <row r="3861" spans="1:9" x14ac:dyDescent="0.35">
      <c r="A3861">
        <v>347391</v>
      </c>
      <c r="B3861" t="s">
        <v>72</v>
      </c>
      <c r="C3861" t="s">
        <v>3</v>
      </c>
      <c r="D3861" t="s">
        <v>62</v>
      </c>
      <c r="E3861" t="s">
        <v>63</v>
      </c>
      <c r="F3861" t="s">
        <v>13</v>
      </c>
      <c r="G3861" t="s">
        <v>21</v>
      </c>
      <c r="H3861" s="165">
        <v>125.4695</v>
      </c>
      <c r="I3861" s="164"/>
    </row>
    <row r="3862" spans="1:9" x14ac:dyDescent="0.35">
      <c r="A3862">
        <v>347393</v>
      </c>
      <c r="B3862" t="s">
        <v>73</v>
      </c>
      <c r="C3862" t="s">
        <v>3</v>
      </c>
      <c r="D3862" t="s">
        <v>62</v>
      </c>
      <c r="E3862" t="s">
        <v>63</v>
      </c>
      <c r="F3862" t="s">
        <v>13</v>
      </c>
      <c r="G3862" t="s">
        <v>21</v>
      </c>
      <c r="H3862" s="165">
        <v>124.82275</v>
      </c>
      <c r="I3862" s="164"/>
    </row>
    <row r="3863" spans="1:9" x14ac:dyDescent="0.35">
      <c r="A3863">
        <v>347395</v>
      </c>
      <c r="B3863" t="s">
        <v>74</v>
      </c>
      <c r="C3863" t="s">
        <v>3</v>
      </c>
      <c r="D3863" t="s">
        <v>62</v>
      </c>
      <c r="E3863" t="s">
        <v>63</v>
      </c>
      <c r="F3863" t="s">
        <v>13</v>
      </c>
      <c r="G3863" t="s">
        <v>21</v>
      </c>
      <c r="H3863" s="165">
        <v>198.602</v>
      </c>
      <c r="I3863" s="164"/>
    </row>
    <row r="3864" spans="1:9" x14ac:dyDescent="0.35">
      <c r="A3864">
        <v>347397</v>
      </c>
      <c r="B3864" t="s">
        <v>75</v>
      </c>
      <c r="C3864" t="s">
        <v>3</v>
      </c>
      <c r="D3864" t="s">
        <v>62</v>
      </c>
      <c r="E3864" t="s">
        <v>63</v>
      </c>
      <c r="F3864" t="s">
        <v>13</v>
      </c>
      <c r="G3864" t="s">
        <v>21</v>
      </c>
      <c r="H3864" s="165">
        <v>193.05487500000001</v>
      </c>
      <c r="I3864" s="164"/>
    </row>
    <row r="3865" spans="1:9" x14ac:dyDescent="0.35">
      <c r="A3865">
        <v>347399</v>
      </c>
      <c r="B3865" t="s">
        <v>76</v>
      </c>
      <c r="C3865" t="s">
        <v>3</v>
      </c>
      <c r="D3865" t="s">
        <v>62</v>
      </c>
      <c r="E3865" t="s">
        <v>63</v>
      </c>
      <c r="F3865" t="s">
        <v>13</v>
      </c>
      <c r="G3865" t="s">
        <v>21</v>
      </c>
      <c r="H3865" s="165">
        <v>128.0565</v>
      </c>
      <c r="I3865" s="164"/>
    </row>
    <row r="3866" spans="1:9" x14ac:dyDescent="0.35">
      <c r="A3866">
        <v>347331</v>
      </c>
      <c r="B3866" t="s">
        <v>2</v>
      </c>
      <c r="C3866" t="s">
        <v>3</v>
      </c>
      <c r="D3866" t="s">
        <v>4</v>
      </c>
      <c r="E3866" t="s">
        <v>5</v>
      </c>
      <c r="F3866" t="s">
        <v>7</v>
      </c>
      <c r="G3866" t="s">
        <v>21</v>
      </c>
      <c r="H3866" s="165">
        <v>143.33962499999998</v>
      </c>
      <c r="I3866" s="164"/>
    </row>
    <row r="3867" spans="1:9" x14ac:dyDescent="0.35">
      <c r="A3867">
        <v>347333</v>
      </c>
      <c r="B3867" t="s">
        <v>32</v>
      </c>
      <c r="C3867" t="s">
        <v>3</v>
      </c>
      <c r="D3867" t="s">
        <v>4</v>
      </c>
      <c r="E3867" t="s">
        <v>5</v>
      </c>
      <c r="F3867" t="s">
        <v>7</v>
      </c>
      <c r="G3867" t="s">
        <v>21</v>
      </c>
      <c r="H3867" s="165">
        <v>206.0004375</v>
      </c>
      <c r="I3867" s="164"/>
    </row>
    <row r="3868" spans="1:9" x14ac:dyDescent="0.35">
      <c r="A3868">
        <v>347335</v>
      </c>
      <c r="B3868" t="s">
        <v>33</v>
      </c>
      <c r="C3868" t="s">
        <v>3</v>
      </c>
      <c r="D3868" t="s">
        <v>4</v>
      </c>
      <c r="E3868" t="s">
        <v>5</v>
      </c>
      <c r="F3868" t="s">
        <v>7</v>
      </c>
      <c r="G3868" t="s">
        <v>21</v>
      </c>
      <c r="H3868" s="165">
        <v>204.95474999999999</v>
      </c>
      <c r="I3868" s="164"/>
    </row>
    <row r="3869" spans="1:9" x14ac:dyDescent="0.35">
      <c r="A3869">
        <v>347337</v>
      </c>
      <c r="B3869" t="s">
        <v>34</v>
      </c>
      <c r="C3869" t="s">
        <v>3</v>
      </c>
      <c r="D3869" t="s">
        <v>4</v>
      </c>
      <c r="E3869" t="s">
        <v>5</v>
      </c>
      <c r="F3869" t="s">
        <v>7</v>
      </c>
      <c r="G3869" t="s">
        <v>21</v>
      </c>
      <c r="H3869" s="165">
        <v>203.9090625</v>
      </c>
      <c r="I3869" s="164"/>
    </row>
    <row r="3870" spans="1:9" x14ac:dyDescent="0.35">
      <c r="A3870">
        <v>347339</v>
      </c>
      <c r="B3870" t="s">
        <v>35</v>
      </c>
      <c r="C3870" t="s">
        <v>3</v>
      </c>
      <c r="D3870" t="s">
        <v>4</v>
      </c>
      <c r="E3870" t="s">
        <v>5</v>
      </c>
      <c r="F3870" t="s">
        <v>7</v>
      </c>
      <c r="G3870" t="s">
        <v>21</v>
      </c>
      <c r="H3870" s="165">
        <v>202.86337499999999</v>
      </c>
      <c r="I3870" s="164"/>
    </row>
    <row r="3871" spans="1:9" x14ac:dyDescent="0.35">
      <c r="A3871">
        <v>347385</v>
      </c>
      <c r="B3871" t="s">
        <v>61</v>
      </c>
      <c r="C3871" t="s">
        <v>3</v>
      </c>
      <c r="D3871" t="s">
        <v>62</v>
      </c>
      <c r="E3871" t="s">
        <v>63</v>
      </c>
      <c r="F3871" t="s">
        <v>7</v>
      </c>
      <c r="G3871" t="s">
        <v>21</v>
      </c>
      <c r="H3871" s="165">
        <v>121.89375</v>
      </c>
      <c r="I3871" s="164"/>
    </row>
    <row r="3872" spans="1:9" x14ac:dyDescent="0.35">
      <c r="A3872">
        <v>347387</v>
      </c>
      <c r="B3872" t="s">
        <v>70</v>
      </c>
      <c r="C3872" t="s">
        <v>3</v>
      </c>
      <c r="D3872" t="s">
        <v>62</v>
      </c>
      <c r="E3872" t="s">
        <v>63</v>
      </c>
      <c r="F3872" t="s">
        <v>7</v>
      </c>
      <c r="G3872" t="s">
        <v>21</v>
      </c>
      <c r="H3872" s="165">
        <v>126.12599999999999</v>
      </c>
      <c r="I3872" s="164"/>
    </row>
    <row r="3873" spans="1:9" x14ac:dyDescent="0.35">
      <c r="A3873">
        <v>347389</v>
      </c>
      <c r="B3873" t="s">
        <v>71</v>
      </c>
      <c r="C3873" t="s">
        <v>3</v>
      </c>
      <c r="D3873" t="s">
        <v>62</v>
      </c>
      <c r="E3873" t="s">
        <v>63</v>
      </c>
      <c r="F3873" t="s">
        <v>7</v>
      </c>
      <c r="G3873" t="s">
        <v>21</v>
      </c>
      <c r="H3873" s="165">
        <v>125.4825</v>
      </c>
      <c r="I3873" s="164"/>
    </row>
    <row r="3874" spans="1:9" x14ac:dyDescent="0.35">
      <c r="A3874">
        <v>347391</v>
      </c>
      <c r="B3874" t="s">
        <v>72</v>
      </c>
      <c r="C3874" t="s">
        <v>3</v>
      </c>
      <c r="D3874" t="s">
        <v>62</v>
      </c>
      <c r="E3874" t="s">
        <v>63</v>
      </c>
      <c r="F3874" t="s">
        <v>7</v>
      </c>
      <c r="G3874" t="s">
        <v>21</v>
      </c>
      <c r="H3874" s="165">
        <v>124.839</v>
      </c>
      <c r="I3874" s="164"/>
    </row>
    <row r="3875" spans="1:9" x14ac:dyDescent="0.35">
      <c r="A3875">
        <v>347393</v>
      </c>
      <c r="B3875" t="s">
        <v>73</v>
      </c>
      <c r="C3875" t="s">
        <v>3</v>
      </c>
      <c r="D3875" t="s">
        <v>62</v>
      </c>
      <c r="E3875" t="s">
        <v>63</v>
      </c>
      <c r="F3875" t="s">
        <v>7</v>
      </c>
      <c r="G3875" t="s">
        <v>21</v>
      </c>
      <c r="H3875" s="165">
        <v>124.1955</v>
      </c>
      <c r="I3875" s="164"/>
    </row>
    <row r="3876" spans="1:9" x14ac:dyDescent="0.35">
      <c r="A3876">
        <v>347395</v>
      </c>
      <c r="B3876" t="s">
        <v>74</v>
      </c>
      <c r="C3876" t="s">
        <v>3</v>
      </c>
      <c r="D3876" t="s">
        <v>62</v>
      </c>
      <c r="E3876" t="s">
        <v>63</v>
      </c>
      <c r="F3876" t="s">
        <v>7</v>
      </c>
      <c r="G3876" t="s">
        <v>21</v>
      </c>
      <c r="H3876" s="165">
        <v>197.60399999999998</v>
      </c>
      <c r="I3876" s="164"/>
    </row>
    <row r="3877" spans="1:9" x14ac:dyDescent="0.35">
      <c r="A3877">
        <v>347397</v>
      </c>
      <c r="B3877" t="s">
        <v>75</v>
      </c>
      <c r="C3877" t="s">
        <v>3</v>
      </c>
      <c r="D3877" t="s">
        <v>62</v>
      </c>
      <c r="E3877" t="s">
        <v>63</v>
      </c>
      <c r="F3877" t="s">
        <v>7</v>
      </c>
      <c r="G3877" t="s">
        <v>21</v>
      </c>
      <c r="H3877" s="165">
        <v>192.08475000000001</v>
      </c>
      <c r="I3877" s="164"/>
    </row>
    <row r="3878" spans="1:9" x14ac:dyDescent="0.35">
      <c r="A3878">
        <v>347399</v>
      </c>
      <c r="B3878" t="s">
        <v>76</v>
      </c>
      <c r="C3878" t="s">
        <v>3</v>
      </c>
      <c r="D3878" t="s">
        <v>62</v>
      </c>
      <c r="E3878" t="s">
        <v>63</v>
      </c>
      <c r="F3878" t="s">
        <v>7</v>
      </c>
      <c r="G3878" t="s">
        <v>21</v>
      </c>
      <c r="H3878" s="165">
        <v>127.41299999999998</v>
      </c>
      <c r="I3878" s="164"/>
    </row>
    <row r="3879" spans="1:9" x14ac:dyDescent="0.35">
      <c r="A3879">
        <v>347353</v>
      </c>
      <c r="B3879" t="s">
        <v>47</v>
      </c>
      <c r="C3879" t="s">
        <v>37</v>
      </c>
      <c r="D3879" t="s">
        <v>38</v>
      </c>
      <c r="E3879" t="s">
        <v>39</v>
      </c>
      <c r="F3879" t="s">
        <v>43</v>
      </c>
      <c r="G3879" t="s">
        <v>21</v>
      </c>
      <c r="H3879" s="165">
        <v>323.42475000000002</v>
      </c>
      <c r="I3879" s="164"/>
    </row>
    <row r="3880" spans="1:9" x14ac:dyDescent="0.35">
      <c r="A3880">
        <v>347355</v>
      </c>
      <c r="B3880" t="s">
        <v>49</v>
      </c>
      <c r="C3880" t="s">
        <v>37</v>
      </c>
      <c r="D3880" t="s">
        <v>38</v>
      </c>
      <c r="E3880" t="s">
        <v>39</v>
      </c>
      <c r="F3880" t="s">
        <v>43</v>
      </c>
      <c r="G3880" t="s">
        <v>21</v>
      </c>
      <c r="H3880" s="165">
        <v>472.94774999999998</v>
      </c>
      <c r="I3880" s="164"/>
    </row>
    <row r="3881" spans="1:9" x14ac:dyDescent="0.35">
      <c r="A3881">
        <v>347373</v>
      </c>
      <c r="B3881" t="s">
        <v>57</v>
      </c>
      <c r="C3881" t="s">
        <v>37</v>
      </c>
      <c r="D3881" t="s">
        <v>38</v>
      </c>
      <c r="E3881" t="s">
        <v>53</v>
      </c>
      <c r="F3881" t="s">
        <v>43</v>
      </c>
      <c r="G3881" t="s">
        <v>21</v>
      </c>
      <c r="H3881" s="165">
        <v>313.67325</v>
      </c>
      <c r="I3881" s="164"/>
    </row>
    <row r="3882" spans="1:9" x14ac:dyDescent="0.35">
      <c r="A3882">
        <v>347375</v>
      </c>
      <c r="B3882" t="s">
        <v>58</v>
      </c>
      <c r="C3882" t="s">
        <v>37</v>
      </c>
      <c r="D3882" t="s">
        <v>38</v>
      </c>
      <c r="E3882" t="s">
        <v>53</v>
      </c>
      <c r="F3882" t="s">
        <v>43</v>
      </c>
      <c r="G3882" t="s">
        <v>21</v>
      </c>
      <c r="H3882" s="165">
        <v>476.76954999999998</v>
      </c>
      <c r="I3882" s="164"/>
    </row>
    <row r="3883" spans="1:9" x14ac:dyDescent="0.35">
      <c r="A3883">
        <v>347353</v>
      </c>
      <c r="B3883" t="s">
        <v>47</v>
      </c>
      <c r="C3883" t="s">
        <v>37</v>
      </c>
      <c r="D3883" t="s">
        <v>38</v>
      </c>
      <c r="E3883" t="s">
        <v>39</v>
      </c>
      <c r="F3883" t="s">
        <v>42</v>
      </c>
      <c r="G3883" t="s">
        <v>21</v>
      </c>
      <c r="H3883" s="165">
        <v>321.78300000000002</v>
      </c>
      <c r="I3883" s="164"/>
    </row>
    <row r="3884" spans="1:9" x14ac:dyDescent="0.35">
      <c r="A3884">
        <v>347355</v>
      </c>
      <c r="B3884" t="s">
        <v>49</v>
      </c>
      <c r="C3884" t="s">
        <v>37</v>
      </c>
      <c r="D3884" t="s">
        <v>38</v>
      </c>
      <c r="E3884" t="s">
        <v>39</v>
      </c>
      <c r="F3884" t="s">
        <v>42</v>
      </c>
      <c r="G3884" t="s">
        <v>21</v>
      </c>
      <c r="H3884" s="165">
        <v>470.54699999999997</v>
      </c>
      <c r="I3884" s="164"/>
    </row>
    <row r="3885" spans="1:9" x14ac:dyDescent="0.35">
      <c r="A3885">
        <v>347373</v>
      </c>
      <c r="B3885" t="s">
        <v>57</v>
      </c>
      <c r="C3885" t="s">
        <v>37</v>
      </c>
      <c r="D3885" t="s">
        <v>38</v>
      </c>
      <c r="E3885" t="s">
        <v>53</v>
      </c>
      <c r="F3885" t="s">
        <v>42</v>
      </c>
      <c r="G3885" t="s">
        <v>21</v>
      </c>
      <c r="H3885" s="165">
        <v>312.08099999999996</v>
      </c>
      <c r="I3885" s="164"/>
    </row>
    <row r="3886" spans="1:9" x14ac:dyDescent="0.35">
      <c r="A3886">
        <v>347375</v>
      </c>
      <c r="B3886" t="s">
        <v>58</v>
      </c>
      <c r="C3886" t="s">
        <v>37</v>
      </c>
      <c r="D3886" t="s">
        <v>38</v>
      </c>
      <c r="E3886" t="s">
        <v>53</v>
      </c>
      <c r="F3886" t="s">
        <v>42</v>
      </c>
      <c r="G3886" t="s">
        <v>21</v>
      </c>
      <c r="H3886" s="165">
        <v>474.34939999999995</v>
      </c>
      <c r="I3886" s="164"/>
    </row>
    <row r="3887" spans="1:9" x14ac:dyDescent="0.35">
      <c r="A3887">
        <v>347385</v>
      </c>
      <c r="B3887" t="s">
        <v>61</v>
      </c>
      <c r="C3887" t="s">
        <v>3</v>
      </c>
      <c r="D3887" t="s">
        <v>62</v>
      </c>
      <c r="E3887" t="s">
        <v>63</v>
      </c>
      <c r="F3887" t="s">
        <v>66</v>
      </c>
      <c r="G3887" t="s">
        <v>21</v>
      </c>
      <c r="H3887" s="165">
        <v>120.046875</v>
      </c>
      <c r="I3887" s="164"/>
    </row>
    <row r="3888" spans="1:9" x14ac:dyDescent="0.35">
      <c r="A3888">
        <v>347387</v>
      </c>
      <c r="B3888" t="s">
        <v>70</v>
      </c>
      <c r="C3888" t="s">
        <v>3</v>
      </c>
      <c r="D3888" t="s">
        <v>62</v>
      </c>
      <c r="E3888" t="s">
        <v>63</v>
      </c>
      <c r="F3888" t="s">
        <v>66</v>
      </c>
      <c r="G3888" t="s">
        <v>21</v>
      </c>
      <c r="H3888" s="165">
        <v>124.21499999999999</v>
      </c>
      <c r="I3888" s="164"/>
    </row>
    <row r="3889" spans="1:9" x14ac:dyDescent="0.35">
      <c r="A3889">
        <v>347389</v>
      </c>
      <c r="B3889" t="s">
        <v>71</v>
      </c>
      <c r="C3889" t="s">
        <v>3</v>
      </c>
      <c r="D3889" t="s">
        <v>62</v>
      </c>
      <c r="E3889" t="s">
        <v>63</v>
      </c>
      <c r="F3889" t="s">
        <v>66</v>
      </c>
      <c r="G3889" t="s">
        <v>21</v>
      </c>
      <c r="H3889" s="165">
        <v>123.58125</v>
      </c>
      <c r="I3889" s="164"/>
    </row>
    <row r="3890" spans="1:9" x14ac:dyDescent="0.35">
      <c r="A3890">
        <v>347391</v>
      </c>
      <c r="B3890" t="s">
        <v>72</v>
      </c>
      <c r="C3890" t="s">
        <v>3</v>
      </c>
      <c r="D3890" t="s">
        <v>62</v>
      </c>
      <c r="E3890" t="s">
        <v>63</v>
      </c>
      <c r="F3890" t="s">
        <v>66</v>
      </c>
      <c r="G3890" t="s">
        <v>21</v>
      </c>
      <c r="H3890" s="165">
        <v>122.94749999999999</v>
      </c>
      <c r="I3890" s="164"/>
    </row>
    <row r="3891" spans="1:9" x14ac:dyDescent="0.35">
      <c r="A3891">
        <v>347393</v>
      </c>
      <c r="B3891" t="s">
        <v>73</v>
      </c>
      <c r="C3891" t="s">
        <v>3</v>
      </c>
      <c r="D3891" t="s">
        <v>62</v>
      </c>
      <c r="E3891" t="s">
        <v>63</v>
      </c>
      <c r="F3891" t="s">
        <v>66</v>
      </c>
      <c r="G3891" t="s">
        <v>21</v>
      </c>
      <c r="H3891" s="165">
        <v>122.31375</v>
      </c>
      <c r="I3891" s="164"/>
    </row>
    <row r="3892" spans="1:9" x14ac:dyDescent="0.35">
      <c r="A3892">
        <v>347395</v>
      </c>
      <c r="B3892" t="s">
        <v>74</v>
      </c>
      <c r="C3892" t="s">
        <v>3</v>
      </c>
      <c r="D3892" t="s">
        <v>62</v>
      </c>
      <c r="E3892" t="s">
        <v>63</v>
      </c>
      <c r="F3892" t="s">
        <v>66</v>
      </c>
      <c r="G3892" t="s">
        <v>21</v>
      </c>
      <c r="H3892" s="165">
        <v>194.60999999999999</v>
      </c>
      <c r="I3892" s="164"/>
    </row>
    <row r="3893" spans="1:9" x14ac:dyDescent="0.35">
      <c r="A3893">
        <v>347397</v>
      </c>
      <c r="B3893" t="s">
        <v>75</v>
      </c>
      <c r="C3893" t="s">
        <v>3</v>
      </c>
      <c r="D3893" t="s">
        <v>62</v>
      </c>
      <c r="E3893" t="s">
        <v>63</v>
      </c>
      <c r="F3893" t="s">
        <v>66</v>
      </c>
      <c r="G3893" t="s">
        <v>21</v>
      </c>
      <c r="H3893" s="165">
        <v>189.174375</v>
      </c>
      <c r="I3893" s="164"/>
    </row>
    <row r="3894" spans="1:9" x14ac:dyDescent="0.35">
      <c r="A3894">
        <v>347399</v>
      </c>
      <c r="B3894" t="s">
        <v>76</v>
      </c>
      <c r="C3894" t="s">
        <v>3</v>
      </c>
      <c r="D3894" t="s">
        <v>62</v>
      </c>
      <c r="E3894" t="s">
        <v>63</v>
      </c>
      <c r="F3894" t="s">
        <v>66</v>
      </c>
      <c r="G3894" t="s">
        <v>21</v>
      </c>
      <c r="H3894" s="165">
        <v>125.48249999999999</v>
      </c>
      <c r="I3894" s="164"/>
    </row>
    <row r="3895" spans="1:9" x14ac:dyDescent="0.35">
      <c r="A3895">
        <v>347425</v>
      </c>
      <c r="B3895" t="s">
        <v>93</v>
      </c>
      <c r="C3895" t="s">
        <v>3</v>
      </c>
      <c r="D3895" t="s">
        <v>62</v>
      </c>
      <c r="E3895" t="s">
        <v>91</v>
      </c>
      <c r="F3895" t="s">
        <v>66</v>
      </c>
      <c r="G3895" t="s">
        <v>21</v>
      </c>
      <c r="H3895" s="165">
        <v>118.21875</v>
      </c>
      <c r="I3895" s="164"/>
    </row>
    <row r="3896" spans="1:9" x14ac:dyDescent="0.35">
      <c r="A3896">
        <v>347427</v>
      </c>
      <c r="B3896" t="s">
        <v>98</v>
      </c>
      <c r="C3896" t="s">
        <v>3</v>
      </c>
      <c r="D3896" t="s">
        <v>62</v>
      </c>
      <c r="E3896" t="s">
        <v>91</v>
      </c>
      <c r="F3896" t="s">
        <v>66</v>
      </c>
      <c r="G3896" t="s">
        <v>21</v>
      </c>
      <c r="H3896" s="165">
        <v>122.31375</v>
      </c>
      <c r="I3896" s="164"/>
    </row>
    <row r="3897" spans="1:9" x14ac:dyDescent="0.35">
      <c r="A3897">
        <v>347429</v>
      </c>
      <c r="B3897" t="s">
        <v>99</v>
      </c>
      <c r="C3897" t="s">
        <v>3</v>
      </c>
      <c r="D3897" t="s">
        <v>62</v>
      </c>
      <c r="E3897" t="s">
        <v>91</v>
      </c>
      <c r="F3897" t="s">
        <v>66</v>
      </c>
      <c r="G3897" t="s">
        <v>21</v>
      </c>
      <c r="H3897" s="165">
        <v>126.49650000000001</v>
      </c>
      <c r="I3897" s="164"/>
    </row>
    <row r="3898" spans="1:9" x14ac:dyDescent="0.35">
      <c r="A3898">
        <v>347431</v>
      </c>
      <c r="B3898" t="s">
        <v>100</v>
      </c>
      <c r="C3898" t="s">
        <v>3</v>
      </c>
      <c r="D3898" t="s">
        <v>62</v>
      </c>
      <c r="E3898" t="s">
        <v>91</v>
      </c>
      <c r="F3898" t="s">
        <v>66</v>
      </c>
      <c r="G3898" t="s">
        <v>21</v>
      </c>
      <c r="H3898" s="165">
        <v>126.11624999999999</v>
      </c>
      <c r="I3898" s="164"/>
    </row>
    <row r="3899" spans="1:9" x14ac:dyDescent="0.35">
      <c r="A3899">
        <v>347433</v>
      </c>
      <c r="B3899" t="s">
        <v>101</v>
      </c>
      <c r="C3899" t="s">
        <v>3</v>
      </c>
      <c r="D3899" t="s">
        <v>62</v>
      </c>
      <c r="E3899" t="s">
        <v>91</v>
      </c>
      <c r="F3899" t="s">
        <v>66</v>
      </c>
      <c r="G3899" t="s">
        <v>21</v>
      </c>
      <c r="H3899" s="165">
        <v>125.48249999999999</v>
      </c>
      <c r="I3899" s="164"/>
    </row>
    <row r="3900" spans="1:9" x14ac:dyDescent="0.35">
      <c r="A3900">
        <v>347435</v>
      </c>
      <c r="B3900" t="s">
        <v>102</v>
      </c>
      <c r="C3900" t="s">
        <v>3</v>
      </c>
      <c r="D3900" t="s">
        <v>62</v>
      </c>
      <c r="E3900" t="s">
        <v>91</v>
      </c>
      <c r="F3900" t="s">
        <v>66</v>
      </c>
      <c r="G3900" t="s">
        <v>21</v>
      </c>
      <c r="H3900" s="165">
        <v>192.07499999999999</v>
      </c>
      <c r="I3900" s="164"/>
    </row>
    <row r="3901" spans="1:9" x14ac:dyDescent="0.35">
      <c r="A3901">
        <v>347437</v>
      </c>
      <c r="B3901" t="s">
        <v>103</v>
      </c>
      <c r="C3901" t="s">
        <v>3</v>
      </c>
      <c r="D3901" t="s">
        <v>62</v>
      </c>
      <c r="E3901" t="s">
        <v>91</v>
      </c>
      <c r="F3901" t="s">
        <v>66</v>
      </c>
      <c r="G3901" t="s">
        <v>21</v>
      </c>
      <c r="H3901" s="165">
        <v>186.32249999999999</v>
      </c>
      <c r="I3901" s="164"/>
    </row>
    <row r="3902" spans="1:9" x14ac:dyDescent="0.35">
      <c r="A3902">
        <v>347439</v>
      </c>
      <c r="B3902" t="s">
        <v>104</v>
      </c>
      <c r="C3902" t="s">
        <v>3</v>
      </c>
      <c r="D3902" t="s">
        <v>62</v>
      </c>
      <c r="E3902" t="s">
        <v>91</v>
      </c>
      <c r="F3902" t="s">
        <v>66</v>
      </c>
      <c r="G3902" t="s">
        <v>21</v>
      </c>
      <c r="H3902" s="165">
        <v>123.58125</v>
      </c>
      <c r="I3902" s="164"/>
    </row>
    <row r="3903" spans="1:9" x14ac:dyDescent="0.35">
      <c r="A3903">
        <v>347385</v>
      </c>
      <c r="B3903" t="s">
        <v>61</v>
      </c>
      <c r="C3903" t="s">
        <v>3</v>
      </c>
      <c r="D3903" t="s">
        <v>62</v>
      </c>
      <c r="E3903" t="s">
        <v>63</v>
      </c>
      <c r="F3903" t="s">
        <v>64</v>
      </c>
      <c r="G3903" t="s">
        <v>21</v>
      </c>
      <c r="H3903" s="165">
        <v>119.43124999999999</v>
      </c>
      <c r="I3903" s="164"/>
    </row>
    <row r="3904" spans="1:9" x14ac:dyDescent="0.35">
      <c r="A3904">
        <v>347387</v>
      </c>
      <c r="B3904" t="s">
        <v>70</v>
      </c>
      <c r="C3904" t="s">
        <v>3</v>
      </c>
      <c r="D3904" t="s">
        <v>62</v>
      </c>
      <c r="E3904" t="s">
        <v>63</v>
      </c>
      <c r="F3904" t="s">
        <v>64</v>
      </c>
      <c r="G3904" t="s">
        <v>21</v>
      </c>
      <c r="H3904" s="165">
        <v>123.57799999999999</v>
      </c>
      <c r="I3904" s="164"/>
    </row>
    <row r="3905" spans="1:9" x14ac:dyDescent="0.35">
      <c r="A3905">
        <v>347389</v>
      </c>
      <c r="B3905" t="s">
        <v>71</v>
      </c>
      <c r="C3905" t="s">
        <v>3</v>
      </c>
      <c r="D3905" t="s">
        <v>62</v>
      </c>
      <c r="E3905" t="s">
        <v>63</v>
      </c>
      <c r="F3905" t="s">
        <v>64</v>
      </c>
      <c r="G3905" t="s">
        <v>21</v>
      </c>
      <c r="H3905" s="165">
        <v>122.94749999999999</v>
      </c>
      <c r="I3905" s="164"/>
    </row>
    <row r="3906" spans="1:9" x14ac:dyDescent="0.35">
      <c r="A3906">
        <v>347391</v>
      </c>
      <c r="B3906" t="s">
        <v>72</v>
      </c>
      <c r="C3906" t="s">
        <v>3</v>
      </c>
      <c r="D3906" t="s">
        <v>62</v>
      </c>
      <c r="E3906" t="s">
        <v>63</v>
      </c>
      <c r="F3906" t="s">
        <v>64</v>
      </c>
      <c r="G3906" t="s">
        <v>21</v>
      </c>
      <c r="H3906" s="165">
        <v>122.31699999999999</v>
      </c>
      <c r="I3906" s="164"/>
    </row>
    <row r="3907" spans="1:9" x14ac:dyDescent="0.35">
      <c r="A3907">
        <v>347393</v>
      </c>
      <c r="B3907" t="s">
        <v>73</v>
      </c>
      <c r="C3907" t="s">
        <v>3</v>
      </c>
      <c r="D3907" t="s">
        <v>62</v>
      </c>
      <c r="E3907" t="s">
        <v>63</v>
      </c>
      <c r="F3907" t="s">
        <v>64</v>
      </c>
      <c r="G3907" t="s">
        <v>21</v>
      </c>
      <c r="H3907" s="165">
        <v>121.6865</v>
      </c>
      <c r="I3907" s="164"/>
    </row>
    <row r="3908" spans="1:9" x14ac:dyDescent="0.35">
      <c r="A3908">
        <v>347395</v>
      </c>
      <c r="B3908" t="s">
        <v>74</v>
      </c>
      <c r="C3908" t="s">
        <v>3</v>
      </c>
      <c r="D3908" t="s">
        <v>62</v>
      </c>
      <c r="E3908" t="s">
        <v>63</v>
      </c>
      <c r="F3908" t="s">
        <v>64</v>
      </c>
      <c r="G3908" t="s">
        <v>21</v>
      </c>
      <c r="H3908" s="165">
        <v>193.61199999999999</v>
      </c>
      <c r="I3908" s="164"/>
    </row>
    <row r="3909" spans="1:9" x14ac:dyDescent="0.35">
      <c r="A3909">
        <v>347397</v>
      </c>
      <c r="B3909" t="s">
        <v>75</v>
      </c>
      <c r="C3909" t="s">
        <v>3</v>
      </c>
      <c r="D3909" t="s">
        <v>62</v>
      </c>
      <c r="E3909" t="s">
        <v>63</v>
      </c>
      <c r="F3909" t="s">
        <v>64</v>
      </c>
      <c r="G3909" t="s">
        <v>21</v>
      </c>
      <c r="H3909" s="165">
        <v>188.20425</v>
      </c>
      <c r="I3909" s="164"/>
    </row>
    <row r="3910" spans="1:9" x14ac:dyDescent="0.35">
      <c r="A3910">
        <v>347399</v>
      </c>
      <c r="B3910" t="s">
        <v>76</v>
      </c>
      <c r="C3910" t="s">
        <v>3</v>
      </c>
      <c r="D3910" t="s">
        <v>62</v>
      </c>
      <c r="E3910" t="s">
        <v>63</v>
      </c>
      <c r="F3910" t="s">
        <v>64</v>
      </c>
      <c r="G3910" t="s">
        <v>21</v>
      </c>
      <c r="H3910" s="165">
        <v>124.83899999999998</v>
      </c>
      <c r="I3910" s="164"/>
    </row>
    <row r="3911" spans="1:9" x14ac:dyDescent="0.35">
      <c r="A3911">
        <v>347425</v>
      </c>
      <c r="B3911" t="s">
        <v>93</v>
      </c>
      <c r="C3911" t="s">
        <v>3</v>
      </c>
      <c r="D3911" t="s">
        <v>62</v>
      </c>
      <c r="E3911" t="s">
        <v>91</v>
      </c>
      <c r="F3911" t="s">
        <v>64</v>
      </c>
      <c r="G3911" t="s">
        <v>21</v>
      </c>
      <c r="H3911" s="165">
        <v>117.6125</v>
      </c>
      <c r="I3911" s="164"/>
    </row>
    <row r="3912" spans="1:9" x14ac:dyDescent="0.35">
      <c r="A3912">
        <v>347427</v>
      </c>
      <c r="B3912" t="s">
        <v>98</v>
      </c>
      <c r="C3912" t="s">
        <v>3</v>
      </c>
      <c r="D3912" t="s">
        <v>62</v>
      </c>
      <c r="E3912" t="s">
        <v>91</v>
      </c>
      <c r="F3912" t="s">
        <v>64</v>
      </c>
      <c r="G3912" t="s">
        <v>21</v>
      </c>
      <c r="H3912" s="165">
        <v>121.6865</v>
      </c>
      <c r="I3912" s="164"/>
    </row>
    <row r="3913" spans="1:9" x14ac:dyDescent="0.35">
      <c r="A3913">
        <v>347429</v>
      </c>
      <c r="B3913" t="s">
        <v>99</v>
      </c>
      <c r="C3913" t="s">
        <v>3</v>
      </c>
      <c r="D3913" t="s">
        <v>62</v>
      </c>
      <c r="E3913" t="s">
        <v>91</v>
      </c>
      <c r="F3913" t="s">
        <v>64</v>
      </c>
      <c r="G3913" t="s">
        <v>21</v>
      </c>
      <c r="H3913" s="165">
        <v>125.84780000000001</v>
      </c>
      <c r="I3913" s="164"/>
    </row>
    <row r="3914" spans="1:9" x14ac:dyDescent="0.35">
      <c r="A3914">
        <v>347431</v>
      </c>
      <c r="B3914" t="s">
        <v>100</v>
      </c>
      <c r="C3914" t="s">
        <v>3</v>
      </c>
      <c r="D3914" t="s">
        <v>62</v>
      </c>
      <c r="E3914" t="s">
        <v>91</v>
      </c>
      <c r="F3914" t="s">
        <v>64</v>
      </c>
      <c r="G3914" t="s">
        <v>21</v>
      </c>
      <c r="H3914" s="165">
        <v>125.4695</v>
      </c>
      <c r="I3914" s="164"/>
    </row>
    <row r="3915" spans="1:9" x14ac:dyDescent="0.35">
      <c r="A3915">
        <v>347433</v>
      </c>
      <c r="B3915" t="s">
        <v>101</v>
      </c>
      <c r="C3915" t="s">
        <v>3</v>
      </c>
      <c r="D3915" t="s">
        <v>62</v>
      </c>
      <c r="E3915" t="s">
        <v>91</v>
      </c>
      <c r="F3915" t="s">
        <v>64</v>
      </c>
      <c r="G3915" t="s">
        <v>21</v>
      </c>
      <c r="H3915" s="165">
        <v>124.83899999999998</v>
      </c>
      <c r="I3915" s="164"/>
    </row>
    <row r="3916" spans="1:9" x14ac:dyDescent="0.35">
      <c r="A3916">
        <v>347435</v>
      </c>
      <c r="B3916" t="s">
        <v>102</v>
      </c>
      <c r="C3916" t="s">
        <v>3</v>
      </c>
      <c r="D3916" t="s">
        <v>62</v>
      </c>
      <c r="E3916" t="s">
        <v>91</v>
      </c>
      <c r="F3916" t="s">
        <v>64</v>
      </c>
      <c r="G3916" t="s">
        <v>21</v>
      </c>
      <c r="H3916" s="165">
        <v>191.09</v>
      </c>
      <c r="I3916" s="164"/>
    </row>
    <row r="3917" spans="1:9" x14ac:dyDescent="0.35">
      <c r="A3917">
        <v>347437</v>
      </c>
      <c r="B3917" t="s">
        <v>103</v>
      </c>
      <c r="C3917" t="s">
        <v>3</v>
      </c>
      <c r="D3917" t="s">
        <v>62</v>
      </c>
      <c r="E3917" t="s">
        <v>91</v>
      </c>
      <c r="F3917" t="s">
        <v>64</v>
      </c>
      <c r="G3917" t="s">
        <v>21</v>
      </c>
      <c r="H3917" s="165">
        <v>185.36699999999999</v>
      </c>
      <c r="I3917" s="164"/>
    </row>
    <row r="3918" spans="1:9" x14ac:dyDescent="0.35">
      <c r="A3918">
        <v>347439</v>
      </c>
      <c r="B3918" t="s">
        <v>104</v>
      </c>
      <c r="C3918" t="s">
        <v>3</v>
      </c>
      <c r="D3918" t="s">
        <v>62</v>
      </c>
      <c r="E3918" t="s">
        <v>91</v>
      </c>
      <c r="F3918" t="s">
        <v>64</v>
      </c>
      <c r="G3918" t="s">
        <v>21</v>
      </c>
      <c r="H3918" s="165">
        <v>122.94749999999999</v>
      </c>
      <c r="I3918" s="164"/>
    </row>
    <row r="3919" spans="1:9" x14ac:dyDescent="0.35">
      <c r="A3919">
        <v>347353</v>
      </c>
      <c r="B3919" t="s">
        <v>47</v>
      </c>
      <c r="C3919" t="s">
        <v>37</v>
      </c>
      <c r="D3919" t="s">
        <v>38</v>
      </c>
      <c r="E3919" t="s">
        <v>39</v>
      </c>
      <c r="F3919" t="s">
        <v>44</v>
      </c>
      <c r="G3919" t="s">
        <v>21</v>
      </c>
      <c r="H3919" s="165">
        <v>204.03718749999999</v>
      </c>
      <c r="I3919" s="164"/>
    </row>
    <row r="3920" spans="1:9" x14ac:dyDescent="0.35">
      <c r="A3920">
        <v>347355</v>
      </c>
      <c r="B3920" t="s">
        <v>49</v>
      </c>
      <c r="C3920" t="s">
        <v>37</v>
      </c>
      <c r="D3920" t="s">
        <v>38</v>
      </c>
      <c r="E3920" t="s">
        <v>39</v>
      </c>
      <c r="F3920" t="s">
        <v>44</v>
      </c>
      <c r="G3920" t="s">
        <v>21</v>
      </c>
      <c r="H3920" s="165">
        <v>277.05150000000003</v>
      </c>
      <c r="I3920" s="164"/>
    </row>
    <row r="3921" spans="1:9" x14ac:dyDescent="0.35">
      <c r="A3921">
        <v>347373</v>
      </c>
      <c r="B3921" t="s">
        <v>57</v>
      </c>
      <c r="C3921" t="s">
        <v>37</v>
      </c>
      <c r="D3921" t="s">
        <v>38</v>
      </c>
      <c r="E3921" t="s">
        <v>53</v>
      </c>
      <c r="F3921" t="s">
        <v>44</v>
      </c>
      <c r="G3921" t="s">
        <v>21</v>
      </c>
      <c r="H3921" s="165">
        <v>197.8853125</v>
      </c>
      <c r="I3921" s="164"/>
    </row>
    <row r="3922" spans="1:9" x14ac:dyDescent="0.35">
      <c r="A3922">
        <v>347375</v>
      </c>
      <c r="B3922" t="s">
        <v>58</v>
      </c>
      <c r="C3922" t="s">
        <v>37</v>
      </c>
      <c r="D3922" t="s">
        <v>38</v>
      </c>
      <c r="E3922" t="s">
        <v>53</v>
      </c>
      <c r="F3922" t="s">
        <v>44</v>
      </c>
      <c r="G3922" t="s">
        <v>21</v>
      </c>
      <c r="H3922" s="165">
        <v>279.2903</v>
      </c>
      <c r="I3922" s="164"/>
    </row>
    <row r="3923" spans="1:9" x14ac:dyDescent="0.35">
      <c r="A3923">
        <v>347411</v>
      </c>
      <c r="B3923" t="s">
        <v>85</v>
      </c>
      <c r="C3923" t="s">
        <v>37</v>
      </c>
      <c r="D3923" t="s">
        <v>4</v>
      </c>
      <c r="E3923" t="s">
        <v>78</v>
      </c>
      <c r="F3923" t="s">
        <v>44</v>
      </c>
      <c r="G3923" t="s">
        <v>21</v>
      </c>
      <c r="H3923" s="165">
        <v>90.794437499999987</v>
      </c>
      <c r="I3923" s="164"/>
    </row>
    <row r="3924" spans="1:9" x14ac:dyDescent="0.35">
      <c r="A3924">
        <v>347413</v>
      </c>
      <c r="B3924" t="s">
        <v>86</v>
      </c>
      <c r="C3924" t="s">
        <v>37</v>
      </c>
      <c r="D3924" t="s">
        <v>4</v>
      </c>
      <c r="E3924" t="s">
        <v>78</v>
      </c>
      <c r="F3924" t="s">
        <v>44</v>
      </c>
      <c r="G3924" t="s">
        <v>21</v>
      </c>
      <c r="H3924" s="165">
        <v>140.84898749999999</v>
      </c>
      <c r="I3924" s="164"/>
    </row>
    <row r="3925" spans="1:9" x14ac:dyDescent="0.35">
      <c r="A3925">
        <v>347415</v>
      </c>
      <c r="B3925" t="s">
        <v>87</v>
      </c>
      <c r="C3925" t="s">
        <v>37</v>
      </c>
      <c r="D3925" t="s">
        <v>4</v>
      </c>
      <c r="E3925" t="s">
        <v>78</v>
      </c>
      <c r="F3925" t="s">
        <v>44</v>
      </c>
      <c r="G3925" t="s">
        <v>21</v>
      </c>
      <c r="H3925" s="165">
        <v>140.42559375000002</v>
      </c>
      <c r="I3925" s="164"/>
    </row>
    <row r="3926" spans="1:9" x14ac:dyDescent="0.35">
      <c r="A3926">
        <v>347417</v>
      </c>
      <c r="B3926" t="s">
        <v>88</v>
      </c>
      <c r="C3926" t="s">
        <v>37</v>
      </c>
      <c r="D3926" t="s">
        <v>4</v>
      </c>
      <c r="E3926" t="s">
        <v>78</v>
      </c>
      <c r="F3926" t="s">
        <v>44</v>
      </c>
      <c r="G3926" t="s">
        <v>21</v>
      </c>
      <c r="H3926" s="165">
        <v>139.71993749999999</v>
      </c>
      <c r="I3926" s="164"/>
    </row>
    <row r="3927" spans="1:9" x14ac:dyDescent="0.35">
      <c r="A3927">
        <v>347419</v>
      </c>
      <c r="B3927" t="s">
        <v>89</v>
      </c>
      <c r="C3927" t="s">
        <v>37</v>
      </c>
      <c r="D3927" t="s">
        <v>4</v>
      </c>
      <c r="E3927" t="s">
        <v>78</v>
      </c>
      <c r="F3927" t="s">
        <v>44</v>
      </c>
      <c r="G3927" t="s">
        <v>21</v>
      </c>
      <c r="H3927" s="165">
        <v>139.01428125000001</v>
      </c>
      <c r="I3927" s="164"/>
    </row>
    <row r="3928" spans="1:9" x14ac:dyDescent="0.35">
      <c r="A3928">
        <v>347353</v>
      </c>
      <c r="B3928" t="s">
        <v>47</v>
      </c>
      <c r="C3928" t="s">
        <v>37</v>
      </c>
      <c r="D3928" t="s">
        <v>38</v>
      </c>
      <c r="E3928" t="s">
        <v>39</v>
      </c>
      <c r="F3928" t="s">
        <v>41</v>
      </c>
      <c r="G3928" t="s">
        <v>21</v>
      </c>
      <c r="H3928" s="165">
        <v>211.014625</v>
      </c>
      <c r="I3928" s="164"/>
    </row>
    <row r="3929" spans="1:9" x14ac:dyDescent="0.35">
      <c r="A3929">
        <v>347355</v>
      </c>
      <c r="B3929" t="s">
        <v>49</v>
      </c>
      <c r="C3929" t="s">
        <v>37</v>
      </c>
      <c r="D3929" t="s">
        <v>38</v>
      </c>
      <c r="E3929" t="s">
        <v>39</v>
      </c>
      <c r="F3929" t="s">
        <v>41</v>
      </c>
      <c r="G3929" t="s">
        <v>21</v>
      </c>
      <c r="H3929" s="165">
        <v>286.5258</v>
      </c>
      <c r="I3929" s="164"/>
    </row>
    <row r="3930" spans="1:9" x14ac:dyDescent="0.35">
      <c r="A3930">
        <v>347373</v>
      </c>
      <c r="B3930" t="s">
        <v>57</v>
      </c>
      <c r="C3930" t="s">
        <v>37</v>
      </c>
      <c r="D3930" t="s">
        <v>38</v>
      </c>
      <c r="E3930" t="s">
        <v>53</v>
      </c>
      <c r="F3930" t="s">
        <v>41</v>
      </c>
      <c r="G3930" t="s">
        <v>21</v>
      </c>
      <c r="H3930" s="165">
        <v>204.65237500000001</v>
      </c>
      <c r="I3930" s="164"/>
    </row>
    <row r="3931" spans="1:9" x14ac:dyDescent="0.35">
      <c r="A3931">
        <v>347375</v>
      </c>
      <c r="B3931" t="s">
        <v>58</v>
      </c>
      <c r="C3931" t="s">
        <v>37</v>
      </c>
      <c r="D3931" t="s">
        <v>38</v>
      </c>
      <c r="E3931" t="s">
        <v>53</v>
      </c>
      <c r="F3931" t="s">
        <v>41</v>
      </c>
      <c r="G3931" t="s">
        <v>21</v>
      </c>
      <c r="H3931" s="165">
        <v>288.84116</v>
      </c>
      <c r="I3931" s="164"/>
    </row>
    <row r="3932" spans="1:9" x14ac:dyDescent="0.35">
      <c r="A3932">
        <v>347411</v>
      </c>
      <c r="B3932" t="s">
        <v>85</v>
      </c>
      <c r="C3932" t="s">
        <v>37</v>
      </c>
      <c r="D3932" t="s">
        <v>4</v>
      </c>
      <c r="E3932" t="s">
        <v>78</v>
      </c>
      <c r="F3932" t="s">
        <v>41</v>
      </c>
      <c r="G3932" t="s">
        <v>21</v>
      </c>
      <c r="H3932" s="165">
        <v>93.89932499999999</v>
      </c>
      <c r="I3932" s="164"/>
    </row>
    <row r="3933" spans="1:9" x14ac:dyDescent="0.35">
      <c r="A3933">
        <v>347413</v>
      </c>
      <c r="B3933" t="s">
        <v>86</v>
      </c>
      <c r="C3933" t="s">
        <v>37</v>
      </c>
      <c r="D3933" t="s">
        <v>4</v>
      </c>
      <c r="E3933" t="s">
        <v>78</v>
      </c>
      <c r="F3933" t="s">
        <v>41</v>
      </c>
      <c r="G3933" t="s">
        <v>21</v>
      </c>
      <c r="H3933" s="165">
        <v>145.66558500000002</v>
      </c>
      <c r="I3933" s="164"/>
    </row>
    <row r="3934" spans="1:9" x14ac:dyDescent="0.35">
      <c r="A3934">
        <v>347415</v>
      </c>
      <c r="B3934" t="s">
        <v>87</v>
      </c>
      <c r="C3934" t="s">
        <v>37</v>
      </c>
      <c r="D3934" t="s">
        <v>4</v>
      </c>
      <c r="E3934" t="s">
        <v>78</v>
      </c>
      <c r="F3934" t="s">
        <v>41</v>
      </c>
      <c r="G3934" t="s">
        <v>21</v>
      </c>
      <c r="H3934" s="165">
        <v>145.22771250000002</v>
      </c>
      <c r="I3934" s="164"/>
    </row>
    <row r="3935" spans="1:9" x14ac:dyDescent="0.35">
      <c r="A3935">
        <v>347417</v>
      </c>
      <c r="B3935" t="s">
        <v>88</v>
      </c>
      <c r="C3935" t="s">
        <v>37</v>
      </c>
      <c r="D3935" t="s">
        <v>4</v>
      </c>
      <c r="E3935" t="s">
        <v>78</v>
      </c>
      <c r="F3935" t="s">
        <v>41</v>
      </c>
      <c r="G3935" t="s">
        <v>21</v>
      </c>
      <c r="H3935" s="165">
        <v>144.49792499999998</v>
      </c>
      <c r="I3935" s="164"/>
    </row>
    <row r="3936" spans="1:9" x14ac:dyDescent="0.35">
      <c r="A3936">
        <v>347419</v>
      </c>
      <c r="B3936" t="s">
        <v>89</v>
      </c>
      <c r="C3936" t="s">
        <v>37</v>
      </c>
      <c r="D3936" t="s">
        <v>4</v>
      </c>
      <c r="E3936" t="s">
        <v>78</v>
      </c>
      <c r="F3936" t="s">
        <v>41</v>
      </c>
      <c r="G3936" t="s">
        <v>21</v>
      </c>
      <c r="H3936" s="165">
        <v>143.76813749999999</v>
      </c>
      <c r="I3936" s="164"/>
    </row>
    <row r="3937" spans="1:9" x14ac:dyDescent="0.35">
      <c r="A3937">
        <v>347425</v>
      </c>
      <c r="B3937" t="s">
        <v>93</v>
      </c>
      <c r="C3937" t="s">
        <v>3</v>
      </c>
      <c r="D3937" t="s">
        <v>62</v>
      </c>
      <c r="E3937" t="s">
        <v>91</v>
      </c>
      <c r="F3937" t="s">
        <v>95</v>
      </c>
      <c r="G3937" t="s">
        <v>21</v>
      </c>
      <c r="H3937" s="165">
        <v>241.28749999999999</v>
      </c>
      <c r="I3937" s="164"/>
    </row>
    <row r="3938" spans="1:9" x14ac:dyDescent="0.35">
      <c r="A3938">
        <v>347427</v>
      </c>
      <c r="B3938" t="s">
        <v>98</v>
      </c>
      <c r="C3938" t="s">
        <v>3</v>
      </c>
      <c r="D3938" t="s">
        <v>62</v>
      </c>
      <c r="E3938" t="s">
        <v>91</v>
      </c>
      <c r="F3938" t="s">
        <v>95</v>
      </c>
      <c r="G3938" t="s">
        <v>21</v>
      </c>
      <c r="H3938" s="165">
        <v>249.6455</v>
      </c>
      <c r="I3938" s="164"/>
    </row>
    <row r="3939" spans="1:9" x14ac:dyDescent="0.35">
      <c r="A3939">
        <v>347429</v>
      </c>
      <c r="B3939" t="s">
        <v>99</v>
      </c>
      <c r="C3939" t="s">
        <v>3</v>
      </c>
      <c r="D3939" t="s">
        <v>62</v>
      </c>
      <c r="E3939" t="s">
        <v>91</v>
      </c>
      <c r="F3939" t="s">
        <v>95</v>
      </c>
      <c r="G3939" t="s">
        <v>21</v>
      </c>
      <c r="H3939" s="165">
        <v>258.18260000000004</v>
      </c>
      <c r="I3939" s="164"/>
    </row>
    <row r="3940" spans="1:9" x14ac:dyDescent="0.35">
      <c r="A3940">
        <v>347431</v>
      </c>
      <c r="B3940" t="s">
        <v>100</v>
      </c>
      <c r="C3940" t="s">
        <v>3</v>
      </c>
      <c r="D3940" t="s">
        <v>62</v>
      </c>
      <c r="E3940" t="s">
        <v>91</v>
      </c>
      <c r="F3940" t="s">
        <v>95</v>
      </c>
      <c r="G3940" t="s">
        <v>21</v>
      </c>
      <c r="H3940" s="165">
        <v>257.40649999999999</v>
      </c>
      <c r="I3940" s="164"/>
    </row>
    <row r="3941" spans="1:9" x14ac:dyDescent="0.35">
      <c r="A3941">
        <v>347433</v>
      </c>
      <c r="B3941" t="s">
        <v>101</v>
      </c>
      <c r="C3941" t="s">
        <v>3</v>
      </c>
      <c r="D3941" t="s">
        <v>62</v>
      </c>
      <c r="E3941" t="s">
        <v>91</v>
      </c>
      <c r="F3941" t="s">
        <v>95</v>
      </c>
      <c r="G3941" t="s">
        <v>21</v>
      </c>
      <c r="H3941" s="165">
        <v>256.113</v>
      </c>
      <c r="I3941" s="164"/>
    </row>
    <row r="3942" spans="1:9" x14ac:dyDescent="0.35">
      <c r="A3942">
        <v>347435</v>
      </c>
      <c r="B3942" t="s">
        <v>102</v>
      </c>
      <c r="C3942" t="s">
        <v>3</v>
      </c>
      <c r="D3942" t="s">
        <v>62</v>
      </c>
      <c r="E3942" t="s">
        <v>91</v>
      </c>
      <c r="F3942" t="s">
        <v>95</v>
      </c>
      <c r="G3942" t="s">
        <v>21</v>
      </c>
      <c r="H3942" s="165">
        <v>455.73487499999999</v>
      </c>
      <c r="I3942" s="164"/>
    </row>
    <row r="3943" spans="1:9" x14ac:dyDescent="0.35">
      <c r="A3943">
        <v>347437</v>
      </c>
      <c r="B3943" t="s">
        <v>103</v>
      </c>
      <c r="C3943" t="s">
        <v>3</v>
      </c>
      <c r="D3943" t="s">
        <v>62</v>
      </c>
      <c r="E3943" t="s">
        <v>91</v>
      </c>
      <c r="F3943" t="s">
        <v>95</v>
      </c>
      <c r="G3943" t="s">
        <v>21</v>
      </c>
      <c r="H3943" s="165">
        <v>443.67049999999995</v>
      </c>
      <c r="I3943" s="164"/>
    </row>
    <row r="3944" spans="1:9" x14ac:dyDescent="0.35">
      <c r="A3944">
        <v>347439</v>
      </c>
      <c r="B3944" t="s">
        <v>104</v>
      </c>
      <c r="C3944" t="s">
        <v>3</v>
      </c>
      <c r="D3944" t="s">
        <v>62</v>
      </c>
      <c r="E3944" t="s">
        <v>91</v>
      </c>
      <c r="F3944" t="s">
        <v>95</v>
      </c>
      <c r="G3944" t="s">
        <v>21</v>
      </c>
      <c r="H3944" s="165">
        <v>252.23249999999999</v>
      </c>
      <c r="I3944" s="164"/>
    </row>
    <row r="3945" spans="1:9" x14ac:dyDescent="0.35">
      <c r="A3945">
        <v>347331</v>
      </c>
      <c r="B3945" t="s">
        <v>2</v>
      </c>
      <c r="C3945" t="s">
        <v>3</v>
      </c>
      <c r="D3945" t="s">
        <v>4</v>
      </c>
      <c r="E3945" t="s">
        <v>5</v>
      </c>
      <c r="F3945" t="s">
        <v>5</v>
      </c>
      <c r="G3945" t="s">
        <v>21</v>
      </c>
      <c r="H3945" s="165">
        <v>238.89937499999999</v>
      </c>
      <c r="I3945" s="164"/>
    </row>
    <row r="3946" spans="1:9" x14ac:dyDescent="0.35">
      <c r="A3946">
        <v>347333</v>
      </c>
      <c r="B3946" t="s">
        <v>32</v>
      </c>
      <c r="C3946" t="s">
        <v>3</v>
      </c>
      <c r="D3946" t="s">
        <v>4</v>
      </c>
      <c r="E3946" t="s">
        <v>5</v>
      </c>
      <c r="F3946" t="s">
        <v>5</v>
      </c>
      <c r="G3946" t="s">
        <v>21</v>
      </c>
      <c r="H3946" s="165">
        <v>348.61612500000001</v>
      </c>
      <c r="I3946" s="164"/>
    </row>
    <row r="3947" spans="1:9" x14ac:dyDescent="0.35">
      <c r="A3947">
        <v>347335</v>
      </c>
      <c r="B3947" t="s">
        <v>33</v>
      </c>
      <c r="C3947" t="s">
        <v>3</v>
      </c>
      <c r="D3947" t="s">
        <v>4</v>
      </c>
      <c r="E3947" t="s">
        <v>5</v>
      </c>
      <c r="F3947" t="s">
        <v>5</v>
      </c>
      <c r="G3947" t="s">
        <v>21</v>
      </c>
      <c r="H3947" s="165">
        <v>346.84649999999993</v>
      </c>
      <c r="I3947" s="164"/>
    </row>
    <row r="3948" spans="1:9" x14ac:dyDescent="0.35">
      <c r="A3948">
        <v>347337</v>
      </c>
      <c r="B3948" t="s">
        <v>34</v>
      </c>
      <c r="C3948" t="s">
        <v>3</v>
      </c>
      <c r="D3948" t="s">
        <v>4</v>
      </c>
      <c r="E3948" t="s">
        <v>5</v>
      </c>
      <c r="F3948" t="s">
        <v>5</v>
      </c>
      <c r="G3948" t="s">
        <v>21</v>
      </c>
      <c r="H3948" s="165">
        <v>345.07687499999997</v>
      </c>
      <c r="I3948" s="164"/>
    </row>
    <row r="3949" spans="1:9" x14ac:dyDescent="0.35">
      <c r="A3949">
        <v>347339</v>
      </c>
      <c r="B3949" t="s">
        <v>35</v>
      </c>
      <c r="C3949" t="s">
        <v>3</v>
      </c>
      <c r="D3949" t="s">
        <v>4</v>
      </c>
      <c r="E3949" t="s">
        <v>5</v>
      </c>
      <c r="F3949" t="s">
        <v>5</v>
      </c>
      <c r="G3949" t="s">
        <v>21</v>
      </c>
      <c r="H3949" s="165">
        <v>343.30724999999995</v>
      </c>
      <c r="I3949" s="164"/>
    </row>
    <row r="3950" spans="1:9" x14ac:dyDescent="0.35">
      <c r="A3950">
        <v>347411</v>
      </c>
      <c r="B3950" t="s">
        <v>85</v>
      </c>
      <c r="C3950" t="s">
        <v>37</v>
      </c>
      <c r="D3950" t="s">
        <v>38</v>
      </c>
      <c r="E3950" t="s">
        <v>39</v>
      </c>
      <c r="F3950" t="s">
        <v>39</v>
      </c>
      <c r="G3950" t="s">
        <v>21</v>
      </c>
      <c r="H3950" s="165">
        <v>278.02856249999996</v>
      </c>
      <c r="I3950" s="164"/>
    </row>
    <row r="3951" spans="1:9" x14ac:dyDescent="0.35">
      <c r="A3951">
        <v>347413</v>
      </c>
      <c r="B3951" t="s">
        <v>86</v>
      </c>
      <c r="C3951" t="s">
        <v>37</v>
      </c>
      <c r="D3951" t="s">
        <v>38</v>
      </c>
      <c r="E3951" t="s">
        <v>39</v>
      </c>
      <c r="F3951" t="s">
        <v>39</v>
      </c>
      <c r="G3951" t="s">
        <v>21</v>
      </c>
      <c r="H3951" s="165">
        <v>399.35593749999998</v>
      </c>
      <c r="I3951" s="164"/>
    </row>
    <row r="3952" spans="1:9" x14ac:dyDescent="0.35">
      <c r="A3952">
        <v>347415</v>
      </c>
      <c r="B3952" t="s">
        <v>87</v>
      </c>
      <c r="C3952" t="s">
        <v>37</v>
      </c>
      <c r="D3952" t="s">
        <v>38</v>
      </c>
      <c r="E3952" t="s">
        <v>39</v>
      </c>
      <c r="F3952" t="s">
        <v>39</v>
      </c>
      <c r="G3952" t="s">
        <v>21</v>
      </c>
      <c r="H3952" s="165">
        <v>398.15546875000001</v>
      </c>
      <c r="I3952" s="164"/>
    </row>
    <row r="3953" spans="1:9" x14ac:dyDescent="0.35">
      <c r="A3953">
        <v>347417</v>
      </c>
      <c r="B3953" t="s">
        <v>88</v>
      </c>
      <c r="C3953" t="s">
        <v>37</v>
      </c>
      <c r="D3953" t="s">
        <v>38</v>
      </c>
      <c r="E3953" t="s">
        <v>39</v>
      </c>
      <c r="F3953" t="s">
        <v>39</v>
      </c>
      <c r="G3953" t="s">
        <v>21</v>
      </c>
      <c r="H3953" s="165">
        <v>396.15468750000002</v>
      </c>
      <c r="I3953" s="164"/>
    </row>
    <row r="3954" spans="1:9" x14ac:dyDescent="0.35">
      <c r="A3954">
        <v>347419</v>
      </c>
      <c r="B3954" t="s">
        <v>89</v>
      </c>
      <c r="C3954" t="s">
        <v>37</v>
      </c>
      <c r="D3954" t="s">
        <v>38</v>
      </c>
      <c r="E3954" t="s">
        <v>39</v>
      </c>
      <c r="F3954" t="s">
        <v>39</v>
      </c>
      <c r="G3954" t="s">
        <v>21</v>
      </c>
      <c r="H3954" s="165">
        <v>394.15390624999998</v>
      </c>
      <c r="I3954" s="164"/>
    </row>
    <row r="3955" spans="1:9" x14ac:dyDescent="0.35">
      <c r="A3955">
        <v>347373</v>
      </c>
      <c r="B3955" t="s">
        <v>57</v>
      </c>
      <c r="C3955" t="s">
        <v>37</v>
      </c>
      <c r="D3955" t="s">
        <v>38</v>
      </c>
      <c r="E3955" t="s">
        <v>53</v>
      </c>
      <c r="F3955" t="s">
        <v>53</v>
      </c>
      <c r="G3955" t="s">
        <v>21</v>
      </c>
      <c r="H3955" s="165">
        <v>602.88374999999996</v>
      </c>
      <c r="I3955" s="164"/>
    </row>
    <row r="3956" spans="1:9" x14ac:dyDescent="0.35">
      <c r="A3956">
        <v>347375</v>
      </c>
      <c r="B3956" t="s">
        <v>58</v>
      </c>
      <c r="C3956" t="s">
        <v>37</v>
      </c>
      <c r="D3956" t="s">
        <v>38</v>
      </c>
      <c r="E3956" t="s">
        <v>53</v>
      </c>
      <c r="F3956" t="s">
        <v>53</v>
      </c>
      <c r="G3956" t="s">
        <v>21</v>
      </c>
      <c r="H3956" s="165">
        <v>850.89480000000003</v>
      </c>
      <c r="I3956" s="164"/>
    </row>
    <row r="3957" spans="1:9" x14ac:dyDescent="0.35">
      <c r="A3957">
        <v>347385</v>
      </c>
      <c r="B3957" t="s">
        <v>61</v>
      </c>
      <c r="C3957" t="s">
        <v>3</v>
      </c>
      <c r="D3957" t="s">
        <v>62</v>
      </c>
      <c r="E3957" t="s">
        <v>63</v>
      </c>
      <c r="F3957" t="s">
        <v>63</v>
      </c>
      <c r="G3957" t="s">
        <v>21</v>
      </c>
      <c r="H3957" s="165">
        <v>180.0703125</v>
      </c>
      <c r="I3957" s="164"/>
    </row>
    <row r="3958" spans="1:9" x14ac:dyDescent="0.35">
      <c r="A3958">
        <v>347387</v>
      </c>
      <c r="B3958" t="s">
        <v>70</v>
      </c>
      <c r="C3958" t="s">
        <v>3</v>
      </c>
      <c r="D3958" t="s">
        <v>62</v>
      </c>
      <c r="E3958" t="s">
        <v>63</v>
      </c>
      <c r="F3958" t="s">
        <v>63</v>
      </c>
      <c r="G3958" t="s">
        <v>21</v>
      </c>
      <c r="H3958" s="165">
        <v>186.32249999999999</v>
      </c>
      <c r="I3958" s="164"/>
    </row>
    <row r="3959" spans="1:9" x14ac:dyDescent="0.35">
      <c r="A3959">
        <v>347389</v>
      </c>
      <c r="B3959" t="s">
        <v>71</v>
      </c>
      <c r="C3959" t="s">
        <v>3</v>
      </c>
      <c r="D3959" t="s">
        <v>62</v>
      </c>
      <c r="E3959" t="s">
        <v>63</v>
      </c>
      <c r="F3959" t="s">
        <v>63</v>
      </c>
      <c r="G3959" t="s">
        <v>21</v>
      </c>
      <c r="H3959" s="165">
        <v>185.37187499999999</v>
      </c>
      <c r="I3959" s="164"/>
    </row>
    <row r="3960" spans="1:9" x14ac:dyDescent="0.35">
      <c r="A3960">
        <v>347391</v>
      </c>
      <c r="B3960" t="s">
        <v>72</v>
      </c>
      <c r="C3960" t="s">
        <v>3</v>
      </c>
      <c r="D3960" t="s">
        <v>62</v>
      </c>
      <c r="E3960" t="s">
        <v>63</v>
      </c>
      <c r="F3960" t="s">
        <v>63</v>
      </c>
      <c r="G3960" t="s">
        <v>21</v>
      </c>
      <c r="H3960" s="165">
        <v>184.42125000000001</v>
      </c>
      <c r="I3960" s="164"/>
    </row>
    <row r="3961" spans="1:9" x14ac:dyDescent="0.35">
      <c r="A3961">
        <v>347393</v>
      </c>
      <c r="B3961" t="s">
        <v>73</v>
      </c>
      <c r="C3961" t="s">
        <v>3</v>
      </c>
      <c r="D3961" t="s">
        <v>62</v>
      </c>
      <c r="E3961" t="s">
        <v>63</v>
      </c>
      <c r="F3961" t="s">
        <v>63</v>
      </c>
      <c r="G3961" t="s">
        <v>21</v>
      </c>
      <c r="H3961" s="165">
        <v>183.47062499999998</v>
      </c>
      <c r="I3961" s="164"/>
    </row>
    <row r="3962" spans="1:9" x14ac:dyDescent="0.35">
      <c r="A3962">
        <v>347395</v>
      </c>
      <c r="B3962" t="s">
        <v>74</v>
      </c>
      <c r="C3962" t="s">
        <v>3</v>
      </c>
      <c r="D3962" t="s">
        <v>62</v>
      </c>
      <c r="E3962" t="s">
        <v>63</v>
      </c>
      <c r="F3962" t="s">
        <v>63</v>
      </c>
      <c r="G3962" t="s">
        <v>21</v>
      </c>
      <c r="H3962" s="165">
        <v>384.35474999999997</v>
      </c>
      <c r="I3962" s="164"/>
    </row>
    <row r="3963" spans="1:9" x14ac:dyDescent="0.35">
      <c r="A3963">
        <v>347397</v>
      </c>
      <c r="B3963" t="s">
        <v>75</v>
      </c>
      <c r="C3963" t="s">
        <v>3</v>
      </c>
      <c r="D3963" t="s">
        <v>62</v>
      </c>
      <c r="E3963" t="s">
        <v>63</v>
      </c>
      <c r="F3963" t="s">
        <v>63</v>
      </c>
      <c r="G3963" t="s">
        <v>21</v>
      </c>
      <c r="H3963" s="165">
        <v>378.34875</v>
      </c>
      <c r="I3963" s="164"/>
    </row>
    <row r="3964" spans="1:9" x14ac:dyDescent="0.35">
      <c r="A3964">
        <v>347399</v>
      </c>
      <c r="B3964" t="s">
        <v>76</v>
      </c>
      <c r="C3964" t="s">
        <v>3</v>
      </c>
      <c r="D3964" t="s">
        <v>62</v>
      </c>
      <c r="E3964" t="s">
        <v>63</v>
      </c>
      <c r="F3964" t="s">
        <v>63</v>
      </c>
      <c r="G3964" t="s">
        <v>21</v>
      </c>
      <c r="H3964" s="165">
        <v>188.22375</v>
      </c>
      <c r="I3964" s="164"/>
    </row>
    <row r="3965" spans="1:9" x14ac:dyDescent="0.35">
      <c r="A3965">
        <v>347411</v>
      </c>
      <c r="B3965" t="s">
        <v>85</v>
      </c>
      <c r="C3965" t="s">
        <v>37</v>
      </c>
      <c r="D3965" t="s">
        <v>4</v>
      </c>
      <c r="E3965" t="s">
        <v>78</v>
      </c>
      <c r="F3965" t="s">
        <v>78</v>
      </c>
      <c r="G3965" t="s">
        <v>21</v>
      </c>
      <c r="H3965" s="165">
        <v>273.794625</v>
      </c>
      <c r="I3965" s="164"/>
    </row>
    <row r="3966" spans="1:9" x14ac:dyDescent="0.35">
      <c r="A3966">
        <v>347413</v>
      </c>
      <c r="B3966" t="s">
        <v>86</v>
      </c>
      <c r="C3966" t="s">
        <v>37</v>
      </c>
      <c r="D3966" t="s">
        <v>4</v>
      </c>
      <c r="E3966" t="s">
        <v>78</v>
      </c>
      <c r="F3966" t="s">
        <v>78</v>
      </c>
      <c r="G3966" t="s">
        <v>21</v>
      </c>
      <c r="H3966" s="165">
        <v>393.27437499999996</v>
      </c>
      <c r="I3966" s="164"/>
    </row>
    <row r="3967" spans="1:9" x14ac:dyDescent="0.35">
      <c r="A3967">
        <v>347415</v>
      </c>
      <c r="B3967" t="s">
        <v>87</v>
      </c>
      <c r="C3967" t="s">
        <v>37</v>
      </c>
      <c r="D3967" t="s">
        <v>4</v>
      </c>
      <c r="E3967" t="s">
        <v>78</v>
      </c>
      <c r="F3967" t="s">
        <v>78</v>
      </c>
      <c r="G3967" t="s">
        <v>21</v>
      </c>
      <c r="H3967" s="165">
        <v>392.09218749999997</v>
      </c>
      <c r="I3967" s="164"/>
    </row>
    <row r="3968" spans="1:9" x14ac:dyDescent="0.35">
      <c r="A3968">
        <v>347417</v>
      </c>
      <c r="B3968" t="s">
        <v>88</v>
      </c>
      <c r="C3968" t="s">
        <v>37</v>
      </c>
      <c r="D3968" t="s">
        <v>4</v>
      </c>
      <c r="E3968" t="s">
        <v>78</v>
      </c>
      <c r="F3968" t="s">
        <v>78</v>
      </c>
      <c r="G3968" t="s">
        <v>21</v>
      </c>
      <c r="H3968" s="165">
        <v>390.12187499999999</v>
      </c>
      <c r="I3968" s="164"/>
    </row>
    <row r="3969" spans="1:9" x14ac:dyDescent="0.35">
      <c r="A3969">
        <v>347419</v>
      </c>
      <c r="B3969" t="s">
        <v>89</v>
      </c>
      <c r="C3969" t="s">
        <v>37</v>
      </c>
      <c r="D3969" t="s">
        <v>4</v>
      </c>
      <c r="E3969" t="s">
        <v>78</v>
      </c>
      <c r="F3969" t="s">
        <v>78</v>
      </c>
      <c r="G3969" t="s">
        <v>21</v>
      </c>
      <c r="H3969" s="165">
        <v>388.15156250000001</v>
      </c>
      <c r="I3969" s="164"/>
    </row>
    <row r="3970" spans="1:9" x14ac:dyDescent="0.35">
      <c r="A3970">
        <v>347425</v>
      </c>
      <c r="B3970" t="s">
        <v>93</v>
      </c>
      <c r="C3970" t="s">
        <v>3</v>
      </c>
      <c r="D3970" t="s">
        <v>62</v>
      </c>
      <c r="E3970" t="s">
        <v>91</v>
      </c>
      <c r="F3970" t="s">
        <v>91</v>
      </c>
      <c r="G3970" t="s">
        <v>21</v>
      </c>
      <c r="H3970" s="165">
        <v>175.50937500000001</v>
      </c>
      <c r="I3970" s="164"/>
    </row>
    <row r="3971" spans="1:9" x14ac:dyDescent="0.35">
      <c r="A3971">
        <v>347427</v>
      </c>
      <c r="B3971" t="s">
        <v>98</v>
      </c>
      <c r="C3971" t="s">
        <v>3</v>
      </c>
      <c r="D3971" t="s">
        <v>62</v>
      </c>
      <c r="E3971" t="s">
        <v>91</v>
      </c>
      <c r="F3971" t="s">
        <v>91</v>
      </c>
      <c r="G3971" t="s">
        <v>21</v>
      </c>
      <c r="H3971" s="165">
        <v>181.58887499999997</v>
      </c>
      <c r="I3971" s="164"/>
    </row>
    <row r="3972" spans="1:9" x14ac:dyDescent="0.35">
      <c r="A3972">
        <v>347429</v>
      </c>
      <c r="B3972" t="s">
        <v>99</v>
      </c>
      <c r="C3972" t="s">
        <v>3</v>
      </c>
      <c r="D3972" t="s">
        <v>62</v>
      </c>
      <c r="E3972" t="s">
        <v>91</v>
      </c>
      <c r="F3972" t="s">
        <v>91</v>
      </c>
      <c r="G3972" t="s">
        <v>21</v>
      </c>
      <c r="H3972" s="165">
        <v>187.79865000000001</v>
      </c>
      <c r="I3972" s="164"/>
    </row>
    <row r="3973" spans="1:9" x14ac:dyDescent="0.35">
      <c r="A3973">
        <v>347431</v>
      </c>
      <c r="B3973" t="s">
        <v>100</v>
      </c>
      <c r="C3973" t="s">
        <v>3</v>
      </c>
      <c r="D3973" t="s">
        <v>62</v>
      </c>
      <c r="E3973" t="s">
        <v>91</v>
      </c>
      <c r="F3973" t="s">
        <v>91</v>
      </c>
      <c r="G3973" t="s">
        <v>21</v>
      </c>
      <c r="H3973" s="165">
        <v>187.23412500000001</v>
      </c>
      <c r="I3973" s="164"/>
    </row>
    <row r="3974" spans="1:9" x14ac:dyDescent="0.35">
      <c r="A3974">
        <v>347433</v>
      </c>
      <c r="B3974" t="s">
        <v>101</v>
      </c>
      <c r="C3974" t="s">
        <v>3</v>
      </c>
      <c r="D3974" t="s">
        <v>62</v>
      </c>
      <c r="E3974" t="s">
        <v>91</v>
      </c>
      <c r="F3974" t="s">
        <v>91</v>
      </c>
      <c r="G3974" t="s">
        <v>21</v>
      </c>
      <c r="H3974" s="165">
        <v>186.29325</v>
      </c>
      <c r="I3974" s="164"/>
    </row>
    <row r="3975" spans="1:9" x14ac:dyDescent="0.35">
      <c r="A3975">
        <v>347435</v>
      </c>
      <c r="B3975" t="s">
        <v>102</v>
      </c>
      <c r="C3975" t="s">
        <v>3</v>
      </c>
      <c r="D3975" t="s">
        <v>62</v>
      </c>
      <c r="E3975" t="s">
        <v>91</v>
      </c>
      <c r="F3975" t="s">
        <v>91</v>
      </c>
      <c r="G3975" t="s">
        <v>21</v>
      </c>
      <c r="H3975" s="165">
        <v>377.8336875</v>
      </c>
      <c r="I3975" s="164"/>
    </row>
    <row r="3976" spans="1:9" x14ac:dyDescent="0.35">
      <c r="A3976">
        <v>347437</v>
      </c>
      <c r="B3976" t="s">
        <v>103</v>
      </c>
      <c r="C3976" t="s">
        <v>3</v>
      </c>
      <c r="D3976" t="s">
        <v>62</v>
      </c>
      <c r="E3976" t="s">
        <v>91</v>
      </c>
      <c r="F3976" t="s">
        <v>91</v>
      </c>
      <c r="G3976" t="s">
        <v>21</v>
      </c>
      <c r="H3976" s="165">
        <v>368.82299999999998</v>
      </c>
      <c r="I3976" s="164"/>
    </row>
    <row r="3977" spans="1:9" x14ac:dyDescent="0.35">
      <c r="A3977">
        <v>347439</v>
      </c>
      <c r="B3977" t="s">
        <v>104</v>
      </c>
      <c r="C3977" t="s">
        <v>3</v>
      </c>
      <c r="D3977" t="s">
        <v>62</v>
      </c>
      <c r="E3977" t="s">
        <v>91</v>
      </c>
      <c r="F3977" t="s">
        <v>91</v>
      </c>
      <c r="G3977" t="s">
        <v>21</v>
      </c>
      <c r="H3977" s="165">
        <v>183.47062499999998</v>
      </c>
      <c r="I3977" s="164"/>
    </row>
    <row r="3978" spans="1:9" x14ac:dyDescent="0.35">
      <c r="A3978">
        <v>347331</v>
      </c>
      <c r="B3978" t="s">
        <v>2</v>
      </c>
      <c r="C3978" t="s">
        <v>3</v>
      </c>
      <c r="D3978" t="s">
        <v>4</v>
      </c>
      <c r="E3978" t="s">
        <v>5</v>
      </c>
      <c r="F3978" t="s">
        <v>15</v>
      </c>
      <c r="G3978" s="176" t="s">
        <v>25</v>
      </c>
      <c r="H3978" s="165">
        <v>417.6</v>
      </c>
    </row>
    <row r="3979" spans="1:9" x14ac:dyDescent="0.35">
      <c r="A3979">
        <v>347333</v>
      </c>
      <c r="B3979" t="s">
        <v>32</v>
      </c>
      <c r="C3979" t="s">
        <v>3</v>
      </c>
      <c r="D3979" t="s">
        <v>4</v>
      </c>
      <c r="E3979" t="s">
        <v>5</v>
      </c>
      <c r="F3979" t="s">
        <v>15</v>
      </c>
      <c r="G3979" s="176" t="s">
        <v>25</v>
      </c>
      <c r="H3979" s="165">
        <v>522</v>
      </c>
    </row>
    <row r="3980" spans="1:9" x14ac:dyDescent="0.35">
      <c r="A3980">
        <v>347335</v>
      </c>
      <c r="B3980" t="s">
        <v>33</v>
      </c>
      <c r="C3980" t="s">
        <v>3</v>
      </c>
      <c r="D3980" t="s">
        <v>4</v>
      </c>
      <c r="E3980" t="s">
        <v>5</v>
      </c>
      <c r="F3980" t="s">
        <v>15</v>
      </c>
      <c r="G3980" s="176" t="s">
        <v>25</v>
      </c>
      <c r="H3980" s="165">
        <v>522</v>
      </c>
    </row>
    <row r="3981" spans="1:9" x14ac:dyDescent="0.35">
      <c r="A3981">
        <v>347337</v>
      </c>
      <c r="B3981" t="s">
        <v>34</v>
      </c>
      <c r="C3981" t="s">
        <v>3</v>
      </c>
      <c r="D3981" t="s">
        <v>4</v>
      </c>
      <c r="E3981" t="s">
        <v>5</v>
      </c>
      <c r="F3981" t="s">
        <v>15</v>
      </c>
      <c r="G3981" s="176" t="s">
        <v>25</v>
      </c>
      <c r="H3981" s="165">
        <v>522</v>
      </c>
    </row>
    <row r="3982" spans="1:9" x14ac:dyDescent="0.35">
      <c r="A3982">
        <v>347339</v>
      </c>
      <c r="B3982" t="s">
        <v>35</v>
      </c>
      <c r="C3982" t="s">
        <v>3</v>
      </c>
      <c r="D3982" t="s">
        <v>4</v>
      </c>
      <c r="E3982" t="s">
        <v>5</v>
      </c>
      <c r="F3982" t="s">
        <v>15</v>
      </c>
      <c r="G3982" s="176" t="s">
        <v>25</v>
      </c>
      <c r="H3982" s="165">
        <v>522</v>
      </c>
    </row>
    <row r="3983" spans="1:9" x14ac:dyDescent="0.35">
      <c r="A3983">
        <v>347331</v>
      </c>
      <c r="B3983" t="s">
        <v>2</v>
      </c>
      <c r="C3983" t="s">
        <v>3</v>
      </c>
      <c r="D3983" t="s">
        <v>4</v>
      </c>
      <c r="E3983" t="s">
        <v>5</v>
      </c>
      <c r="F3983" t="s">
        <v>10</v>
      </c>
      <c r="G3983" s="176" t="s">
        <v>25</v>
      </c>
      <c r="H3983" s="165">
        <v>417.6</v>
      </c>
    </row>
    <row r="3984" spans="1:9" x14ac:dyDescent="0.35">
      <c r="A3984">
        <v>347333</v>
      </c>
      <c r="B3984" t="s">
        <v>32</v>
      </c>
      <c r="C3984" t="s">
        <v>3</v>
      </c>
      <c r="D3984" t="s">
        <v>4</v>
      </c>
      <c r="E3984" t="s">
        <v>5</v>
      </c>
      <c r="F3984" t="s">
        <v>10</v>
      </c>
      <c r="G3984" s="176" t="s">
        <v>25</v>
      </c>
      <c r="H3984" s="165">
        <v>522</v>
      </c>
    </row>
    <row r="3985" spans="1:8" x14ac:dyDescent="0.35">
      <c r="A3985">
        <v>347335</v>
      </c>
      <c r="B3985" t="s">
        <v>33</v>
      </c>
      <c r="C3985" t="s">
        <v>3</v>
      </c>
      <c r="D3985" t="s">
        <v>4</v>
      </c>
      <c r="E3985" t="s">
        <v>5</v>
      </c>
      <c r="F3985" t="s">
        <v>10</v>
      </c>
      <c r="G3985" s="176" t="s">
        <v>25</v>
      </c>
      <c r="H3985" s="165">
        <v>522</v>
      </c>
    </row>
    <row r="3986" spans="1:8" x14ac:dyDescent="0.35">
      <c r="A3986">
        <v>347337</v>
      </c>
      <c r="B3986" t="s">
        <v>34</v>
      </c>
      <c r="C3986" t="s">
        <v>3</v>
      </c>
      <c r="D3986" t="s">
        <v>4</v>
      </c>
      <c r="E3986" t="s">
        <v>5</v>
      </c>
      <c r="F3986" t="s">
        <v>10</v>
      </c>
      <c r="G3986" s="176" t="s">
        <v>25</v>
      </c>
      <c r="H3986" s="165">
        <v>522</v>
      </c>
    </row>
    <row r="3987" spans="1:8" x14ac:dyDescent="0.35">
      <c r="A3987">
        <v>347339</v>
      </c>
      <c r="B3987" t="s">
        <v>35</v>
      </c>
      <c r="C3987" t="s">
        <v>3</v>
      </c>
      <c r="D3987" t="s">
        <v>4</v>
      </c>
      <c r="E3987" t="s">
        <v>5</v>
      </c>
      <c r="F3987" t="s">
        <v>10</v>
      </c>
      <c r="G3987" s="176" t="s">
        <v>25</v>
      </c>
      <c r="H3987" s="165">
        <v>522</v>
      </c>
    </row>
    <row r="3988" spans="1:8" x14ac:dyDescent="0.35">
      <c r="A3988">
        <v>347331</v>
      </c>
      <c r="B3988" t="s">
        <v>2</v>
      </c>
      <c r="C3988" t="s">
        <v>3</v>
      </c>
      <c r="D3988" t="s">
        <v>4</v>
      </c>
      <c r="E3988" t="s">
        <v>5</v>
      </c>
      <c r="F3988" t="s">
        <v>14</v>
      </c>
      <c r="G3988" s="176" t="s">
        <v>25</v>
      </c>
      <c r="H3988" s="165">
        <v>417.6</v>
      </c>
    </row>
    <row r="3989" spans="1:8" x14ac:dyDescent="0.35">
      <c r="A3989">
        <v>347333</v>
      </c>
      <c r="B3989" t="s">
        <v>32</v>
      </c>
      <c r="C3989" t="s">
        <v>3</v>
      </c>
      <c r="D3989" t="s">
        <v>4</v>
      </c>
      <c r="E3989" t="s">
        <v>5</v>
      </c>
      <c r="F3989" t="s">
        <v>14</v>
      </c>
      <c r="G3989" s="176" t="s">
        <v>25</v>
      </c>
      <c r="H3989" s="165">
        <v>522</v>
      </c>
    </row>
    <row r="3990" spans="1:8" x14ac:dyDescent="0.35">
      <c r="A3990">
        <v>347335</v>
      </c>
      <c r="B3990" t="s">
        <v>33</v>
      </c>
      <c r="C3990" t="s">
        <v>3</v>
      </c>
      <c r="D3990" t="s">
        <v>4</v>
      </c>
      <c r="E3990" t="s">
        <v>5</v>
      </c>
      <c r="F3990" t="s">
        <v>14</v>
      </c>
      <c r="G3990" s="176" t="s">
        <v>25</v>
      </c>
      <c r="H3990" s="165">
        <v>522</v>
      </c>
    </row>
    <row r="3991" spans="1:8" x14ac:dyDescent="0.35">
      <c r="A3991">
        <v>347337</v>
      </c>
      <c r="B3991" t="s">
        <v>34</v>
      </c>
      <c r="C3991" t="s">
        <v>3</v>
      </c>
      <c r="D3991" t="s">
        <v>4</v>
      </c>
      <c r="E3991" t="s">
        <v>5</v>
      </c>
      <c r="F3991" t="s">
        <v>14</v>
      </c>
      <c r="G3991" s="176" t="s">
        <v>25</v>
      </c>
      <c r="H3991" s="165">
        <v>522</v>
      </c>
    </row>
    <row r="3992" spans="1:8" x14ac:dyDescent="0.35">
      <c r="A3992">
        <v>347339</v>
      </c>
      <c r="B3992" t="s">
        <v>35</v>
      </c>
      <c r="C3992" t="s">
        <v>3</v>
      </c>
      <c r="D3992" t="s">
        <v>4</v>
      </c>
      <c r="E3992" t="s">
        <v>5</v>
      </c>
      <c r="F3992" t="s">
        <v>14</v>
      </c>
      <c r="G3992" s="176" t="s">
        <v>25</v>
      </c>
      <c r="H3992" s="165">
        <v>522</v>
      </c>
    </row>
    <row r="3993" spans="1:8" x14ac:dyDescent="0.35">
      <c r="A3993">
        <v>347411</v>
      </c>
      <c r="B3993" t="s">
        <v>85</v>
      </c>
      <c r="C3993" t="s">
        <v>37</v>
      </c>
      <c r="D3993" t="s">
        <v>4</v>
      </c>
      <c r="E3993" t="s">
        <v>78</v>
      </c>
      <c r="F3993" t="s">
        <v>79</v>
      </c>
      <c r="G3993" s="176" t="s">
        <v>25</v>
      </c>
      <c r="H3993" s="165">
        <v>417.6</v>
      </c>
    </row>
    <row r="3994" spans="1:8" x14ac:dyDescent="0.35">
      <c r="A3994">
        <v>347413</v>
      </c>
      <c r="B3994" t="s">
        <v>86</v>
      </c>
      <c r="C3994" t="s">
        <v>37</v>
      </c>
      <c r="D3994" t="s">
        <v>4</v>
      </c>
      <c r="E3994" t="s">
        <v>78</v>
      </c>
      <c r="F3994" t="s">
        <v>79</v>
      </c>
      <c r="G3994" s="176" t="s">
        <v>25</v>
      </c>
      <c r="H3994" s="165">
        <v>417.6</v>
      </c>
    </row>
    <row r="3995" spans="1:8" x14ac:dyDescent="0.35">
      <c r="A3995">
        <v>347415</v>
      </c>
      <c r="B3995" t="s">
        <v>87</v>
      </c>
      <c r="C3995" t="s">
        <v>37</v>
      </c>
      <c r="D3995" t="s">
        <v>4</v>
      </c>
      <c r="E3995" t="s">
        <v>78</v>
      </c>
      <c r="F3995" t="s">
        <v>79</v>
      </c>
      <c r="G3995" s="176" t="s">
        <v>25</v>
      </c>
      <c r="H3995" s="165">
        <v>417.6</v>
      </c>
    </row>
    <row r="3996" spans="1:8" x14ac:dyDescent="0.35">
      <c r="A3996">
        <v>347417</v>
      </c>
      <c r="B3996" t="s">
        <v>88</v>
      </c>
      <c r="C3996" t="s">
        <v>37</v>
      </c>
      <c r="D3996" t="s">
        <v>4</v>
      </c>
      <c r="E3996" t="s">
        <v>78</v>
      </c>
      <c r="F3996" t="s">
        <v>79</v>
      </c>
      <c r="G3996" s="176" t="s">
        <v>25</v>
      </c>
      <c r="H3996" s="165">
        <v>417.6</v>
      </c>
    </row>
    <row r="3997" spans="1:8" x14ac:dyDescent="0.35">
      <c r="A3997">
        <v>347419</v>
      </c>
      <c r="B3997" t="s">
        <v>89</v>
      </c>
      <c r="C3997" t="s">
        <v>37</v>
      </c>
      <c r="D3997" t="s">
        <v>4</v>
      </c>
      <c r="E3997" t="s">
        <v>78</v>
      </c>
      <c r="F3997" t="s">
        <v>79</v>
      </c>
      <c r="G3997" s="176" t="s">
        <v>25</v>
      </c>
      <c r="H3997" s="165">
        <v>417.6</v>
      </c>
    </row>
    <row r="3998" spans="1:8" x14ac:dyDescent="0.35">
      <c r="A3998">
        <v>347411</v>
      </c>
      <c r="B3998" t="s">
        <v>85</v>
      </c>
      <c r="C3998" t="s">
        <v>37</v>
      </c>
      <c r="D3998" t="s">
        <v>4</v>
      </c>
      <c r="E3998" t="s">
        <v>78</v>
      </c>
      <c r="F3998" t="s">
        <v>80</v>
      </c>
      <c r="G3998" s="176" t="s">
        <v>25</v>
      </c>
      <c r="H3998" s="165">
        <v>417.6</v>
      </c>
    </row>
    <row r="3999" spans="1:8" x14ac:dyDescent="0.35">
      <c r="A3999">
        <v>347413</v>
      </c>
      <c r="B3999" t="s">
        <v>86</v>
      </c>
      <c r="C3999" t="s">
        <v>37</v>
      </c>
      <c r="D3999" t="s">
        <v>4</v>
      </c>
      <c r="E3999" t="s">
        <v>78</v>
      </c>
      <c r="F3999" t="s">
        <v>80</v>
      </c>
      <c r="G3999" s="176" t="s">
        <v>25</v>
      </c>
      <c r="H3999" s="165">
        <v>417.6</v>
      </c>
    </row>
    <row r="4000" spans="1:8" x14ac:dyDescent="0.35">
      <c r="A4000">
        <v>347415</v>
      </c>
      <c r="B4000" t="s">
        <v>87</v>
      </c>
      <c r="C4000" t="s">
        <v>37</v>
      </c>
      <c r="D4000" t="s">
        <v>4</v>
      </c>
      <c r="E4000" t="s">
        <v>78</v>
      </c>
      <c r="F4000" t="s">
        <v>80</v>
      </c>
      <c r="G4000" s="176" t="s">
        <v>25</v>
      </c>
      <c r="H4000" s="165">
        <v>417.6</v>
      </c>
    </row>
    <row r="4001" spans="1:8" x14ac:dyDescent="0.35">
      <c r="A4001">
        <v>347417</v>
      </c>
      <c r="B4001" t="s">
        <v>88</v>
      </c>
      <c r="C4001" t="s">
        <v>37</v>
      </c>
      <c r="D4001" t="s">
        <v>4</v>
      </c>
      <c r="E4001" t="s">
        <v>78</v>
      </c>
      <c r="F4001" t="s">
        <v>80</v>
      </c>
      <c r="G4001" s="176" t="s">
        <v>25</v>
      </c>
      <c r="H4001" s="165">
        <v>417.6</v>
      </c>
    </row>
    <row r="4002" spans="1:8" x14ac:dyDescent="0.35">
      <c r="A4002">
        <v>347419</v>
      </c>
      <c r="B4002" t="s">
        <v>89</v>
      </c>
      <c r="C4002" t="s">
        <v>37</v>
      </c>
      <c r="D4002" t="s">
        <v>4</v>
      </c>
      <c r="E4002" t="s">
        <v>78</v>
      </c>
      <c r="F4002" t="s">
        <v>80</v>
      </c>
      <c r="G4002" s="176" t="s">
        <v>25</v>
      </c>
      <c r="H4002" s="165">
        <v>417.6</v>
      </c>
    </row>
    <row r="4003" spans="1:8" x14ac:dyDescent="0.35">
      <c r="A4003">
        <v>347411</v>
      </c>
      <c r="B4003" t="s">
        <v>85</v>
      </c>
      <c r="C4003" t="s">
        <v>37</v>
      </c>
      <c r="D4003" t="s">
        <v>4</v>
      </c>
      <c r="E4003" t="s">
        <v>78</v>
      </c>
      <c r="F4003" t="s">
        <v>81</v>
      </c>
      <c r="G4003" s="176" t="s">
        <v>25</v>
      </c>
      <c r="H4003" s="165">
        <v>417.6</v>
      </c>
    </row>
    <row r="4004" spans="1:8" x14ac:dyDescent="0.35">
      <c r="A4004">
        <v>347413</v>
      </c>
      <c r="B4004" t="s">
        <v>86</v>
      </c>
      <c r="C4004" t="s">
        <v>37</v>
      </c>
      <c r="D4004" t="s">
        <v>4</v>
      </c>
      <c r="E4004" t="s">
        <v>78</v>
      </c>
      <c r="F4004" t="s">
        <v>81</v>
      </c>
      <c r="G4004" s="176" t="s">
        <v>25</v>
      </c>
      <c r="H4004" s="165">
        <v>417.6</v>
      </c>
    </row>
    <row r="4005" spans="1:8" x14ac:dyDescent="0.35">
      <c r="A4005">
        <v>347415</v>
      </c>
      <c r="B4005" t="s">
        <v>87</v>
      </c>
      <c r="C4005" t="s">
        <v>37</v>
      </c>
      <c r="D4005" t="s">
        <v>4</v>
      </c>
      <c r="E4005" t="s">
        <v>78</v>
      </c>
      <c r="F4005" t="s">
        <v>81</v>
      </c>
      <c r="G4005" s="176" t="s">
        <v>25</v>
      </c>
      <c r="H4005" s="165">
        <v>417.6</v>
      </c>
    </row>
    <row r="4006" spans="1:8" x14ac:dyDescent="0.35">
      <c r="A4006">
        <v>347417</v>
      </c>
      <c r="B4006" t="s">
        <v>88</v>
      </c>
      <c r="C4006" t="s">
        <v>37</v>
      </c>
      <c r="D4006" t="s">
        <v>4</v>
      </c>
      <c r="E4006" t="s">
        <v>78</v>
      </c>
      <c r="F4006" t="s">
        <v>81</v>
      </c>
      <c r="G4006" s="176" t="s">
        <v>25</v>
      </c>
      <c r="H4006" s="165">
        <v>417.6</v>
      </c>
    </row>
    <row r="4007" spans="1:8" x14ac:dyDescent="0.35">
      <c r="A4007">
        <v>347419</v>
      </c>
      <c r="B4007" t="s">
        <v>89</v>
      </c>
      <c r="C4007" t="s">
        <v>37</v>
      </c>
      <c r="D4007" t="s">
        <v>4</v>
      </c>
      <c r="E4007" t="s">
        <v>78</v>
      </c>
      <c r="F4007" t="s">
        <v>81</v>
      </c>
      <c r="G4007" s="176" t="s">
        <v>25</v>
      </c>
      <c r="H4007" s="165">
        <v>417.6</v>
      </c>
    </row>
    <row r="4008" spans="1:8" x14ac:dyDescent="0.35">
      <c r="A4008">
        <v>347353</v>
      </c>
      <c r="B4008" t="s">
        <v>47</v>
      </c>
      <c r="C4008" t="s">
        <v>37</v>
      </c>
      <c r="D4008" t="s">
        <v>38</v>
      </c>
      <c r="E4008" t="s">
        <v>39</v>
      </c>
      <c r="F4008" t="s">
        <v>46</v>
      </c>
      <c r="G4008" s="176" t="s">
        <v>25</v>
      </c>
      <c r="H4008" s="165">
        <v>417.6</v>
      </c>
    </row>
    <row r="4009" spans="1:8" x14ac:dyDescent="0.35">
      <c r="A4009">
        <v>347355</v>
      </c>
      <c r="B4009" t="s">
        <v>49</v>
      </c>
      <c r="C4009" t="s">
        <v>37</v>
      </c>
      <c r="D4009" t="s">
        <v>38</v>
      </c>
      <c r="E4009" t="s">
        <v>39</v>
      </c>
      <c r="F4009" t="s">
        <v>46</v>
      </c>
      <c r="G4009" s="176" t="s">
        <v>25</v>
      </c>
      <c r="H4009" s="165">
        <v>626.4</v>
      </c>
    </row>
    <row r="4010" spans="1:8" x14ac:dyDescent="0.35">
      <c r="A4010">
        <v>347357</v>
      </c>
      <c r="B4010" t="s">
        <v>50</v>
      </c>
      <c r="C4010" t="s">
        <v>37</v>
      </c>
      <c r="D4010" t="s">
        <v>38</v>
      </c>
      <c r="E4010" t="s">
        <v>39</v>
      </c>
      <c r="F4010" t="s">
        <v>46</v>
      </c>
      <c r="G4010" s="176" t="s">
        <v>25</v>
      </c>
      <c r="H4010" s="165">
        <v>626.4</v>
      </c>
    </row>
    <row r="4011" spans="1:8" x14ac:dyDescent="0.35">
      <c r="A4011">
        <v>347359</v>
      </c>
      <c r="B4011" t="s">
        <v>51</v>
      </c>
      <c r="C4011" t="s">
        <v>37</v>
      </c>
      <c r="D4011" t="s">
        <v>38</v>
      </c>
      <c r="E4011" t="s">
        <v>39</v>
      </c>
      <c r="F4011" t="s">
        <v>46</v>
      </c>
      <c r="G4011" s="176" t="s">
        <v>25</v>
      </c>
      <c r="H4011" s="165">
        <v>417.6</v>
      </c>
    </row>
    <row r="4012" spans="1:8" x14ac:dyDescent="0.35">
      <c r="A4012">
        <v>347353</v>
      </c>
      <c r="B4012" t="s">
        <v>47</v>
      </c>
      <c r="C4012" t="s">
        <v>37</v>
      </c>
      <c r="D4012" t="s">
        <v>38</v>
      </c>
      <c r="E4012" t="s">
        <v>39</v>
      </c>
      <c r="F4012" t="s">
        <v>40</v>
      </c>
      <c r="G4012" s="176" t="s">
        <v>25</v>
      </c>
      <c r="H4012" s="165">
        <v>417.6</v>
      </c>
    </row>
    <row r="4013" spans="1:8" x14ac:dyDescent="0.35">
      <c r="A4013">
        <v>347355</v>
      </c>
      <c r="B4013" t="s">
        <v>49</v>
      </c>
      <c r="C4013" t="s">
        <v>37</v>
      </c>
      <c r="D4013" t="s">
        <v>38</v>
      </c>
      <c r="E4013" t="s">
        <v>39</v>
      </c>
      <c r="F4013" t="s">
        <v>40</v>
      </c>
      <c r="G4013" s="176" t="s">
        <v>25</v>
      </c>
      <c r="H4013" s="165">
        <v>626.4</v>
      </c>
    </row>
    <row r="4014" spans="1:8" x14ac:dyDescent="0.35">
      <c r="A4014">
        <v>347357</v>
      </c>
      <c r="B4014" t="s">
        <v>50</v>
      </c>
      <c r="C4014" t="s">
        <v>37</v>
      </c>
      <c r="D4014" t="s">
        <v>38</v>
      </c>
      <c r="E4014" t="s">
        <v>39</v>
      </c>
      <c r="F4014" t="s">
        <v>40</v>
      </c>
      <c r="G4014" s="176" t="s">
        <v>25</v>
      </c>
      <c r="H4014" s="165">
        <v>626.4</v>
      </c>
    </row>
    <row r="4015" spans="1:8" x14ac:dyDescent="0.35">
      <c r="A4015">
        <v>347359</v>
      </c>
      <c r="B4015" t="s">
        <v>51</v>
      </c>
      <c r="C4015" t="s">
        <v>37</v>
      </c>
      <c r="D4015" t="s">
        <v>38</v>
      </c>
      <c r="E4015" t="s">
        <v>39</v>
      </c>
      <c r="F4015" t="s">
        <v>40</v>
      </c>
      <c r="G4015" s="176" t="s">
        <v>25</v>
      </c>
      <c r="H4015" s="165">
        <v>417.6</v>
      </c>
    </row>
    <row r="4016" spans="1:8" x14ac:dyDescent="0.35">
      <c r="A4016">
        <v>347353</v>
      </c>
      <c r="B4016" t="s">
        <v>47</v>
      </c>
      <c r="C4016" t="s">
        <v>37</v>
      </c>
      <c r="D4016" t="s">
        <v>38</v>
      </c>
      <c r="E4016" t="s">
        <v>39</v>
      </c>
      <c r="F4016" t="s">
        <v>45</v>
      </c>
      <c r="G4016" s="176" t="s">
        <v>25</v>
      </c>
      <c r="H4016" s="165">
        <v>417.6</v>
      </c>
    </row>
    <row r="4017" spans="1:8" x14ac:dyDescent="0.35">
      <c r="A4017">
        <v>347355</v>
      </c>
      <c r="B4017" t="s">
        <v>49</v>
      </c>
      <c r="C4017" t="s">
        <v>37</v>
      </c>
      <c r="D4017" t="s">
        <v>38</v>
      </c>
      <c r="E4017" t="s">
        <v>39</v>
      </c>
      <c r="F4017" t="s">
        <v>45</v>
      </c>
      <c r="G4017" s="176" t="s">
        <v>25</v>
      </c>
      <c r="H4017" s="165">
        <v>626.4</v>
      </c>
    </row>
    <row r="4018" spans="1:8" x14ac:dyDescent="0.35">
      <c r="A4018">
        <v>347357</v>
      </c>
      <c r="B4018" t="s">
        <v>50</v>
      </c>
      <c r="C4018" t="s">
        <v>37</v>
      </c>
      <c r="D4018" t="s">
        <v>38</v>
      </c>
      <c r="E4018" t="s">
        <v>39</v>
      </c>
      <c r="F4018" t="s">
        <v>45</v>
      </c>
      <c r="G4018" s="176" t="s">
        <v>25</v>
      </c>
      <c r="H4018" s="165">
        <v>626.4</v>
      </c>
    </row>
    <row r="4019" spans="1:8" x14ac:dyDescent="0.35">
      <c r="A4019">
        <v>347359</v>
      </c>
      <c r="B4019" t="s">
        <v>51</v>
      </c>
      <c r="C4019" t="s">
        <v>37</v>
      </c>
      <c r="D4019" t="s">
        <v>38</v>
      </c>
      <c r="E4019" t="s">
        <v>39</v>
      </c>
      <c r="F4019" t="s">
        <v>45</v>
      </c>
      <c r="G4019" s="176" t="s">
        <v>25</v>
      </c>
      <c r="H4019" s="165">
        <v>417.6</v>
      </c>
    </row>
    <row r="4020" spans="1:8" x14ac:dyDescent="0.35">
      <c r="A4020">
        <v>347373</v>
      </c>
      <c r="B4020" t="s">
        <v>57</v>
      </c>
      <c r="C4020" t="s">
        <v>37</v>
      </c>
      <c r="D4020" t="s">
        <v>38</v>
      </c>
      <c r="E4020" t="s">
        <v>53</v>
      </c>
      <c r="F4020" t="s">
        <v>55</v>
      </c>
      <c r="G4020" s="176" t="s">
        <v>25</v>
      </c>
      <c r="H4020" s="165">
        <v>417.6</v>
      </c>
    </row>
    <row r="4021" spans="1:8" x14ac:dyDescent="0.35">
      <c r="A4021">
        <v>347375</v>
      </c>
      <c r="B4021" t="s">
        <v>58</v>
      </c>
      <c r="C4021" t="s">
        <v>37</v>
      </c>
      <c r="D4021" t="s">
        <v>38</v>
      </c>
      <c r="E4021" t="s">
        <v>53</v>
      </c>
      <c r="F4021" t="s">
        <v>55</v>
      </c>
      <c r="G4021" s="176" t="s">
        <v>25</v>
      </c>
      <c r="H4021" s="165">
        <v>626.4</v>
      </c>
    </row>
    <row r="4022" spans="1:8" x14ac:dyDescent="0.35">
      <c r="A4022">
        <v>347377</v>
      </c>
      <c r="B4022" t="s">
        <v>59</v>
      </c>
      <c r="C4022" t="s">
        <v>37</v>
      </c>
      <c r="D4022" t="s">
        <v>38</v>
      </c>
      <c r="E4022" t="s">
        <v>53</v>
      </c>
      <c r="F4022" t="s">
        <v>55</v>
      </c>
      <c r="G4022" s="176" t="s">
        <v>25</v>
      </c>
      <c r="H4022" s="165">
        <v>626.4</v>
      </c>
    </row>
    <row r="4023" spans="1:8" x14ac:dyDescent="0.35">
      <c r="A4023">
        <v>347379</v>
      </c>
      <c r="B4023" t="s">
        <v>60</v>
      </c>
      <c r="C4023" t="s">
        <v>37</v>
      </c>
      <c r="D4023" t="s">
        <v>38</v>
      </c>
      <c r="E4023" t="s">
        <v>53</v>
      </c>
      <c r="F4023" t="s">
        <v>55</v>
      </c>
      <c r="G4023" s="176" t="s">
        <v>25</v>
      </c>
      <c r="H4023" s="165">
        <v>417.6</v>
      </c>
    </row>
    <row r="4024" spans="1:8" x14ac:dyDescent="0.35">
      <c r="A4024">
        <v>347373</v>
      </c>
      <c r="B4024" t="s">
        <v>57</v>
      </c>
      <c r="C4024" t="s">
        <v>37</v>
      </c>
      <c r="D4024" t="s">
        <v>38</v>
      </c>
      <c r="E4024" t="s">
        <v>53</v>
      </c>
      <c r="F4024" t="s">
        <v>54</v>
      </c>
      <c r="G4024" s="176" t="s">
        <v>25</v>
      </c>
      <c r="H4024" s="165">
        <v>417.6</v>
      </c>
    </row>
    <row r="4025" spans="1:8" x14ac:dyDescent="0.35">
      <c r="A4025">
        <v>347375</v>
      </c>
      <c r="B4025" t="s">
        <v>58</v>
      </c>
      <c r="C4025" t="s">
        <v>37</v>
      </c>
      <c r="D4025" t="s">
        <v>38</v>
      </c>
      <c r="E4025" t="s">
        <v>53</v>
      </c>
      <c r="F4025" t="s">
        <v>54</v>
      </c>
      <c r="G4025" s="176" t="s">
        <v>25</v>
      </c>
      <c r="H4025" s="165">
        <v>626.4</v>
      </c>
    </row>
    <row r="4026" spans="1:8" x14ac:dyDescent="0.35">
      <c r="A4026">
        <v>347377</v>
      </c>
      <c r="B4026" t="s">
        <v>59</v>
      </c>
      <c r="C4026" t="s">
        <v>37</v>
      </c>
      <c r="D4026" t="s">
        <v>38</v>
      </c>
      <c r="E4026" t="s">
        <v>53</v>
      </c>
      <c r="F4026" t="s">
        <v>54</v>
      </c>
      <c r="G4026" s="176" t="s">
        <v>25</v>
      </c>
      <c r="H4026" s="165">
        <v>626.4</v>
      </c>
    </row>
    <row r="4027" spans="1:8" x14ac:dyDescent="0.35">
      <c r="A4027">
        <v>347379</v>
      </c>
      <c r="B4027" t="s">
        <v>60</v>
      </c>
      <c r="C4027" t="s">
        <v>37</v>
      </c>
      <c r="D4027" t="s">
        <v>38</v>
      </c>
      <c r="E4027" t="s">
        <v>53</v>
      </c>
      <c r="F4027" t="s">
        <v>54</v>
      </c>
      <c r="G4027" s="176" t="s">
        <v>25</v>
      </c>
      <c r="H4027" s="165">
        <v>417.6</v>
      </c>
    </row>
    <row r="4028" spans="1:8" x14ac:dyDescent="0.35">
      <c r="A4028">
        <v>347373</v>
      </c>
      <c r="B4028" t="s">
        <v>57</v>
      </c>
      <c r="C4028" t="s">
        <v>37</v>
      </c>
      <c r="D4028" t="s">
        <v>38</v>
      </c>
      <c r="E4028" t="s">
        <v>53</v>
      </c>
      <c r="F4028" t="s">
        <v>56</v>
      </c>
      <c r="G4028" s="176" t="s">
        <v>25</v>
      </c>
      <c r="H4028" s="165">
        <v>417.6</v>
      </c>
    </row>
    <row r="4029" spans="1:8" x14ac:dyDescent="0.35">
      <c r="A4029">
        <v>347375</v>
      </c>
      <c r="B4029" t="s">
        <v>58</v>
      </c>
      <c r="C4029" t="s">
        <v>37</v>
      </c>
      <c r="D4029" t="s">
        <v>38</v>
      </c>
      <c r="E4029" t="s">
        <v>53</v>
      </c>
      <c r="F4029" t="s">
        <v>56</v>
      </c>
      <c r="G4029" s="176" t="s">
        <v>25</v>
      </c>
      <c r="H4029" s="165">
        <v>626.4</v>
      </c>
    </row>
    <row r="4030" spans="1:8" x14ac:dyDescent="0.35">
      <c r="A4030">
        <v>347377</v>
      </c>
      <c r="B4030" t="s">
        <v>59</v>
      </c>
      <c r="C4030" t="s">
        <v>37</v>
      </c>
      <c r="D4030" t="s">
        <v>38</v>
      </c>
      <c r="E4030" t="s">
        <v>53</v>
      </c>
      <c r="F4030" t="s">
        <v>56</v>
      </c>
      <c r="G4030" s="176" t="s">
        <v>25</v>
      </c>
      <c r="H4030" s="165">
        <v>626.4</v>
      </c>
    </row>
    <row r="4031" spans="1:8" x14ac:dyDescent="0.35">
      <c r="A4031">
        <v>347379</v>
      </c>
      <c r="B4031" t="s">
        <v>60</v>
      </c>
      <c r="C4031" t="s">
        <v>37</v>
      </c>
      <c r="D4031" t="s">
        <v>38</v>
      </c>
      <c r="E4031" t="s">
        <v>53</v>
      </c>
      <c r="F4031" t="s">
        <v>56</v>
      </c>
      <c r="G4031" s="176" t="s">
        <v>25</v>
      </c>
      <c r="H4031" s="165">
        <v>417.6</v>
      </c>
    </row>
    <row r="4032" spans="1:8" x14ac:dyDescent="0.35">
      <c r="A4032">
        <v>347425</v>
      </c>
      <c r="B4032" t="s">
        <v>93</v>
      </c>
      <c r="C4032" t="s">
        <v>3</v>
      </c>
      <c r="D4032" t="s">
        <v>62</v>
      </c>
      <c r="E4032" t="s">
        <v>91</v>
      </c>
      <c r="F4032" t="s">
        <v>96</v>
      </c>
      <c r="G4032" s="176" t="s">
        <v>25</v>
      </c>
      <c r="H4032" s="165">
        <v>208.8</v>
      </c>
    </row>
    <row r="4033" spans="1:8" x14ac:dyDescent="0.35">
      <c r="A4033">
        <v>347427</v>
      </c>
      <c r="B4033" t="s">
        <v>98</v>
      </c>
      <c r="C4033" t="s">
        <v>3</v>
      </c>
      <c r="D4033" t="s">
        <v>62</v>
      </c>
      <c r="E4033" t="s">
        <v>91</v>
      </c>
      <c r="F4033" t="s">
        <v>96</v>
      </c>
      <c r="G4033" s="176" t="s">
        <v>25</v>
      </c>
      <c r="H4033" s="165">
        <v>208.8</v>
      </c>
    </row>
    <row r="4034" spans="1:8" x14ac:dyDescent="0.35">
      <c r="A4034">
        <v>347429</v>
      </c>
      <c r="B4034" t="s">
        <v>99</v>
      </c>
      <c r="C4034" t="s">
        <v>3</v>
      </c>
      <c r="D4034" t="s">
        <v>62</v>
      </c>
      <c r="E4034" t="s">
        <v>91</v>
      </c>
      <c r="F4034" t="s">
        <v>96</v>
      </c>
      <c r="G4034" s="176" t="s">
        <v>25</v>
      </c>
      <c r="H4034" s="165">
        <v>208.8</v>
      </c>
    </row>
    <row r="4035" spans="1:8" x14ac:dyDescent="0.35">
      <c r="A4035">
        <v>347431</v>
      </c>
      <c r="B4035" t="s">
        <v>100</v>
      </c>
      <c r="C4035" t="s">
        <v>3</v>
      </c>
      <c r="D4035" t="s">
        <v>62</v>
      </c>
      <c r="E4035" t="s">
        <v>91</v>
      </c>
      <c r="F4035" t="s">
        <v>96</v>
      </c>
      <c r="G4035" s="176" t="s">
        <v>25</v>
      </c>
      <c r="H4035" s="165">
        <v>208.8</v>
      </c>
    </row>
    <row r="4036" spans="1:8" x14ac:dyDescent="0.35">
      <c r="A4036">
        <v>347433</v>
      </c>
      <c r="B4036" t="s">
        <v>101</v>
      </c>
      <c r="C4036" t="s">
        <v>3</v>
      </c>
      <c r="D4036" t="s">
        <v>62</v>
      </c>
      <c r="E4036" t="s">
        <v>91</v>
      </c>
      <c r="F4036" t="s">
        <v>96</v>
      </c>
      <c r="G4036" s="176" t="s">
        <v>25</v>
      </c>
      <c r="H4036" s="165">
        <v>208.8</v>
      </c>
    </row>
    <row r="4037" spans="1:8" x14ac:dyDescent="0.35">
      <c r="A4037">
        <v>347435</v>
      </c>
      <c r="B4037" t="s">
        <v>102</v>
      </c>
      <c r="C4037" t="s">
        <v>3</v>
      </c>
      <c r="D4037" t="s">
        <v>62</v>
      </c>
      <c r="E4037" t="s">
        <v>91</v>
      </c>
      <c r="F4037" t="s">
        <v>96</v>
      </c>
      <c r="G4037" s="176" t="s">
        <v>25</v>
      </c>
      <c r="H4037" s="165">
        <v>417.6</v>
      </c>
    </row>
    <row r="4038" spans="1:8" x14ac:dyDescent="0.35">
      <c r="A4038">
        <v>347437</v>
      </c>
      <c r="B4038" t="s">
        <v>103</v>
      </c>
      <c r="C4038" t="s">
        <v>3</v>
      </c>
      <c r="D4038" t="s">
        <v>62</v>
      </c>
      <c r="E4038" t="s">
        <v>91</v>
      </c>
      <c r="F4038" t="s">
        <v>96</v>
      </c>
      <c r="G4038" s="176" t="s">
        <v>25</v>
      </c>
      <c r="H4038" s="165">
        <v>417.6</v>
      </c>
    </row>
    <row r="4039" spans="1:8" x14ac:dyDescent="0.35">
      <c r="A4039">
        <v>347439</v>
      </c>
      <c r="B4039" t="s">
        <v>104</v>
      </c>
      <c r="C4039" t="s">
        <v>3</v>
      </c>
      <c r="D4039" t="s">
        <v>62</v>
      </c>
      <c r="E4039" t="s">
        <v>91</v>
      </c>
      <c r="F4039" t="s">
        <v>96</v>
      </c>
      <c r="G4039" s="176" t="s">
        <v>25</v>
      </c>
      <c r="H4039" s="165">
        <v>208.8</v>
      </c>
    </row>
    <row r="4040" spans="1:8" x14ac:dyDescent="0.35">
      <c r="A4040">
        <v>347425</v>
      </c>
      <c r="B4040" t="s">
        <v>93</v>
      </c>
      <c r="C4040" t="s">
        <v>3</v>
      </c>
      <c r="D4040" t="s">
        <v>62</v>
      </c>
      <c r="E4040" t="s">
        <v>91</v>
      </c>
      <c r="F4040" t="s">
        <v>94</v>
      </c>
      <c r="G4040" s="176" t="s">
        <v>25</v>
      </c>
      <c r="H4040" s="165">
        <v>208.8</v>
      </c>
    </row>
    <row r="4041" spans="1:8" x14ac:dyDescent="0.35">
      <c r="A4041">
        <v>347427</v>
      </c>
      <c r="B4041" t="s">
        <v>98</v>
      </c>
      <c r="C4041" t="s">
        <v>3</v>
      </c>
      <c r="D4041" t="s">
        <v>62</v>
      </c>
      <c r="E4041" t="s">
        <v>91</v>
      </c>
      <c r="F4041" t="s">
        <v>94</v>
      </c>
      <c r="G4041" s="176" t="s">
        <v>25</v>
      </c>
      <c r="H4041" s="165">
        <v>208.8</v>
      </c>
    </row>
    <row r="4042" spans="1:8" x14ac:dyDescent="0.35">
      <c r="A4042">
        <v>347429</v>
      </c>
      <c r="B4042" t="s">
        <v>99</v>
      </c>
      <c r="C4042" t="s">
        <v>3</v>
      </c>
      <c r="D4042" t="s">
        <v>62</v>
      </c>
      <c r="E4042" t="s">
        <v>91</v>
      </c>
      <c r="F4042" t="s">
        <v>94</v>
      </c>
      <c r="G4042" s="176" t="s">
        <v>25</v>
      </c>
      <c r="H4042" s="165">
        <v>208.8</v>
      </c>
    </row>
    <row r="4043" spans="1:8" x14ac:dyDescent="0.35">
      <c r="A4043">
        <v>347431</v>
      </c>
      <c r="B4043" t="s">
        <v>100</v>
      </c>
      <c r="C4043" t="s">
        <v>3</v>
      </c>
      <c r="D4043" t="s">
        <v>62</v>
      </c>
      <c r="E4043" t="s">
        <v>91</v>
      </c>
      <c r="F4043" t="s">
        <v>94</v>
      </c>
      <c r="G4043" s="176" t="s">
        <v>25</v>
      </c>
      <c r="H4043" s="165">
        <v>208.8</v>
      </c>
    </row>
    <row r="4044" spans="1:8" x14ac:dyDescent="0.35">
      <c r="A4044">
        <v>347433</v>
      </c>
      <c r="B4044" t="s">
        <v>101</v>
      </c>
      <c r="C4044" t="s">
        <v>3</v>
      </c>
      <c r="D4044" t="s">
        <v>62</v>
      </c>
      <c r="E4044" t="s">
        <v>91</v>
      </c>
      <c r="F4044" t="s">
        <v>94</v>
      </c>
      <c r="G4044" s="176" t="s">
        <v>25</v>
      </c>
      <c r="H4044" s="165">
        <v>208.8</v>
      </c>
    </row>
    <row r="4045" spans="1:8" x14ac:dyDescent="0.35">
      <c r="A4045">
        <v>347435</v>
      </c>
      <c r="B4045" t="s">
        <v>102</v>
      </c>
      <c r="C4045" t="s">
        <v>3</v>
      </c>
      <c r="D4045" t="s">
        <v>62</v>
      </c>
      <c r="E4045" t="s">
        <v>91</v>
      </c>
      <c r="F4045" t="s">
        <v>94</v>
      </c>
      <c r="G4045" s="176" t="s">
        <v>25</v>
      </c>
      <c r="H4045" s="165">
        <v>417.6</v>
      </c>
    </row>
    <row r="4046" spans="1:8" x14ac:dyDescent="0.35">
      <c r="A4046">
        <v>347437</v>
      </c>
      <c r="B4046" t="s">
        <v>103</v>
      </c>
      <c r="C4046" t="s">
        <v>3</v>
      </c>
      <c r="D4046" t="s">
        <v>62</v>
      </c>
      <c r="E4046" t="s">
        <v>91</v>
      </c>
      <c r="F4046" t="s">
        <v>94</v>
      </c>
      <c r="G4046" s="176" t="s">
        <v>25</v>
      </c>
      <c r="H4046" s="165">
        <v>417.6</v>
      </c>
    </row>
    <row r="4047" spans="1:8" x14ac:dyDescent="0.35">
      <c r="A4047">
        <v>347439</v>
      </c>
      <c r="B4047" t="s">
        <v>104</v>
      </c>
      <c r="C4047" t="s">
        <v>3</v>
      </c>
      <c r="D4047" t="s">
        <v>62</v>
      </c>
      <c r="E4047" t="s">
        <v>91</v>
      </c>
      <c r="F4047" t="s">
        <v>94</v>
      </c>
      <c r="G4047" s="176" t="s">
        <v>25</v>
      </c>
      <c r="H4047" s="165">
        <v>208.8</v>
      </c>
    </row>
    <row r="4048" spans="1:8" x14ac:dyDescent="0.35">
      <c r="A4048">
        <v>347385</v>
      </c>
      <c r="B4048" t="s">
        <v>61</v>
      </c>
      <c r="C4048" t="s">
        <v>3</v>
      </c>
      <c r="D4048" t="s">
        <v>62</v>
      </c>
      <c r="E4048" t="s">
        <v>63</v>
      </c>
      <c r="F4048" t="s">
        <v>65</v>
      </c>
      <c r="G4048" s="176" t="s">
        <v>25</v>
      </c>
      <c r="H4048" s="165">
        <v>208.8</v>
      </c>
    </row>
    <row r="4049" spans="1:8" x14ac:dyDescent="0.35">
      <c r="A4049">
        <v>347387</v>
      </c>
      <c r="B4049" t="s">
        <v>70</v>
      </c>
      <c r="C4049" t="s">
        <v>3</v>
      </c>
      <c r="D4049" t="s">
        <v>62</v>
      </c>
      <c r="E4049" t="s">
        <v>63</v>
      </c>
      <c r="F4049" t="s">
        <v>65</v>
      </c>
      <c r="G4049" s="176" t="s">
        <v>25</v>
      </c>
      <c r="H4049" s="165">
        <v>208.8</v>
      </c>
    </row>
    <row r="4050" spans="1:8" x14ac:dyDescent="0.35">
      <c r="A4050">
        <v>347389</v>
      </c>
      <c r="B4050" t="s">
        <v>71</v>
      </c>
      <c r="C4050" t="s">
        <v>3</v>
      </c>
      <c r="D4050" t="s">
        <v>62</v>
      </c>
      <c r="E4050" t="s">
        <v>63</v>
      </c>
      <c r="F4050" t="s">
        <v>65</v>
      </c>
      <c r="G4050" s="176" t="s">
        <v>25</v>
      </c>
      <c r="H4050" s="165">
        <v>208.8</v>
      </c>
    </row>
    <row r="4051" spans="1:8" x14ac:dyDescent="0.35">
      <c r="A4051">
        <v>347391</v>
      </c>
      <c r="B4051" t="s">
        <v>72</v>
      </c>
      <c r="C4051" t="s">
        <v>3</v>
      </c>
      <c r="D4051" t="s">
        <v>62</v>
      </c>
      <c r="E4051" t="s">
        <v>63</v>
      </c>
      <c r="F4051" t="s">
        <v>65</v>
      </c>
      <c r="G4051" s="176" t="s">
        <v>25</v>
      </c>
      <c r="H4051" s="165">
        <v>208.8</v>
      </c>
    </row>
    <row r="4052" spans="1:8" x14ac:dyDescent="0.35">
      <c r="A4052">
        <v>347393</v>
      </c>
      <c r="B4052" t="s">
        <v>73</v>
      </c>
      <c r="C4052" t="s">
        <v>3</v>
      </c>
      <c r="D4052" t="s">
        <v>62</v>
      </c>
      <c r="E4052" t="s">
        <v>63</v>
      </c>
      <c r="F4052" t="s">
        <v>65</v>
      </c>
      <c r="G4052" s="176" t="s">
        <v>25</v>
      </c>
      <c r="H4052" s="165">
        <v>208.8</v>
      </c>
    </row>
    <row r="4053" spans="1:8" x14ac:dyDescent="0.35">
      <c r="A4053">
        <v>347395</v>
      </c>
      <c r="B4053" t="s">
        <v>74</v>
      </c>
      <c r="C4053" t="s">
        <v>3</v>
      </c>
      <c r="D4053" t="s">
        <v>62</v>
      </c>
      <c r="E4053" t="s">
        <v>63</v>
      </c>
      <c r="F4053" t="s">
        <v>65</v>
      </c>
      <c r="G4053" s="176" t="s">
        <v>25</v>
      </c>
      <c r="H4053" s="165">
        <v>417.6</v>
      </c>
    </row>
    <row r="4054" spans="1:8" x14ac:dyDescent="0.35">
      <c r="A4054">
        <v>347397</v>
      </c>
      <c r="B4054" t="s">
        <v>75</v>
      </c>
      <c r="C4054" t="s">
        <v>3</v>
      </c>
      <c r="D4054" t="s">
        <v>62</v>
      </c>
      <c r="E4054" t="s">
        <v>63</v>
      </c>
      <c r="F4054" t="s">
        <v>65</v>
      </c>
      <c r="G4054" s="176" t="s">
        <v>25</v>
      </c>
      <c r="H4054" s="165">
        <v>417.6</v>
      </c>
    </row>
    <row r="4055" spans="1:8" x14ac:dyDescent="0.35">
      <c r="A4055">
        <v>347399</v>
      </c>
      <c r="B4055" t="s">
        <v>76</v>
      </c>
      <c r="C4055" t="s">
        <v>3</v>
      </c>
      <c r="D4055" t="s">
        <v>62</v>
      </c>
      <c r="E4055" t="s">
        <v>63</v>
      </c>
      <c r="F4055" t="s">
        <v>65</v>
      </c>
      <c r="G4055" s="176" t="s">
        <v>25</v>
      </c>
      <c r="H4055" s="165">
        <v>208.8</v>
      </c>
    </row>
    <row r="4056" spans="1:8" x14ac:dyDescent="0.35">
      <c r="A4056">
        <v>347385</v>
      </c>
      <c r="B4056" t="s">
        <v>61</v>
      </c>
      <c r="C4056" t="s">
        <v>3</v>
      </c>
      <c r="D4056" t="s">
        <v>62</v>
      </c>
      <c r="E4056" t="s">
        <v>63</v>
      </c>
      <c r="F4056" t="s">
        <v>67</v>
      </c>
      <c r="G4056" s="176" t="s">
        <v>25</v>
      </c>
      <c r="H4056" s="165">
        <v>208.8</v>
      </c>
    </row>
    <row r="4057" spans="1:8" x14ac:dyDescent="0.35">
      <c r="A4057">
        <v>347387</v>
      </c>
      <c r="B4057" t="s">
        <v>70</v>
      </c>
      <c r="C4057" t="s">
        <v>3</v>
      </c>
      <c r="D4057" t="s">
        <v>62</v>
      </c>
      <c r="E4057" t="s">
        <v>63</v>
      </c>
      <c r="F4057" t="s">
        <v>67</v>
      </c>
      <c r="G4057" s="176" t="s">
        <v>25</v>
      </c>
      <c r="H4057" s="165">
        <v>208.8</v>
      </c>
    </row>
    <row r="4058" spans="1:8" x14ac:dyDescent="0.35">
      <c r="A4058">
        <v>347389</v>
      </c>
      <c r="B4058" t="s">
        <v>71</v>
      </c>
      <c r="C4058" t="s">
        <v>3</v>
      </c>
      <c r="D4058" t="s">
        <v>62</v>
      </c>
      <c r="E4058" t="s">
        <v>63</v>
      </c>
      <c r="F4058" t="s">
        <v>67</v>
      </c>
      <c r="G4058" s="176" t="s">
        <v>25</v>
      </c>
      <c r="H4058" s="165">
        <v>208.8</v>
      </c>
    </row>
    <row r="4059" spans="1:8" x14ac:dyDescent="0.35">
      <c r="A4059">
        <v>347391</v>
      </c>
      <c r="B4059" t="s">
        <v>72</v>
      </c>
      <c r="C4059" t="s">
        <v>3</v>
      </c>
      <c r="D4059" t="s">
        <v>62</v>
      </c>
      <c r="E4059" t="s">
        <v>63</v>
      </c>
      <c r="F4059" t="s">
        <v>67</v>
      </c>
      <c r="G4059" s="176" t="s">
        <v>25</v>
      </c>
      <c r="H4059" s="165">
        <v>208.8</v>
      </c>
    </row>
    <row r="4060" spans="1:8" x14ac:dyDescent="0.35">
      <c r="A4060">
        <v>347393</v>
      </c>
      <c r="B4060" t="s">
        <v>73</v>
      </c>
      <c r="C4060" t="s">
        <v>3</v>
      </c>
      <c r="D4060" t="s">
        <v>62</v>
      </c>
      <c r="E4060" t="s">
        <v>63</v>
      </c>
      <c r="F4060" t="s">
        <v>67</v>
      </c>
      <c r="G4060" s="176" t="s">
        <v>25</v>
      </c>
      <c r="H4060" s="165">
        <v>208.8</v>
      </c>
    </row>
    <row r="4061" spans="1:8" x14ac:dyDescent="0.35">
      <c r="A4061">
        <v>347395</v>
      </c>
      <c r="B4061" t="s">
        <v>74</v>
      </c>
      <c r="C4061" t="s">
        <v>3</v>
      </c>
      <c r="D4061" t="s">
        <v>62</v>
      </c>
      <c r="E4061" t="s">
        <v>63</v>
      </c>
      <c r="F4061" t="s">
        <v>67</v>
      </c>
      <c r="G4061" s="176" t="s">
        <v>25</v>
      </c>
      <c r="H4061" s="165">
        <v>417.6</v>
      </c>
    </row>
    <row r="4062" spans="1:8" x14ac:dyDescent="0.35">
      <c r="A4062">
        <v>347397</v>
      </c>
      <c r="B4062" t="s">
        <v>75</v>
      </c>
      <c r="C4062" t="s">
        <v>3</v>
      </c>
      <c r="D4062" t="s">
        <v>62</v>
      </c>
      <c r="E4062" t="s">
        <v>63</v>
      </c>
      <c r="F4062" t="s">
        <v>67</v>
      </c>
      <c r="G4062" s="176" t="s">
        <v>25</v>
      </c>
      <c r="H4062" s="165">
        <v>417.6</v>
      </c>
    </row>
    <row r="4063" spans="1:8" x14ac:dyDescent="0.35">
      <c r="A4063">
        <v>347399</v>
      </c>
      <c r="B4063" t="s">
        <v>76</v>
      </c>
      <c r="C4063" t="s">
        <v>3</v>
      </c>
      <c r="D4063" t="s">
        <v>62</v>
      </c>
      <c r="E4063" t="s">
        <v>63</v>
      </c>
      <c r="F4063" t="s">
        <v>67</v>
      </c>
      <c r="G4063" s="176" t="s">
        <v>25</v>
      </c>
      <c r="H4063" s="165">
        <v>208.8</v>
      </c>
    </row>
    <row r="4064" spans="1:8" x14ac:dyDescent="0.35">
      <c r="A4064">
        <v>347385</v>
      </c>
      <c r="B4064" t="s">
        <v>61</v>
      </c>
      <c r="C4064" t="s">
        <v>3</v>
      </c>
      <c r="D4064" t="s">
        <v>62</v>
      </c>
      <c r="E4064" t="s">
        <v>63</v>
      </c>
      <c r="F4064" t="s">
        <v>68</v>
      </c>
      <c r="G4064" s="176" t="s">
        <v>25</v>
      </c>
      <c r="H4064" s="165">
        <v>208.8</v>
      </c>
    </row>
    <row r="4065" spans="1:8" x14ac:dyDescent="0.35">
      <c r="A4065">
        <v>347387</v>
      </c>
      <c r="B4065" t="s">
        <v>70</v>
      </c>
      <c r="C4065" t="s">
        <v>3</v>
      </c>
      <c r="D4065" t="s">
        <v>62</v>
      </c>
      <c r="E4065" t="s">
        <v>63</v>
      </c>
      <c r="F4065" t="s">
        <v>68</v>
      </c>
      <c r="G4065" s="176" t="s">
        <v>25</v>
      </c>
      <c r="H4065" s="165">
        <v>208.8</v>
      </c>
    </row>
    <row r="4066" spans="1:8" x14ac:dyDescent="0.35">
      <c r="A4066">
        <v>347389</v>
      </c>
      <c r="B4066" t="s">
        <v>71</v>
      </c>
      <c r="C4066" t="s">
        <v>3</v>
      </c>
      <c r="D4066" t="s">
        <v>62</v>
      </c>
      <c r="E4066" t="s">
        <v>63</v>
      </c>
      <c r="F4066" t="s">
        <v>68</v>
      </c>
      <c r="G4066" s="176" t="s">
        <v>25</v>
      </c>
      <c r="H4066" s="165">
        <v>208.8</v>
      </c>
    </row>
    <row r="4067" spans="1:8" x14ac:dyDescent="0.35">
      <c r="A4067">
        <v>347391</v>
      </c>
      <c r="B4067" t="s">
        <v>72</v>
      </c>
      <c r="C4067" t="s">
        <v>3</v>
      </c>
      <c r="D4067" t="s">
        <v>62</v>
      </c>
      <c r="E4067" t="s">
        <v>63</v>
      </c>
      <c r="F4067" t="s">
        <v>68</v>
      </c>
      <c r="G4067" s="176" t="s">
        <v>25</v>
      </c>
      <c r="H4067" s="165">
        <v>208.8</v>
      </c>
    </row>
    <row r="4068" spans="1:8" x14ac:dyDescent="0.35">
      <c r="A4068">
        <v>347393</v>
      </c>
      <c r="B4068" t="s">
        <v>73</v>
      </c>
      <c r="C4068" t="s">
        <v>3</v>
      </c>
      <c r="D4068" t="s">
        <v>62</v>
      </c>
      <c r="E4068" t="s">
        <v>63</v>
      </c>
      <c r="F4068" t="s">
        <v>68</v>
      </c>
      <c r="G4068" s="176" t="s">
        <v>25</v>
      </c>
      <c r="H4068" s="165">
        <v>208.8</v>
      </c>
    </row>
    <row r="4069" spans="1:8" x14ac:dyDescent="0.35">
      <c r="A4069">
        <v>347395</v>
      </c>
      <c r="B4069" t="s">
        <v>74</v>
      </c>
      <c r="C4069" t="s">
        <v>3</v>
      </c>
      <c r="D4069" t="s">
        <v>62</v>
      </c>
      <c r="E4069" t="s">
        <v>63</v>
      </c>
      <c r="F4069" t="s">
        <v>68</v>
      </c>
      <c r="G4069" s="176" t="s">
        <v>25</v>
      </c>
      <c r="H4069" s="165">
        <v>417.6</v>
      </c>
    </row>
    <row r="4070" spans="1:8" x14ac:dyDescent="0.35">
      <c r="A4070">
        <v>347397</v>
      </c>
      <c r="B4070" t="s">
        <v>75</v>
      </c>
      <c r="C4070" t="s">
        <v>3</v>
      </c>
      <c r="D4070" t="s">
        <v>62</v>
      </c>
      <c r="E4070" t="s">
        <v>63</v>
      </c>
      <c r="F4070" t="s">
        <v>68</v>
      </c>
      <c r="G4070" s="176" t="s">
        <v>25</v>
      </c>
      <c r="H4070" s="165">
        <v>417.6</v>
      </c>
    </row>
    <row r="4071" spans="1:8" x14ac:dyDescent="0.35">
      <c r="A4071">
        <v>347399</v>
      </c>
      <c r="B4071" t="s">
        <v>76</v>
      </c>
      <c r="C4071" t="s">
        <v>3</v>
      </c>
      <c r="D4071" t="s">
        <v>62</v>
      </c>
      <c r="E4071" t="s">
        <v>63</v>
      </c>
      <c r="F4071" t="s">
        <v>68</v>
      </c>
      <c r="G4071" s="176" t="s">
        <v>25</v>
      </c>
      <c r="H4071" s="165">
        <v>208.8</v>
      </c>
    </row>
    <row r="4072" spans="1:8" x14ac:dyDescent="0.35">
      <c r="A4072">
        <v>347331</v>
      </c>
      <c r="B4072" t="s">
        <v>2</v>
      </c>
      <c r="C4072" t="s">
        <v>3</v>
      </c>
      <c r="D4072" t="s">
        <v>4</v>
      </c>
      <c r="E4072" t="s">
        <v>5</v>
      </c>
      <c r="F4072" t="s">
        <v>13</v>
      </c>
      <c r="G4072" s="176" t="s">
        <v>25</v>
      </c>
      <c r="H4072" s="165">
        <v>208.8</v>
      </c>
    </row>
    <row r="4073" spans="1:8" x14ac:dyDescent="0.35">
      <c r="A4073">
        <v>347333</v>
      </c>
      <c r="B4073" t="s">
        <v>32</v>
      </c>
      <c r="C4073" t="s">
        <v>3</v>
      </c>
      <c r="D4073" t="s">
        <v>4</v>
      </c>
      <c r="E4073" t="s">
        <v>5</v>
      </c>
      <c r="F4073" t="s">
        <v>13</v>
      </c>
      <c r="G4073" s="176" t="s">
        <v>25</v>
      </c>
      <c r="H4073" s="165">
        <v>261</v>
      </c>
    </row>
    <row r="4074" spans="1:8" x14ac:dyDescent="0.35">
      <c r="A4074">
        <v>347335</v>
      </c>
      <c r="B4074" t="s">
        <v>33</v>
      </c>
      <c r="C4074" t="s">
        <v>3</v>
      </c>
      <c r="D4074" t="s">
        <v>4</v>
      </c>
      <c r="E4074" t="s">
        <v>5</v>
      </c>
      <c r="F4074" t="s">
        <v>13</v>
      </c>
      <c r="G4074" s="176" t="s">
        <v>25</v>
      </c>
      <c r="H4074" s="165">
        <v>261</v>
      </c>
    </row>
    <row r="4075" spans="1:8" x14ac:dyDescent="0.35">
      <c r="A4075">
        <v>347337</v>
      </c>
      <c r="B4075" t="s">
        <v>34</v>
      </c>
      <c r="C4075" t="s">
        <v>3</v>
      </c>
      <c r="D4075" t="s">
        <v>4</v>
      </c>
      <c r="E4075" t="s">
        <v>5</v>
      </c>
      <c r="F4075" t="s">
        <v>13</v>
      </c>
      <c r="G4075" s="176" t="s">
        <v>25</v>
      </c>
      <c r="H4075" s="165">
        <v>261</v>
      </c>
    </row>
    <row r="4076" spans="1:8" x14ac:dyDescent="0.35">
      <c r="A4076">
        <v>347339</v>
      </c>
      <c r="B4076" t="s">
        <v>35</v>
      </c>
      <c r="C4076" t="s">
        <v>3</v>
      </c>
      <c r="D4076" t="s">
        <v>4</v>
      </c>
      <c r="E4076" t="s">
        <v>5</v>
      </c>
      <c r="F4076" t="s">
        <v>13</v>
      </c>
      <c r="G4076" s="176" t="s">
        <v>25</v>
      </c>
      <c r="H4076" s="165">
        <v>261</v>
      </c>
    </row>
    <row r="4077" spans="1:8" x14ac:dyDescent="0.35">
      <c r="A4077">
        <v>347385</v>
      </c>
      <c r="B4077" t="s">
        <v>61</v>
      </c>
      <c r="C4077" t="s">
        <v>3</v>
      </c>
      <c r="D4077" t="s">
        <v>62</v>
      </c>
      <c r="E4077" t="s">
        <v>63</v>
      </c>
      <c r="F4077" t="s">
        <v>13</v>
      </c>
      <c r="G4077" s="176" t="s">
        <v>25</v>
      </c>
      <c r="H4077" s="165">
        <v>104.4</v>
      </c>
    </row>
    <row r="4078" spans="1:8" x14ac:dyDescent="0.35">
      <c r="A4078">
        <v>347387</v>
      </c>
      <c r="B4078" t="s">
        <v>70</v>
      </c>
      <c r="C4078" t="s">
        <v>3</v>
      </c>
      <c r="D4078" t="s">
        <v>62</v>
      </c>
      <c r="E4078" t="s">
        <v>63</v>
      </c>
      <c r="F4078" t="s">
        <v>13</v>
      </c>
      <c r="G4078" s="176" t="s">
        <v>25</v>
      </c>
      <c r="H4078" s="165">
        <v>104.4</v>
      </c>
    </row>
    <row r="4079" spans="1:8" x14ac:dyDescent="0.35">
      <c r="A4079">
        <v>347389</v>
      </c>
      <c r="B4079" t="s">
        <v>71</v>
      </c>
      <c r="C4079" t="s">
        <v>3</v>
      </c>
      <c r="D4079" t="s">
        <v>62</v>
      </c>
      <c r="E4079" t="s">
        <v>63</v>
      </c>
      <c r="F4079" t="s">
        <v>13</v>
      </c>
      <c r="G4079" s="176" t="s">
        <v>25</v>
      </c>
      <c r="H4079" s="165">
        <v>104.4</v>
      </c>
    </row>
    <row r="4080" spans="1:8" x14ac:dyDescent="0.35">
      <c r="A4080">
        <v>347391</v>
      </c>
      <c r="B4080" t="s">
        <v>72</v>
      </c>
      <c r="C4080" t="s">
        <v>3</v>
      </c>
      <c r="D4080" t="s">
        <v>62</v>
      </c>
      <c r="E4080" t="s">
        <v>63</v>
      </c>
      <c r="F4080" t="s">
        <v>13</v>
      </c>
      <c r="G4080" s="176" t="s">
        <v>25</v>
      </c>
      <c r="H4080" s="165">
        <v>104.4</v>
      </c>
    </row>
    <row r="4081" spans="1:8" x14ac:dyDescent="0.35">
      <c r="A4081">
        <v>347393</v>
      </c>
      <c r="B4081" t="s">
        <v>73</v>
      </c>
      <c r="C4081" t="s">
        <v>3</v>
      </c>
      <c r="D4081" t="s">
        <v>62</v>
      </c>
      <c r="E4081" t="s">
        <v>63</v>
      </c>
      <c r="F4081" t="s">
        <v>13</v>
      </c>
      <c r="G4081" s="176" t="s">
        <v>25</v>
      </c>
      <c r="H4081" s="165">
        <v>104.4</v>
      </c>
    </row>
    <row r="4082" spans="1:8" x14ac:dyDescent="0.35">
      <c r="A4082">
        <v>347395</v>
      </c>
      <c r="B4082" t="s">
        <v>74</v>
      </c>
      <c r="C4082" t="s">
        <v>3</v>
      </c>
      <c r="D4082" t="s">
        <v>62</v>
      </c>
      <c r="E4082" t="s">
        <v>63</v>
      </c>
      <c r="F4082" t="s">
        <v>13</v>
      </c>
      <c r="G4082" s="176" t="s">
        <v>25</v>
      </c>
      <c r="H4082" s="165">
        <v>208.8</v>
      </c>
    </row>
    <row r="4083" spans="1:8" x14ac:dyDescent="0.35">
      <c r="A4083">
        <v>347397</v>
      </c>
      <c r="B4083" t="s">
        <v>75</v>
      </c>
      <c r="C4083" t="s">
        <v>3</v>
      </c>
      <c r="D4083" t="s">
        <v>62</v>
      </c>
      <c r="E4083" t="s">
        <v>63</v>
      </c>
      <c r="F4083" t="s">
        <v>13</v>
      </c>
      <c r="G4083" s="176" t="s">
        <v>25</v>
      </c>
      <c r="H4083" s="165">
        <v>208.8</v>
      </c>
    </row>
    <row r="4084" spans="1:8" x14ac:dyDescent="0.35">
      <c r="A4084">
        <v>347399</v>
      </c>
      <c r="B4084" t="s">
        <v>76</v>
      </c>
      <c r="C4084" t="s">
        <v>3</v>
      </c>
      <c r="D4084" t="s">
        <v>62</v>
      </c>
      <c r="E4084" t="s">
        <v>63</v>
      </c>
      <c r="F4084" t="s">
        <v>13</v>
      </c>
      <c r="G4084" s="176" t="s">
        <v>25</v>
      </c>
      <c r="H4084" s="165">
        <v>104.4</v>
      </c>
    </row>
    <row r="4085" spans="1:8" x14ac:dyDescent="0.35">
      <c r="A4085">
        <v>347331</v>
      </c>
      <c r="B4085" t="s">
        <v>2</v>
      </c>
      <c r="C4085" t="s">
        <v>3</v>
      </c>
      <c r="D4085" t="s">
        <v>4</v>
      </c>
      <c r="E4085" t="s">
        <v>5</v>
      </c>
      <c r="F4085" t="s">
        <v>7</v>
      </c>
      <c r="G4085" s="176" t="s">
        <v>25</v>
      </c>
      <c r="H4085" s="165">
        <v>208.8</v>
      </c>
    </row>
    <row r="4086" spans="1:8" x14ac:dyDescent="0.35">
      <c r="A4086">
        <v>347333</v>
      </c>
      <c r="B4086" t="s">
        <v>32</v>
      </c>
      <c r="C4086" t="s">
        <v>3</v>
      </c>
      <c r="D4086" t="s">
        <v>4</v>
      </c>
      <c r="E4086" t="s">
        <v>5</v>
      </c>
      <c r="F4086" t="s">
        <v>7</v>
      </c>
      <c r="G4086" s="176" t="s">
        <v>25</v>
      </c>
      <c r="H4086" s="165">
        <v>261</v>
      </c>
    </row>
    <row r="4087" spans="1:8" x14ac:dyDescent="0.35">
      <c r="A4087">
        <v>347335</v>
      </c>
      <c r="B4087" t="s">
        <v>33</v>
      </c>
      <c r="C4087" t="s">
        <v>3</v>
      </c>
      <c r="D4087" t="s">
        <v>4</v>
      </c>
      <c r="E4087" t="s">
        <v>5</v>
      </c>
      <c r="F4087" t="s">
        <v>7</v>
      </c>
      <c r="G4087" s="176" t="s">
        <v>25</v>
      </c>
      <c r="H4087" s="165">
        <v>261</v>
      </c>
    </row>
    <row r="4088" spans="1:8" x14ac:dyDescent="0.35">
      <c r="A4088">
        <v>347337</v>
      </c>
      <c r="B4088" t="s">
        <v>34</v>
      </c>
      <c r="C4088" t="s">
        <v>3</v>
      </c>
      <c r="D4088" t="s">
        <v>4</v>
      </c>
      <c r="E4088" t="s">
        <v>5</v>
      </c>
      <c r="F4088" t="s">
        <v>7</v>
      </c>
      <c r="G4088" s="176" t="s">
        <v>25</v>
      </c>
      <c r="H4088" s="165">
        <v>261</v>
      </c>
    </row>
    <row r="4089" spans="1:8" x14ac:dyDescent="0.35">
      <c r="A4089">
        <v>347339</v>
      </c>
      <c r="B4089" t="s">
        <v>35</v>
      </c>
      <c r="C4089" t="s">
        <v>3</v>
      </c>
      <c r="D4089" t="s">
        <v>4</v>
      </c>
      <c r="E4089" t="s">
        <v>5</v>
      </c>
      <c r="F4089" t="s">
        <v>7</v>
      </c>
      <c r="G4089" s="176" t="s">
        <v>25</v>
      </c>
      <c r="H4089" s="165">
        <v>261</v>
      </c>
    </row>
    <row r="4090" spans="1:8" x14ac:dyDescent="0.35">
      <c r="A4090">
        <v>347385</v>
      </c>
      <c r="B4090" t="s">
        <v>61</v>
      </c>
      <c r="C4090" t="s">
        <v>3</v>
      </c>
      <c r="D4090" t="s">
        <v>62</v>
      </c>
      <c r="E4090" t="s">
        <v>63</v>
      </c>
      <c r="F4090" t="s">
        <v>7</v>
      </c>
      <c r="G4090" s="176" t="s">
        <v>25</v>
      </c>
      <c r="H4090" s="165">
        <v>104.4</v>
      </c>
    </row>
    <row r="4091" spans="1:8" x14ac:dyDescent="0.35">
      <c r="A4091">
        <v>347387</v>
      </c>
      <c r="B4091" t="s">
        <v>70</v>
      </c>
      <c r="C4091" t="s">
        <v>3</v>
      </c>
      <c r="D4091" t="s">
        <v>62</v>
      </c>
      <c r="E4091" t="s">
        <v>63</v>
      </c>
      <c r="F4091" t="s">
        <v>7</v>
      </c>
      <c r="G4091" s="176" t="s">
        <v>25</v>
      </c>
      <c r="H4091" s="165">
        <v>104.4</v>
      </c>
    </row>
    <row r="4092" spans="1:8" x14ac:dyDescent="0.35">
      <c r="A4092">
        <v>347389</v>
      </c>
      <c r="B4092" t="s">
        <v>71</v>
      </c>
      <c r="C4092" t="s">
        <v>3</v>
      </c>
      <c r="D4092" t="s">
        <v>62</v>
      </c>
      <c r="E4092" t="s">
        <v>63</v>
      </c>
      <c r="F4092" t="s">
        <v>7</v>
      </c>
      <c r="G4092" s="176" t="s">
        <v>25</v>
      </c>
      <c r="H4092" s="165">
        <v>104.4</v>
      </c>
    </row>
    <row r="4093" spans="1:8" x14ac:dyDescent="0.35">
      <c r="A4093">
        <v>347391</v>
      </c>
      <c r="B4093" t="s">
        <v>72</v>
      </c>
      <c r="C4093" t="s">
        <v>3</v>
      </c>
      <c r="D4093" t="s">
        <v>62</v>
      </c>
      <c r="E4093" t="s">
        <v>63</v>
      </c>
      <c r="F4093" t="s">
        <v>7</v>
      </c>
      <c r="G4093" s="176" t="s">
        <v>25</v>
      </c>
      <c r="H4093" s="165">
        <v>104.4</v>
      </c>
    </row>
    <row r="4094" spans="1:8" x14ac:dyDescent="0.35">
      <c r="A4094">
        <v>347393</v>
      </c>
      <c r="B4094" t="s">
        <v>73</v>
      </c>
      <c r="C4094" t="s">
        <v>3</v>
      </c>
      <c r="D4094" t="s">
        <v>62</v>
      </c>
      <c r="E4094" t="s">
        <v>63</v>
      </c>
      <c r="F4094" t="s">
        <v>7</v>
      </c>
      <c r="G4094" s="176" t="s">
        <v>25</v>
      </c>
      <c r="H4094" s="165">
        <v>104.4</v>
      </c>
    </row>
    <row r="4095" spans="1:8" x14ac:dyDescent="0.35">
      <c r="A4095">
        <v>347395</v>
      </c>
      <c r="B4095" t="s">
        <v>74</v>
      </c>
      <c r="C4095" t="s">
        <v>3</v>
      </c>
      <c r="D4095" t="s">
        <v>62</v>
      </c>
      <c r="E4095" t="s">
        <v>63</v>
      </c>
      <c r="F4095" t="s">
        <v>7</v>
      </c>
      <c r="G4095" s="176" t="s">
        <v>25</v>
      </c>
      <c r="H4095" s="165">
        <v>208.8</v>
      </c>
    </row>
    <row r="4096" spans="1:8" x14ac:dyDescent="0.35">
      <c r="A4096">
        <v>347397</v>
      </c>
      <c r="B4096" t="s">
        <v>75</v>
      </c>
      <c r="C4096" t="s">
        <v>3</v>
      </c>
      <c r="D4096" t="s">
        <v>62</v>
      </c>
      <c r="E4096" t="s">
        <v>63</v>
      </c>
      <c r="F4096" t="s">
        <v>7</v>
      </c>
      <c r="G4096" s="176" t="s">
        <v>25</v>
      </c>
      <c r="H4096" s="165">
        <v>208.8</v>
      </c>
    </row>
    <row r="4097" spans="1:8" x14ac:dyDescent="0.35">
      <c r="A4097">
        <v>347399</v>
      </c>
      <c r="B4097" t="s">
        <v>76</v>
      </c>
      <c r="C4097" t="s">
        <v>3</v>
      </c>
      <c r="D4097" t="s">
        <v>62</v>
      </c>
      <c r="E4097" t="s">
        <v>63</v>
      </c>
      <c r="F4097" t="s">
        <v>7</v>
      </c>
      <c r="G4097" s="176" t="s">
        <v>25</v>
      </c>
      <c r="H4097" s="165">
        <v>104.4</v>
      </c>
    </row>
    <row r="4098" spans="1:8" x14ac:dyDescent="0.35">
      <c r="A4098">
        <v>347353</v>
      </c>
      <c r="B4098" t="s">
        <v>47</v>
      </c>
      <c r="C4098" t="s">
        <v>37</v>
      </c>
      <c r="D4098" t="s">
        <v>38</v>
      </c>
      <c r="E4098" t="s">
        <v>39</v>
      </c>
      <c r="F4098" t="s">
        <v>43</v>
      </c>
      <c r="G4098" s="176" t="s">
        <v>25</v>
      </c>
      <c r="H4098" s="165">
        <v>208.8</v>
      </c>
    </row>
    <row r="4099" spans="1:8" x14ac:dyDescent="0.35">
      <c r="A4099">
        <v>347355</v>
      </c>
      <c r="B4099" t="s">
        <v>49</v>
      </c>
      <c r="C4099" t="s">
        <v>37</v>
      </c>
      <c r="D4099" t="s">
        <v>38</v>
      </c>
      <c r="E4099" t="s">
        <v>39</v>
      </c>
      <c r="F4099" t="s">
        <v>43</v>
      </c>
      <c r="G4099" s="176" t="s">
        <v>25</v>
      </c>
      <c r="H4099" s="165">
        <v>313.2</v>
      </c>
    </row>
    <row r="4100" spans="1:8" x14ac:dyDescent="0.35">
      <c r="A4100">
        <v>347357</v>
      </c>
      <c r="B4100" t="s">
        <v>50</v>
      </c>
      <c r="C4100" t="s">
        <v>37</v>
      </c>
      <c r="D4100" t="s">
        <v>38</v>
      </c>
      <c r="E4100" t="s">
        <v>39</v>
      </c>
      <c r="F4100" t="s">
        <v>43</v>
      </c>
      <c r="G4100" s="176" t="s">
        <v>25</v>
      </c>
      <c r="H4100" s="165">
        <v>313.2</v>
      </c>
    </row>
    <row r="4101" spans="1:8" x14ac:dyDescent="0.35">
      <c r="A4101">
        <v>347359</v>
      </c>
      <c r="B4101" t="s">
        <v>51</v>
      </c>
      <c r="C4101" t="s">
        <v>37</v>
      </c>
      <c r="D4101" t="s">
        <v>38</v>
      </c>
      <c r="E4101" t="s">
        <v>39</v>
      </c>
      <c r="F4101" t="s">
        <v>43</v>
      </c>
      <c r="G4101" s="176" t="s">
        <v>25</v>
      </c>
      <c r="H4101" s="165">
        <v>208.8</v>
      </c>
    </row>
    <row r="4102" spans="1:8" x14ac:dyDescent="0.35">
      <c r="A4102">
        <v>347373</v>
      </c>
      <c r="B4102" t="s">
        <v>57</v>
      </c>
      <c r="C4102" t="s">
        <v>37</v>
      </c>
      <c r="D4102" t="s">
        <v>38</v>
      </c>
      <c r="E4102" t="s">
        <v>53</v>
      </c>
      <c r="F4102" t="s">
        <v>43</v>
      </c>
      <c r="G4102" s="176" t="s">
        <v>25</v>
      </c>
      <c r="H4102" s="165">
        <v>208.8</v>
      </c>
    </row>
    <row r="4103" spans="1:8" x14ac:dyDescent="0.35">
      <c r="A4103">
        <v>347375</v>
      </c>
      <c r="B4103" t="s">
        <v>58</v>
      </c>
      <c r="C4103" t="s">
        <v>37</v>
      </c>
      <c r="D4103" t="s">
        <v>38</v>
      </c>
      <c r="E4103" t="s">
        <v>53</v>
      </c>
      <c r="F4103" t="s">
        <v>43</v>
      </c>
      <c r="G4103" s="176" t="s">
        <v>25</v>
      </c>
      <c r="H4103" s="165">
        <v>313.2</v>
      </c>
    </row>
    <row r="4104" spans="1:8" x14ac:dyDescent="0.35">
      <c r="A4104">
        <v>347377</v>
      </c>
      <c r="B4104" t="s">
        <v>59</v>
      </c>
      <c r="C4104" t="s">
        <v>37</v>
      </c>
      <c r="D4104" t="s">
        <v>38</v>
      </c>
      <c r="E4104" t="s">
        <v>53</v>
      </c>
      <c r="F4104" t="s">
        <v>43</v>
      </c>
      <c r="G4104" s="176" t="s">
        <v>25</v>
      </c>
      <c r="H4104" s="165">
        <v>313.2</v>
      </c>
    </row>
    <row r="4105" spans="1:8" x14ac:dyDescent="0.35">
      <c r="A4105">
        <v>347379</v>
      </c>
      <c r="B4105" t="s">
        <v>60</v>
      </c>
      <c r="C4105" t="s">
        <v>37</v>
      </c>
      <c r="D4105" t="s">
        <v>38</v>
      </c>
      <c r="E4105" t="s">
        <v>53</v>
      </c>
      <c r="F4105" t="s">
        <v>43</v>
      </c>
      <c r="G4105" s="176" t="s">
        <v>25</v>
      </c>
      <c r="H4105" s="165">
        <v>208.8</v>
      </c>
    </row>
    <row r="4106" spans="1:8" x14ac:dyDescent="0.35">
      <c r="A4106">
        <v>347353</v>
      </c>
      <c r="B4106" t="s">
        <v>47</v>
      </c>
      <c r="C4106" t="s">
        <v>37</v>
      </c>
      <c r="D4106" t="s">
        <v>38</v>
      </c>
      <c r="E4106" t="s">
        <v>39</v>
      </c>
      <c r="F4106" t="s">
        <v>42</v>
      </c>
      <c r="G4106" s="176" t="s">
        <v>25</v>
      </c>
      <c r="H4106" s="165">
        <v>208.8</v>
      </c>
    </row>
    <row r="4107" spans="1:8" x14ac:dyDescent="0.35">
      <c r="A4107">
        <v>347355</v>
      </c>
      <c r="B4107" t="s">
        <v>49</v>
      </c>
      <c r="C4107" t="s">
        <v>37</v>
      </c>
      <c r="D4107" t="s">
        <v>38</v>
      </c>
      <c r="E4107" t="s">
        <v>39</v>
      </c>
      <c r="F4107" t="s">
        <v>42</v>
      </c>
      <c r="G4107" s="176" t="s">
        <v>25</v>
      </c>
      <c r="H4107" s="165">
        <v>313.2</v>
      </c>
    </row>
    <row r="4108" spans="1:8" x14ac:dyDescent="0.35">
      <c r="A4108">
        <v>347357</v>
      </c>
      <c r="B4108" t="s">
        <v>50</v>
      </c>
      <c r="C4108" t="s">
        <v>37</v>
      </c>
      <c r="D4108" t="s">
        <v>38</v>
      </c>
      <c r="E4108" t="s">
        <v>39</v>
      </c>
      <c r="F4108" t="s">
        <v>42</v>
      </c>
      <c r="G4108" s="176" t="s">
        <v>25</v>
      </c>
      <c r="H4108" s="165">
        <v>313.2</v>
      </c>
    </row>
    <row r="4109" spans="1:8" x14ac:dyDescent="0.35">
      <c r="A4109">
        <v>347359</v>
      </c>
      <c r="B4109" t="s">
        <v>51</v>
      </c>
      <c r="C4109" t="s">
        <v>37</v>
      </c>
      <c r="D4109" t="s">
        <v>38</v>
      </c>
      <c r="E4109" t="s">
        <v>39</v>
      </c>
      <c r="F4109" t="s">
        <v>42</v>
      </c>
      <c r="G4109" s="176" t="s">
        <v>25</v>
      </c>
      <c r="H4109" s="165">
        <v>208.8</v>
      </c>
    </row>
    <row r="4110" spans="1:8" x14ac:dyDescent="0.35">
      <c r="A4110">
        <v>347373</v>
      </c>
      <c r="B4110" t="s">
        <v>57</v>
      </c>
      <c r="C4110" t="s">
        <v>37</v>
      </c>
      <c r="D4110" t="s">
        <v>38</v>
      </c>
      <c r="E4110" t="s">
        <v>53</v>
      </c>
      <c r="F4110" t="s">
        <v>42</v>
      </c>
      <c r="G4110" s="176" t="s">
        <v>25</v>
      </c>
      <c r="H4110" s="165">
        <v>208.8</v>
      </c>
    </row>
    <row r="4111" spans="1:8" x14ac:dyDescent="0.35">
      <c r="A4111">
        <v>347375</v>
      </c>
      <c r="B4111" t="s">
        <v>58</v>
      </c>
      <c r="C4111" t="s">
        <v>37</v>
      </c>
      <c r="D4111" t="s">
        <v>38</v>
      </c>
      <c r="E4111" t="s">
        <v>53</v>
      </c>
      <c r="F4111" t="s">
        <v>42</v>
      </c>
      <c r="G4111" s="176" t="s">
        <v>25</v>
      </c>
      <c r="H4111" s="165">
        <v>313.2</v>
      </c>
    </row>
    <row r="4112" spans="1:8" x14ac:dyDescent="0.35">
      <c r="A4112">
        <v>347377</v>
      </c>
      <c r="B4112" t="s">
        <v>59</v>
      </c>
      <c r="C4112" t="s">
        <v>37</v>
      </c>
      <c r="D4112" t="s">
        <v>38</v>
      </c>
      <c r="E4112" t="s">
        <v>53</v>
      </c>
      <c r="F4112" t="s">
        <v>42</v>
      </c>
      <c r="G4112" s="176" t="s">
        <v>25</v>
      </c>
      <c r="H4112" s="165">
        <v>313.2</v>
      </c>
    </row>
    <row r="4113" spans="1:8" x14ac:dyDescent="0.35">
      <c r="A4113">
        <v>347379</v>
      </c>
      <c r="B4113" t="s">
        <v>60</v>
      </c>
      <c r="C4113" t="s">
        <v>37</v>
      </c>
      <c r="D4113" t="s">
        <v>38</v>
      </c>
      <c r="E4113" t="s">
        <v>53</v>
      </c>
      <c r="F4113" t="s">
        <v>42</v>
      </c>
      <c r="G4113" s="176" t="s">
        <v>25</v>
      </c>
      <c r="H4113" s="165">
        <v>208.8</v>
      </c>
    </row>
    <row r="4114" spans="1:8" x14ac:dyDescent="0.35">
      <c r="A4114">
        <v>347385</v>
      </c>
      <c r="B4114" t="s">
        <v>61</v>
      </c>
      <c r="C4114" t="s">
        <v>3</v>
      </c>
      <c r="D4114" t="s">
        <v>62</v>
      </c>
      <c r="E4114" t="s">
        <v>63</v>
      </c>
      <c r="F4114" t="s">
        <v>66</v>
      </c>
      <c r="G4114" s="176" t="s">
        <v>25</v>
      </c>
      <c r="H4114" s="165">
        <v>104.4</v>
      </c>
    </row>
    <row r="4115" spans="1:8" x14ac:dyDescent="0.35">
      <c r="A4115">
        <v>347387</v>
      </c>
      <c r="B4115" t="s">
        <v>70</v>
      </c>
      <c r="C4115" t="s">
        <v>3</v>
      </c>
      <c r="D4115" t="s">
        <v>62</v>
      </c>
      <c r="E4115" t="s">
        <v>63</v>
      </c>
      <c r="F4115" t="s">
        <v>66</v>
      </c>
      <c r="G4115" s="176" t="s">
        <v>25</v>
      </c>
      <c r="H4115" s="165">
        <v>104.4</v>
      </c>
    </row>
    <row r="4116" spans="1:8" x14ac:dyDescent="0.35">
      <c r="A4116">
        <v>347389</v>
      </c>
      <c r="B4116" t="s">
        <v>71</v>
      </c>
      <c r="C4116" t="s">
        <v>3</v>
      </c>
      <c r="D4116" t="s">
        <v>62</v>
      </c>
      <c r="E4116" t="s">
        <v>63</v>
      </c>
      <c r="F4116" t="s">
        <v>66</v>
      </c>
      <c r="G4116" s="176" t="s">
        <v>25</v>
      </c>
      <c r="H4116" s="165">
        <v>104.4</v>
      </c>
    </row>
    <row r="4117" spans="1:8" x14ac:dyDescent="0.35">
      <c r="A4117">
        <v>347391</v>
      </c>
      <c r="B4117" t="s">
        <v>72</v>
      </c>
      <c r="C4117" t="s">
        <v>3</v>
      </c>
      <c r="D4117" t="s">
        <v>62</v>
      </c>
      <c r="E4117" t="s">
        <v>63</v>
      </c>
      <c r="F4117" t="s">
        <v>66</v>
      </c>
      <c r="G4117" s="176" t="s">
        <v>25</v>
      </c>
      <c r="H4117" s="165">
        <v>104.4</v>
      </c>
    </row>
    <row r="4118" spans="1:8" x14ac:dyDescent="0.35">
      <c r="A4118">
        <v>347393</v>
      </c>
      <c r="B4118" t="s">
        <v>73</v>
      </c>
      <c r="C4118" t="s">
        <v>3</v>
      </c>
      <c r="D4118" t="s">
        <v>62</v>
      </c>
      <c r="E4118" t="s">
        <v>63</v>
      </c>
      <c r="F4118" t="s">
        <v>66</v>
      </c>
      <c r="G4118" s="176" t="s">
        <v>25</v>
      </c>
      <c r="H4118" s="165">
        <v>104.4</v>
      </c>
    </row>
    <row r="4119" spans="1:8" x14ac:dyDescent="0.35">
      <c r="A4119">
        <v>347395</v>
      </c>
      <c r="B4119" t="s">
        <v>74</v>
      </c>
      <c r="C4119" t="s">
        <v>3</v>
      </c>
      <c r="D4119" t="s">
        <v>62</v>
      </c>
      <c r="E4119" t="s">
        <v>63</v>
      </c>
      <c r="F4119" t="s">
        <v>66</v>
      </c>
      <c r="G4119" s="176" t="s">
        <v>25</v>
      </c>
      <c r="H4119" s="165">
        <v>208.8</v>
      </c>
    </row>
    <row r="4120" spans="1:8" x14ac:dyDescent="0.35">
      <c r="A4120">
        <v>347397</v>
      </c>
      <c r="B4120" t="s">
        <v>75</v>
      </c>
      <c r="C4120" t="s">
        <v>3</v>
      </c>
      <c r="D4120" t="s">
        <v>62</v>
      </c>
      <c r="E4120" t="s">
        <v>63</v>
      </c>
      <c r="F4120" t="s">
        <v>66</v>
      </c>
      <c r="G4120" s="176" t="s">
        <v>25</v>
      </c>
      <c r="H4120" s="165">
        <v>208.8</v>
      </c>
    </row>
    <row r="4121" spans="1:8" x14ac:dyDescent="0.35">
      <c r="A4121">
        <v>347399</v>
      </c>
      <c r="B4121" t="s">
        <v>76</v>
      </c>
      <c r="C4121" t="s">
        <v>3</v>
      </c>
      <c r="D4121" t="s">
        <v>62</v>
      </c>
      <c r="E4121" t="s">
        <v>63</v>
      </c>
      <c r="F4121" t="s">
        <v>66</v>
      </c>
      <c r="G4121" s="176" t="s">
        <v>25</v>
      </c>
      <c r="H4121" s="165">
        <v>104.4</v>
      </c>
    </row>
    <row r="4122" spans="1:8" x14ac:dyDescent="0.35">
      <c r="A4122">
        <v>347425</v>
      </c>
      <c r="B4122" t="s">
        <v>93</v>
      </c>
      <c r="C4122" t="s">
        <v>3</v>
      </c>
      <c r="D4122" t="s">
        <v>62</v>
      </c>
      <c r="E4122" t="s">
        <v>91</v>
      </c>
      <c r="F4122" t="s">
        <v>66</v>
      </c>
      <c r="G4122" s="176" t="s">
        <v>25</v>
      </c>
      <c r="H4122" s="165">
        <v>104.4</v>
      </c>
    </row>
    <row r="4123" spans="1:8" x14ac:dyDescent="0.35">
      <c r="A4123">
        <v>347427</v>
      </c>
      <c r="B4123" t="s">
        <v>98</v>
      </c>
      <c r="C4123" t="s">
        <v>3</v>
      </c>
      <c r="D4123" t="s">
        <v>62</v>
      </c>
      <c r="E4123" t="s">
        <v>91</v>
      </c>
      <c r="F4123" t="s">
        <v>66</v>
      </c>
      <c r="G4123" s="176" t="s">
        <v>25</v>
      </c>
      <c r="H4123" s="165">
        <v>104.4</v>
      </c>
    </row>
    <row r="4124" spans="1:8" x14ac:dyDescent="0.35">
      <c r="A4124">
        <v>347429</v>
      </c>
      <c r="B4124" t="s">
        <v>99</v>
      </c>
      <c r="C4124" t="s">
        <v>3</v>
      </c>
      <c r="D4124" t="s">
        <v>62</v>
      </c>
      <c r="E4124" t="s">
        <v>91</v>
      </c>
      <c r="F4124" t="s">
        <v>66</v>
      </c>
      <c r="G4124" s="176" t="s">
        <v>25</v>
      </c>
      <c r="H4124" s="165">
        <v>104.4</v>
      </c>
    </row>
    <row r="4125" spans="1:8" x14ac:dyDescent="0.35">
      <c r="A4125">
        <v>347431</v>
      </c>
      <c r="B4125" t="s">
        <v>100</v>
      </c>
      <c r="C4125" t="s">
        <v>3</v>
      </c>
      <c r="D4125" t="s">
        <v>62</v>
      </c>
      <c r="E4125" t="s">
        <v>91</v>
      </c>
      <c r="F4125" t="s">
        <v>66</v>
      </c>
      <c r="G4125" s="176" t="s">
        <v>25</v>
      </c>
      <c r="H4125" s="165">
        <v>104.4</v>
      </c>
    </row>
    <row r="4126" spans="1:8" x14ac:dyDescent="0.35">
      <c r="A4126">
        <v>347433</v>
      </c>
      <c r="B4126" t="s">
        <v>101</v>
      </c>
      <c r="C4126" t="s">
        <v>3</v>
      </c>
      <c r="D4126" t="s">
        <v>62</v>
      </c>
      <c r="E4126" t="s">
        <v>91</v>
      </c>
      <c r="F4126" t="s">
        <v>66</v>
      </c>
      <c r="G4126" s="176" t="s">
        <v>25</v>
      </c>
      <c r="H4126" s="165">
        <v>104.4</v>
      </c>
    </row>
    <row r="4127" spans="1:8" x14ac:dyDescent="0.35">
      <c r="A4127">
        <v>347435</v>
      </c>
      <c r="B4127" t="s">
        <v>102</v>
      </c>
      <c r="C4127" t="s">
        <v>3</v>
      </c>
      <c r="D4127" t="s">
        <v>62</v>
      </c>
      <c r="E4127" t="s">
        <v>91</v>
      </c>
      <c r="F4127" t="s">
        <v>66</v>
      </c>
      <c r="G4127" s="176" t="s">
        <v>25</v>
      </c>
      <c r="H4127" s="165">
        <v>208.8</v>
      </c>
    </row>
    <row r="4128" spans="1:8" x14ac:dyDescent="0.35">
      <c r="A4128">
        <v>347437</v>
      </c>
      <c r="B4128" t="s">
        <v>103</v>
      </c>
      <c r="C4128" t="s">
        <v>3</v>
      </c>
      <c r="D4128" t="s">
        <v>62</v>
      </c>
      <c r="E4128" t="s">
        <v>91</v>
      </c>
      <c r="F4128" t="s">
        <v>66</v>
      </c>
      <c r="G4128" s="176" t="s">
        <v>25</v>
      </c>
      <c r="H4128" s="165">
        <v>208.8</v>
      </c>
    </row>
    <row r="4129" spans="1:8" x14ac:dyDescent="0.35">
      <c r="A4129">
        <v>347439</v>
      </c>
      <c r="B4129" t="s">
        <v>104</v>
      </c>
      <c r="C4129" t="s">
        <v>3</v>
      </c>
      <c r="D4129" t="s">
        <v>62</v>
      </c>
      <c r="E4129" t="s">
        <v>91</v>
      </c>
      <c r="F4129" t="s">
        <v>66</v>
      </c>
      <c r="G4129" s="176" t="s">
        <v>25</v>
      </c>
      <c r="H4129" s="165">
        <v>104.4</v>
      </c>
    </row>
    <row r="4130" spans="1:8" x14ac:dyDescent="0.35">
      <c r="A4130">
        <v>347385</v>
      </c>
      <c r="B4130" t="s">
        <v>61</v>
      </c>
      <c r="C4130" t="s">
        <v>3</v>
      </c>
      <c r="D4130" t="s">
        <v>62</v>
      </c>
      <c r="E4130" t="s">
        <v>63</v>
      </c>
      <c r="F4130" t="s">
        <v>64</v>
      </c>
      <c r="G4130" s="176" t="s">
        <v>25</v>
      </c>
      <c r="H4130" s="165">
        <v>104.4</v>
      </c>
    </row>
    <row r="4131" spans="1:8" x14ac:dyDescent="0.35">
      <c r="A4131">
        <v>347387</v>
      </c>
      <c r="B4131" t="s">
        <v>70</v>
      </c>
      <c r="C4131" t="s">
        <v>3</v>
      </c>
      <c r="D4131" t="s">
        <v>62</v>
      </c>
      <c r="E4131" t="s">
        <v>63</v>
      </c>
      <c r="F4131" t="s">
        <v>64</v>
      </c>
      <c r="G4131" s="176" t="s">
        <v>25</v>
      </c>
      <c r="H4131" s="165">
        <v>104.4</v>
      </c>
    </row>
    <row r="4132" spans="1:8" x14ac:dyDescent="0.35">
      <c r="A4132">
        <v>347389</v>
      </c>
      <c r="B4132" t="s">
        <v>71</v>
      </c>
      <c r="C4132" t="s">
        <v>3</v>
      </c>
      <c r="D4132" t="s">
        <v>62</v>
      </c>
      <c r="E4132" t="s">
        <v>63</v>
      </c>
      <c r="F4132" t="s">
        <v>64</v>
      </c>
      <c r="G4132" s="176" t="s">
        <v>25</v>
      </c>
      <c r="H4132" s="165">
        <v>104.4</v>
      </c>
    </row>
    <row r="4133" spans="1:8" x14ac:dyDescent="0.35">
      <c r="A4133">
        <v>347391</v>
      </c>
      <c r="B4133" t="s">
        <v>72</v>
      </c>
      <c r="C4133" t="s">
        <v>3</v>
      </c>
      <c r="D4133" t="s">
        <v>62</v>
      </c>
      <c r="E4133" t="s">
        <v>63</v>
      </c>
      <c r="F4133" t="s">
        <v>64</v>
      </c>
      <c r="G4133" s="176" t="s">
        <v>25</v>
      </c>
      <c r="H4133" s="165">
        <v>104.4</v>
      </c>
    </row>
    <row r="4134" spans="1:8" x14ac:dyDescent="0.35">
      <c r="A4134">
        <v>347393</v>
      </c>
      <c r="B4134" t="s">
        <v>73</v>
      </c>
      <c r="C4134" t="s">
        <v>3</v>
      </c>
      <c r="D4134" t="s">
        <v>62</v>
      </c>
      <c r="E4134" t="s">
        <v>63</v>
      </c>
      <c r="F4134" t="s">
        <v>64</v>
      </c>
      <c r="G4134" s="176" t="s">
        <v>25</v>
      </c>
      <c r="H4134" s="165">
        <v>104.4</v>
      </c>
    </row>
    <row r="4135" spans="1:8" x14ac:dyDescent="0.35">
      <c r="A4135">
        <v>347395</v>
      </c>
      <c r="B4135" t="s">
        <v>74</v>
      </c>
      <c r="C4135" t="s">
        <v>3</v>
      </c>
      <c r="D4135" t="s">
        <v>62</v>
      </c>
      <c r="E4135" t="s">
        <v>63</v>
      </c>
      <c r="F4135" t="s">
        <v>64</v>
      </c>
      <c r="G4135" s="176" t="s">
        <v>25</v>
      </c>
      <c r="H4135" s="165">
        <v>208.8</v>
      </c>
    </row>
    <row r="4136" spans="1:8" x14ac:dyDescent="0.35">
      <c r="A4136">
        <v>347397</v>
      </c>
      <c r="B4136" t="s">
        <v>75</v>
      </c>
      <c r="C4136" t="s">
        <v>3</v>
      </c>
      <c r="D4136" t="s">
        <v>62</v>
      </c>
      <c r="E4136" t="s">
        <v>63</v>
      </c>
      <c r="F4136" t="s">
        <v>64</v>
      </c>
      <c r="G4136" s="176" t="s">
        <v>25</v>
      </c>
      <c r="H4136" s="165">
        <v>208.8</v>
      </c>
    </row>
    <row r="4137" spans="1:8" x14ac:dyDescent="0.35">
      <c r="A4137">
        <v>347399</v>
      </c>
      <c r="B4137" t="s">
        <v>76</v>
      </c>
      <c r="C4137" t="s">
        <v>3</v>
      </c>
      <c r="D4137" t="s">
        <v>62</v>
      </c>
      <c r="E4137" t="s">
        <v>63</v>
      </c>
      <c r="F4137" t="s">
        <v>64</v>
      </c>
      <c r="G4137" s="176" t="s">
        <v>25</v>
      </c>
      <c r="H4137" s="165">
        <v>104.4</v>
      </c>
    </row>
    <row r="4138" spans="1:8" x14ac:dyDescent="0.35">
      <c r="A4138">
        <v>347425</v>
      </c>
      <c r="B4138" t="s">
        <v>93</v>
      </c>
      <c r="C4138" t="s">
        <v>3</v>
      </c>
      <c r="D4138" t="s">
        <v>62</v>
      </c>
      <c r="E4138" t="s">
        <v>91</v>
      </c>
      <c r="F4138" t="s">
        <v>64</v>
      </c>
      <c r="G4138" s="176" t="s">
        <v>25</v>
      </c>
      <c r="H4138" s="165">
        <v>104.4</v>
      </c>
    </row>
    <row r="4139" spans="1:8" x14ac:dyDescent="0.35">
      <c r="A4139">
        <v>347427</v>
      </c>
      <c r="B4139" t="s">
        <v>98</v>
      </c>
      <c r="C4139" t="s">
        <v>3</v>
      </c>
      <c r="D4139" t="s">
        <v>62</v>
      </c>
      <c r="E4139" t="s">
        <v>91</v>
      </c>
      <c r="F4139" t="s">
        <v>64</v>
      </c>
      <c r="G4139" s="176" t="s">
        <v>25</v>
      </c>
      <c r="H4139" s="165">
        <v>104.4</v>
      </c>
    </row>
    <row r="4140" spans="1:8" x14ac:dyDescent="0.35">
      <c r="A4140">
        <v>347429</v>
      </c>
      <c r="B4140" t="s">
        <v>99</v>
      </c>
      <c r="C4140" t="s">
        <v>3</v>
      </c>
      <c r="D4140" t="s">
        <v>62</v>
      </c>
      <c r="E4140" t="s">
        <v>91</v>
      </c>
      <c r="F4140" t="s">
        <v>64</v>
      </c>
      <c r="G4140" s="176" t="s">
        <v>25</v>
      </c>
      <c r="H4140" s="165">
        <v>104.4</v>
      </c>
    </row>
    <row r="4141" spans="1:8" x14ac:dyDescent="0.35">
      <c r="A4141">
        <v>347431</v>
      </c>
      <c r="B4141" t="s">
        <v>100</v>
      </c>
      <c r="C4141" t="s">
        <v>3</v>
      </c>
      <c r="D4141" t="s">
        <v>62</v>
      </c>
      <c r="E4141" t="s">
        <v>91</v>
      </c>
      <c r="F4141" t="s">
        <v>64</v>
      </c>
      <c r="G4141" s="176" t="s">
        <v>25</v>
      </c>
      <c r="H4141" s="165">
        <v>104.4</v>
      </c>
    </row>
    <row r="4142" spans="1:8" x14ac:dyDescent="0.35">
      <c r="A4142">
        <v>347433</v>
      </c>
      <c r="B4142" t="s">
        <v>101</v>
      </c>
      <c r="C4142" t="s">
        <v>3</v>
      </c>
      <c r="D4142" t="s">
        <v>62</v>
      </c>
      <c r="E4142" t="s">
        <v>91</v>
      </c>
      <c r="F4142" t="s">
        <v>64</v>
      </c>
      <c r="G4142" s="176" t="s">
        <v>25</v>
      </c>
      <c r="H4142" s="165">
        <v>104.4</v>
      </c>
    </row>
    <row r="4143" spans="1:8" x14ac:dyDescent="0.35">
      <c r="A4143">
        <v>347435</v>
      </c>
      <c r="B4143" t="s">
        <v>102</v>
      </c>
      <c r="C4143" t="s">
        <v>3</v>
      </c>
      <c r="D4143" t="s">
        <v>62</v>
      </c>
      <c r="E4143" t="s">
        <v>91</v>
      </c>
      <c r="F4143" t="s">
        <v>64</v>
      </c>
      <c r="G4143" s="176" t="s">
        <v>25</v>
      </c>
      <c r="H4143" s="165">
        <v>208.8</v>
      </c>
    </row>
    <row r="4144" spans="1:8" x14ac:dyDescent="0.35">
      <c r="A4144">
        <v>347437</v>
      </c>
      <c r="B4144" t="s">
        <v>103</v>
      </c>
      <c r="C4144" t="s">
        <v>3</v>
      </c>
      <c r="D4144" t="s">
        <v>62</v>
      </c>
      <c r="E4144" t="s">
        <v>91</v>
      </c>
      <c r="F4144" t="s">
        <v>64</v>
      </c>
      <c r="G4144" s="176" t="s">
        <v>25</v>
      </c>
      <c r="H4144" s="165">
        <v>208.8</v>
      </c>
    </row>
    <row r="4145" spans="1:8" x14ac:dyDescent="0.35">
      <c r="A4145">
        <v>347439</v>
      </c>
      <c r="B4145" t="s">
        <v>104</v>
      </c>
      <c r="C4145" t="s">
        <v>3</v>
      </c>
      <c r="D4145" t="s">
        <v>62</v>
      </c>
      <c r="E4145" t="s">
        <v>91</v>
      </c>
      <c r="F4145" t="s">
        <v>64</v>
      </c>
      <c r="G4145" s="176" t="s">
        <v>25</v>
      </c>
      <c r="H4145" s="165">
        <v>104.4</v>
      </c>
    </row>
    <row r="4146" spans="1:8" x14ac:dyDescent="0.35">
      <c r="A4146">
        <v>347353</v>
      </c>
      <c r="B4146" t="s">
        <v>47</v>
      </c>
      <c r="C4146" t="s">
        <v>37</v>
      </c>
      <c r="D4146" t="s">
        <v>38</v>
      </c>
      <c r="E4146" t="s">
        <v>39</v>
      </c>
      <c r="F4146" t="s">
        <v>44</v>
      </c>
      <c r="G4146" s="176" t="s">
        <v>25</v>
      </c>
      <c r="H4146" s="165">
        <v>139.19999999998601</v>
      </c>
    </row>
    <row r="4147" spans="1:8" x14ac:dyDescent="0.35">
      <c r="A4147">
        <v>347355</v>
      </c>
      <c r="B4147" t="s">
        <v>49</v>
      </c>
      <c r="C4147" t="s">
        <v>37</v>
      </c>
      <c r="D4147" t="s">
        <v>38</v>
      </c>
      <c r="E4147" t="s">
        <v>39</v>
      </c>
      <c r="F4147" t="s">
        <v>44</v>
      </c>
      <c r="G4147" s="176" t="s">
        <v>25</v>
      </c>
      <c r="H4147" s="165">
        <v>208.79999999997901</v>
      </c>
    </row>
    <row r="4148" spans="1:8" x14ac:dyDescent="0.35">
      <c r="A4148">
        <v>347357</v>
      </c>
      <c r="B4148" t="s">
        <v>50</v>
      </c>
      <c r="C4148" t="s">
        <v>37</v>
      </c>
      <c r="D4148" t="s">
        <v>38</v>
      </c>
      <c r="E4148" t="s">
        <v>39</v>
      </c>
      <c r="F4148" t="s">
        <v>44</v>
      </c>
      <c r="G4148" s="176" t="s">
        <v>25</v>
      </c>
      <c r="H4148" s="165">
        <v>208.79999999997901</v>
      </c>
    </row>
    <row r="4149" spans="1:8" x14ac:dyDescent="0.35">
      <c r="A4149">
        <v>347359</v>
      </c>
      <c r="B4149" t="s">
        <v>51</v>
      </c>
      <c r="C4149" t="s">
        <v>37</v>
      </c>
      <c r="D4149" t="s">
        <v>38</v>
      </c>
      <c r="E4149" t="s">
        <v>39</v>
      </c>
      <c r="F4149" t="s">
        <v>44</v>
      </c>
      <c r="G4149" s="176" t="s">
        <v>25</v>
      </c>
      <c r="H4149" s="165">
        <v>139.19999999998601</v>
      </c>
    </row>
    <row r="4150" spans="1:8" x14ac:dyDescent="0.35">
      <c r="A4150">
        <v>347373</v>
      </c>
      <c r="B4150" t="s">
        <v>57</v>
      </c>
      <c r="C4150" t="s">
        <v>37</v>
      </c>
      <c r="D4150" t="s">
        <v>38</v>
      </c>
      <c r="E4150" t="s">
        <v>53</v>
      </c>
      <c r="F4150" t="s">
        <v>44</v>
      </c>
      <c r="G4150" s="176" t="s">
        <v>25</v>
      </c>
      <c r="H4150" s="165">
        <v>139.19999999998601</v>
      </c>
    </row>
    <row r="4151" spans="1:8" x14ac:dyDescent="0.35">
      <c r="A4151">
        <v>347375</v>
      </c>
      <c r="B4151" t="s">
        <v>58</v>
      </c>
      <c r="C4151" t="s">
        <v>37</v>
      </c>
      <c r="D4151" t="s">
        <v>38</v>
      </c>
      <c r="E4151" t="s">
        <v>53</v>
      </c>
      <c r="F4151" t="s">
        <v>44</v>
      </c>
      <c r="G4151" s="176" t="s">
        <v>25</v>
      </c>
      <c r="H4151" s="165">
        <v>208.79999999997901</v>
      </c>
    </row>
    <row r="4152" spans="1:8" x14ac:dyDescent="0.35">
      <c r="A4152">
        <v>347377</v>
      </c>
      <c r="B4152" t="s">
        <v>59</v>
      </c>
      <c r="C4152" t="s">
        <v>37</v>
      </c>
      <c r="D4152" t="s">
        <v>38</v>
      </c>
      <c r="E4152" t="s">
        <v>53</v>
      </c>
      <c r="F4152" t="s">
        <v>44</v>
      </c>
      <c r="G4152" s="176" t="s">
        <v>25</v>
      </c>
      <c r="H4152" s="165">
        <v>208.79999999997901</v>
      </c>
    </row>
    <row r="4153" spans="1:8" x14ac:dyDescent="0.35">
      <c r="A4153">
        <v>347379</v>
      </c>
      <c r="B4153" t="s">
        <v>60</v>
      </c>
      <c r="C4153" t="s">
        <v>37</v>
      </c>
      <c r="D4153" t="s">
        <v>38</v>
      </c>
      <c r="E4153" t="s">
        <v>53</v>
      </c>
      <c r="F4153" t="s">
        <v>44</v>
      </c>
      <c r="G4153" s="176" t="s">
        <v>25</v>
      </c>
      <c r="H4153" s="165">
        <v>139.19999999998601</v>
      </c>
    </row>
    <row r="4154" spans="1:8" x14ac:dyDescent="0.35">
      <c r="A4154">
        <v>347411</v>
      </c>
      <c r="B4154" t="s">
        <v>85</v>
      </c>
      <c r="C4154" t="s">
        <v>37</v>
      </c>
      <c r="D4154" t="s">
        <v>4</v>
      </c>
      <c r="E4154" t="s">
        <v>78</v>
      </c>
      <c r="F4154" t="s">
        <v>44</v>
      </c>
      <c r="G4154" s="176" t="s">
        <v>25</v>
      </c>
      <c r="H4154" s="165">
        <v>139.19999999998601</v>
      </c>
    </row>
    <row r="4155" spans="1:8" x14ac:dyDescent="0.35">
      <c r="A4155">
        <v>347413</v>
      </c>
      <c r="B4155" t="s">
        <v>86</v>
      </c>
      <c r="C4155" t="s">
        <v>37</v>
      </c>
      <c r="D4155" t="s">
        <v>4</v>
      </c>
      <c r="E4155" t="s">
        <v>78</v>
      </c>
      <c r="F4155" t="s">
        <v>44</v>
      </c>
      <c r="G4155" s="176" t="s">
        <v>25</v>
      </c>
      <c r="H4155" s="165">
        <v>139.19999999998601</v>
      </c>
    </row>
    <row r="4156" spans="1:8" x14ac:dyDescent="0.35">
      <c r="A4156">
        <v>347415</v>
      </c>
      <c r="B4156" t="s">
        <v>87</v>
      </c>
      <c r="C4156" t="s">
        <v>37</v>
      </c>
      <c r="D4156" t="s">
        <v>4</v>
      </c>
      <c r="E4156" t="s">
        <v>78</v>
      </c>
      <c r="F4156" t="s">
        <v>44</v>
      </c>
      <c r="G4156" s="176" t="s">
        <v>25</v>
      </c>
      <c r="H4156" s="165">
        <v>139.19999999998601</v>
      </c>
    </row>
    <row r="4157" spans="1:8" x14ac:dyDescent="0.35">
      <c r="A4157">
        <v>347417</v>
      </c>
      <c r="B4157" t="s">
        <v>88</v>
      </c>
      <c r="C4157" t="s">
        <v>37</v>
      </c>
      <c r="D4157" t="s">
        <v>4</v>
      </c>
      <c r="E4157" t="s">
        <v>78</v>
      </c>
      <c r="F4157" t="s">
        <v>44</v>
      </c>
      <c r="G4157" s="176" t="s">
        <v>25</v>
      </c>
      <c r="H4157" s="165">
        <v>139.19999999998601</v>
      </c>
    </row>
    <row r="4158" spans="1:8" x14ac:dyDescent="0.35">
      <c r="A4158">
        <v>347419</v>
      </c>
      <c r="B4158" t="s">
        <v>89</v>
      </c>
      <c r="C4158" t="s">
        <v>37</v>
      </c>
      <c r="D4158" t="s">
        <v>4</v>
      </c>
      <c r="E4158" t="s">
        <v>78</v>
      </c>
      <c r="F4158" t="s">
        <v>44</v>
      </c>
      <c r="G4158" s="176" t="s">
        <v>25</v>
      </c>
      <c r="H4158" s="165">
        <v>139.19999999998601</v>
      </c>
    </row>
    <row r="4159" spans="1:8" x14ac:dyDescent="0.35">
      <c r="A4159">
        <v>347353</v>
      </c>
      <c r="B4159" t="s">
        <v>47</v>
      </c>
      <c r="C4159" t="s">
        <v>37</v>
      </c>
      <c r="D4159" t="s">
        <v>38</v>
      </c>
      <c r="E4159" t="s">
        <v>39</v>
      </c>
      <c r="F4159" t="s">
        <v>41</v>
      </c>
      <c r="G4159" s="176" t="s">
        <v>25</v>
      </c>
      <c r="H4159" s="165">
        <v>139.19999999998601</v>
      </c>
    </row>
    <row r="4160" spans="1:8" x14ac:dyDescent="0.35">
      <c r="A4160">
        <v>347355</v>
      </c>
      <c r="B4160" t="s">
        <v>49</v>
      </c>
      <c r="C4160" t="s">
        <v>37</v>
      </c>
      <c r="D4160" t="s">
        <v>38</v>
      </c>
      <c r="E4160" t="s">
        <v>39</v>
      </c>
      <c r="F4160" t="s">
        <v>41</v>
      </c>
      <c r="G4160" s="176" t="s">
        <v>25</v>
      </c>
      <c r="H4160" s="165">
        <v>208.79999999997901</v>
      </c>
    </row>
    <row r="4161" spans="1:8" x14ac:dyDescent="0.35">
      <c r="A4161">
        <v>347357</v>
      </c>
      <c r="B4161" t="s">
        <v>50</v>
      </c>
      <c r="C4161" t="s">
        <v>37</v>
      </c>
      <c r="D4161" t="s">
        <v>38</v>
      </c>
      <c r="E4161" t="s">
        <v>39</v>
      </c>
      <c r="F4161" t="s">
        <v>41</v>
      </c>
      <c r="G4161" s="176" t="s">
        <v>25</v>
      </c>
      <c r="H4161" s="165">
        <v>208.79999999997901</v>
      </c>
    </row>
    <row r="4162" spans="1:8" x14ac:dyDescent="0.35">
      <c r="A4162">
        <v>347359</v>
      </c>
      <c r="B4162" t="s">
        <v>51</v>
      </c>
      <c r="C4162" t="s">
        <v>37</v>
      </c>
      <c r="D4162" t="s">
        <v>38</v>
      </c>
      <c r="E4162" t="s">
        <v>39</v>
      </c>
      <c r="F4162" t="s">
        <v>41</v>
      </c>
      <c r="G4162" s="176" t="s">
        <v>25</v>
      </c>
      <c r="H4162" s="165">
        <v>139.19999999998601</v>
      </c>
    </row>
    <row r="4163" spans="1:8" x14ac:dyDescent="0.35">
      <c r="A4163">
        <v>347373</v>
      </c>
      <c r="B4163" t="s">
        <v>57</v>
      </c>
      <c r="C4163" t="s">
        <v>37</v>
      </c>
      <c r="D4163" t="s">
        <v>38</v>
      </c>
      <c r="E4163" t="s">
        <v>53</v>
      </c>
      <c r="F4163" t="s">
        <v>41</v>
      </c>
      <c r="G4163" s="176" t="s">
        <v>25</v>
      </c>
      <c r="H4163" s="165">
        <v>139.19999999998601</v>
      </c>
    </row>
    <row r="4164" spans="1:8" x14ac:dyDescent="0.35">
      <c r="A4164">
        <v>347375</v>
      </c>
      <c r="B4164" t="s">
        <v>58</v>
      </c>
      <c r="C4164" t="s">
        <v>37</v>
      </c>
      <c r="D4164" t="s">
        <v>38</v>
      </c>
      <c r="E4164" t="s">
        <v>53</v>
      </c>
      <c r="F4164" t="s">
        <v>41</v>
      </c>
      <c r="G4164" s="176" t="s">
        <v>25</v>
      </c>
      <c r="H4164" s="165">
        <v>208.79999999997901</v>
      </c>
    </row>
    <row r="4165" spans="1:8" x14ac:dyDescent="0.35">
      <c r="A4165">
        <v>347377</v>
      </c>
      <c r="B4165" t="s">
        <v>59</v>
      </c>
      <c r="C4165" t="s">
        <v>37</v>
      </c>
      <c r="D4165" t="s">
        <v>38</v>
      </c>
      <c r="E4165" t="s">
        <v>53</v>
      </c>
      <c r="F4165" t="s">
        <v>41</v>
      </c>
      <c r="G4165" s="176" t="s">
        <v>25</v>
      </c>
      <c r="H4165" s="165">
        <v>208.79999999997901</v>
      </c>
    </row>
    <row r="4166" spans="1:8" x14ac:dyDescent="0.35">
      <c r="A4166">
        <v>347379</v>
      </c>
      <c r="B4166" t="s">
        <v>60</v>
      </c>
      <c r="C4166" t="s">
        <v>37</v>
      </c>
      <c r="D4166" t="s">
        <v>38</v>
      </c>
      <c r="E4166" t="s">
        <v>53</v>
      </c>
      <c r="F4166" t="s">
        <v>41</v>
      </c>
      <c r="G4166" s="176" t="s">
        <v>25</v>
      </c>
      <c r="H4166" s="165">
        <v>139.19999999998601</v>
      </c>
    </row>
    <row r="4167" spans="1:8" x14ac:dyDescent="0.35">
      <c r="A4167">
        <v>347411</v>
      </c>
      <c r="B4167" t="s">
        <v>85</v>
      </c>
      <c r="C4167" t="s">
        <v>37</v>
      </c>
      <c r="D4167" t="s">
        <v>4</v>
      </c>
      <c r="E4167" t="s">
        <v>78</v>
      </c>
      <c r="F4167" t="s">
        <v>41</v>
      </c>
      <c r="G4167" s="176" t="s">
        <v>25</v>
      </c>
      <c r="H4167" s="165">
        <v>139.19999999998601</v>
      </c>
    </row>
    <row r="4168" spans="1:8" x14ac:dyDescent="0.35">
      <c r="A4168">
        <v>347413</v>
      </c>
      <c r="B4168" t="s">
        <v>86</v>
      </c>
      <c r="C4168" t="s">
        <v>37</v>
      </c>
      <c r="D4168" t="s">
        <v>4</v>
      </c>
      <c r="E4168" t="s">
        <v>78</v>
      </c>
      <c r="F4168" t="s">
        <v>41</v>
      </c>
      <c r="G4168" s="176" t="s">
        <v>25</v>
      </c>
      <c r="H4168" s="165">
        <v>139.19999999998601</v>
      </c>
    </row>
    <row r="4169" spans="1:8" x14ac:dyDescent="0.35">
      <c r="A4169">
        <v>347415</v>
      </c>
      <c r="B4169" t="s">
        <v>87</v>
      </c>
      <c r="C4169" t="s">
        <v>37</v>
      </c>
      <c r="D4169" t="s">
        <v>4</v>
      </c>
      <c r="E4169" t="s">
        <v>78</v>
      </c>
      <c r="F4169" t="s">
        <v>41</v>
      </c>
      <c r="G4169" s="176" t="s">
        <v>25</v>
      </c>
      <c r="H4169" s="165">
        <v>139.19999999998601</v>
      </c>
    </row>
    <row r="4170" spans="1:8" x14ac:dyDescent="0.35">
      <c r="A4170">
        <v>347417</v>
      </c>
      <c r="B4170" t="s">
        <v>88</v>
      </c>
      <c r="C4170" t="s">
        <v>37</v>
      </c>
      <c r="D4170" t="s">
        <v>4</v>
      </c>
      <c r="E4170" t="s">
        <v>78</v>
      </c>
      <c r="F4170" t="s">
        <v>41</v>
      </c>
      <c r="G4170" s="176" t="s">
        <v>25</v>
      </c>
      <c r="H4170" s="165">
        <v>139.19999999998601</v>
      </c>
    </row>
    <row r="4171" spans="1:8" x14ac:dyDescent="0.35">
      <c r="A4171">
        <v>347419</v>
      </c>
      <c r="B4171" t="s">
        <v>89</v>
      </c>
      <c r="C4171" t="s">
        <v>37</v>
      </c>
      <c r="D4171" t="s">
        <v>4</v>
      </c>
      <c r="E4171" t="s">
        <v>78</v>
      </c>
      <c r="F4171" t="s">
        <v>41</v>
      </c>
      <c r="G4171" s="176" t="s">
        <v>25</v>
      </c>
      <c r="H4171" s="165">
        <v>139.19999999998601</v>
      </c>
    </row>
    <row r="4172" spans="1:8" x14ac:dyDescent="0.35">
      <c r="A4172">
        <v>347425</v>
      </c>
      <c r="B4172" t="s">
        <v>93</v>
      </c>
      <c r="C4172" t="s">
        <v>3</v>
      </c>
      <c r="D4172" t="s">
        <v>62</v>
      </c>
      <c r="E4172" t="s">
        <v>91</v>
      </c>
      <c r="F4172" t="s">
        <v>95</v>
      </c>
      <c r="G4172" s="176" t="s">
        <v>25</v>
      </c>
      <c r="H4172" s="165">
        <v>208.8</v>
      </c>
    </row>
    <row r="4173" spans="1:8" x14ac:dyDescent="0.35">
      <c r="A4173">
        <v>347427</v>
      </c>
      <c r="B4173" t="s">
        <v>98</v>
      </c>
      <c r="C4173" t="s">
        <v>3</v>
      </c>
      <c r="D4173" t="s">
        <v>62</v>
      </c>
      <c r="E4173" t="s">
        <v>91</v>
      </c>
      <c r="F4173" t="s">
        <v>95</v>
      </c>
      <c r="G4173" s="176" t="s">
        <v>25</v>
      </c>
      <c r="H4173" s="165">
        <v>208.8</v>
      </c>
    </row>
    <row r="4174" spans="1:8" x14ac:dyDescent="0.35">
      <c r="A4174">
        <v>347429</v>
      </c>
      <c r="B4174" t="s">
        <v>99</v>
      </c>
      <c r="C4174" t="s">
        <v>3</v>
      </c>
      <c r="D4174" t="s">
        <v>62</v>
      </c>
      <c r="E4174" t="s">
        <v>91</v>
      </c>
      <c r="F4174" t="s">
        <v>95</v>
      </c>
      <c r="G4174" s="176" t="s">
        <v>25</v>
      </c>
      <c r="H4174" s="165">
        <v>208.8</v>
      </c>
    </row>
    <row r="4175" spans="1:8" x14ac:dyDescent="0.35">
      <c r="A4175">
        <v>347431</v>
      </c>
      <c r="B4175" t="s">
        <v>100</v>
      </c>
      <c r="C4175" t="s">
        <v>3</v>
      </c>
      <c r="D4175" t="s">
        <v>62</v>
      </c>
      <c r="E4175" t="s">
        <v>91</v>
      </c>
      <c r="F4175" t="s">
        <v>95</v>
      </c>
      <c r="G4175" s="176" t="s">
        <v>25</v>
      </c>
      <c r="H4175" s="165">
        <v>208.8</v>
      </c>
    </row>
    <row r="4176" spans="1:8" x14ac:dyDescent="0.35">
      <c r="A4176">
        <v>347433</v>
      </c>
      <c r="B4176" t="s">
        <v>101</v>
      </c>
      <c r="C4176" t="s">
        <v>3</v>
      </c>
      <c r="D4176" t="s">
        <v>62</v>
      </c>
      <c r="E4176" t="s">
        <v>91</v>
      </c>
      <c r="F4176" t="s">
        <v>95</v>
      </c>
      <c r="G4176" s="176" t="s">
        <v>25</v>
      </c>
      <c r="H4176" s="165">
        <v>208.8</v>
      </c>
    </row>
    <row r="4177" spans="1:8" x14ac:dyDescent="0.35">
      <c r="A4177">
        <v>347435</v>
      </c>
      <c r="B4177" t="s">
        <v>102</v>
      </c>
      <c r="C4177" t="s">
        <v>3</v>
      </c>
      <c r="D4177" t="s">
        <v>62</v>
      </c>
      <c r="E4177" t="s">
        <v>91</v>
      </c>
      <c r="F4177" t="s">
        <v>95</v>
      </c>
      <c r="G4177" s="176" t="s">
        <v>25</v>
      </c>
      <c r="H4177" s="165">
        <v>417.6</v>
      </c>
    </row>
    <row r="4178" spans="1:8" x14ac:dyDescent="0.35">
      <c r="A4178">
        <v>347437</v>
      </c>
      <c r="B4178" t="s">
        <v>103</v>
      </c>
      <c r="C4178" t="s">
        <v>3</v>
      </c>
      <c r="D4178" t="s">
        <v>62</v>
      </c>
      <c r="E4178" t="s">
        <v>91</v>
      </c>
      <c r="F4178" t="s">
        <v>95</v>
      </c>
      <c r="G4178" s="176" t="s">
        <v>25</v>
      </c>
      <c r="H4178" s="165">
        <v>417.6</v>
      </c>
    </row>
    <row r="4179" spans="1:8" x14ac:dyDescent="0.35">
      <c r="A4179">
        <v>347439</v>
      </c>
      <c r="B4179" t="s">
        <v>104</v>
      </c>
      <c r="C4179" t="s">
        <v>3</v>
      </c>
      <c r="D4179" t="s">
        <v>62</v>
      </c>
      <c r="E4179" t="s">
        <v>91</v>
      </c>
      <c r="F4179" t="s">
        <v>95</v>
      </c>
      <c r="G4179" s="176" t="s">
        <v>25</v>
      </c>
      <c r="H4179" s="165">
        <v>208.8</v>
      </c>
    </row>
    <row r="4180" spans="1:8" x14ac:dyDescent="0.35">
      <c r="A4180">
        <v>347331</v>
      </c>
      <c r="B4180" t="s">
        <v>2</v>
      </c>
      <c r="C4180" t="s">
        <v>3</v>
      </c>
      <c r="D4180" t="s">
        <v>4</v>
      </c>
      <c r="E4180" t="s">
        <v>5</v>
      </c>
      <c r="F4180" t="s">
        <v>5</v>
      </c>
      <c r="G4180" s="176" t="s">
        <v>25</v>
      </c>
      <c r="H4180" s="165">
        <v>417.6</v>
      </c>
    </row>
    <row r="4181" spans="1:8" x14ac:dyDescent="0.35">
      <c r="A4181">
        <v>347333</v>
      </c>
      <c r="B4181" t="s">
        <v>32</v>
      </c>
      <c r="C4181" t="s">
        <v>3</v>
      </c>
      <c r="D4181" t="s">
        <v>4</v>
      </c>
      <c r="E4181" t="s">
        <v>5</v>
      </c>
      <c r="F4181" t="s">
        <v>5</v>
      </c>
      <c r="G4181" s="176" t="s">
        <v>25</v>
      </c>
      <c r="H4181" s="165">
        <v>522</v>
      </c>
    </row>
    <row r="4182" spans="1:8" x14ac:dyDescent="0.35">
      <c r="A4182">
        <v>347335</v>
      </c>
      <c r="B4182" t="s">
        <v>33</v>
      </c>
      <c r="C4182" t="s">
        <v>3</v>
      </c>
      <c r="D4182" t="s">
        <v>4</v>
      </c>
      <c r="E4182" t="s">
        <v>5</v>
      </c>
      <c r="F4182" t="s">
        <v>5</v>
      </c>
      <c r="G4182" s="176" t="s">
        <v>25</v>
      </c>
      <c r="H4182" s="165">
        <v>522</v>
      </c>
    </row>
    <row r="4183" spans="1:8" x14ac:dyDescent="0.35">
      <c r="A4183">
        <v>347337</v>
      </c>
      <c r="B4183" t="s">
        <v>34</v>
      </c>
      <c r="C4183" t="s">
        <v>3</v>
      </c>
      <c r="D4183" t="s">
        <v>4</v>
      </c>
      <c r="E4183" t="s">
        <v>5</v>
      </c>
      <c r="F4183" t="s">
        <v>5</v>
      </c>
      <c r="G4183" s="176" t="s">
        <v>25</v>
      </c>
      <c r="H4183" s="165">
        <v>522</v>
      </c>
    </row>
    <row r="4184" spans="1:8" x14ac:dyDescent="0.35">
      <c r="A4184">
        <v>347339</v>
      </c>
      <c r="B4184" t="s">
        <v>35</v>
      </c>
      <c r="C4184" t="s">
        <v>3</v>
      </c>
      <c r="D4184" t="s">
        <v>4</v>
      </c>
      <c r="E4184" t="s">
        <v>5</v>
      </c>
      <c r="F4184" t="s">
        <v>5</v>
      </c>
      <c r="G4184" s="176" t="s">
        <v>25</v>
      </c>
      <c r="H4184" s="165">
        <v>522</v>
      </c>
    </row>
    <row r="4185" spans="1:8" x14ac:dyDescent="0.35">
      <c r="A4185">
        <v>347411</v>
      </c>
      <c r="B4185" t="s">
        <v>85</v>
      </c>
      <c r="C4185" t="s">
        <v>37</v>
      </c>
      <c r="D4185" t="s">
        <v>38</v>
      </c>
      <c r="E4185" t="s">
        <v>39</v>
      </c>
      <c r="F4185" t="s">
        <v>39</v>
      </c>
      <c r="G4185" s="176" t="s">
        <v>25</v>
      </c>
      <c r="H4185" s="165">
        <v>417.6</v>
      </c>
    </row>
    <row r="4186" spans="1:8" x14ac:dyDescent="0.35">
      <c r="A4186">
        <v>347413</v>
      </c>
      <c r="B4186" t="s">
        <v>86</v>
      </c>
      <c r="C4186" t="s">
        <v>37</v>
      </c>
      <c r="D4186" t="s">
        <v>38</v>
      </c>
      <c r="E4186" t="s">
        <v>39</v>
      </c>
      <c r="F4186" t="s">
        <v>39</v>
      </c>
      <c r="G4186" s="176" t="s">
        <v>25</v>
      </c>
      <c r="H4186" s="165">
        <v>417.6</v>
      </c>
    </row>
    <row r="4187" spans="1:8" x14ac:dyDescent="0.35">
      <c r="A4187">
        <v>347415</v>
      </c>
      <c r="B4187" t="s">
        <v>87</v>
      </c>
      <c r="C4187" t="s">
        <v>37</v>
      </c>
      <c r="D4187" t="s">
        <v>38</v>
      </c>
      <c r="E4187" t="s">
        <v>39</v>
      </c>
      <c r="F4187" t="s">
        <v>39</v>
      </c>
      <c r="G4187" s="176" t="s">
        <v>25</v>
      </c>
      <c r="H4187" s="165">
        <v>417.6</v>
      </c>
    </row>
    <row r="4188" spans="1:8" x14ac:dyDescent="0.35">
      <c r="A4188">
        <v>347417</v>
      </c>
      <c r="B4188" t="s">
        <v>88</v>
      </c>
      <c r="C4188" t="s">
        <v>37</v>
      </c>
      <c r="D4188" t="s">
        <v>38</v>
      </c>
      <c r="E4188" t="s">
        <v>39</v>
      </c>
      <c r="F4188" t="s">
        <v>39</v>
      </c>
      <c r="G4188" s="176" t="s">
        <v>25</v>
      </c>
      <c r="H4188" s="165">
        <v>417.6</v>
      </c>
    </row>
    <row r="4189" spans="1:8" x14ac:dyDescent="0.35">
      <c r="A4189">
        <v>347419</v>
      </c>
      <c r="B4189" t="s">
        <v>89</v>
      </c>
      <c r="C4189" t="s">
        <v>37</v>
      </c>
      <c r="D4189" t="s">
        <v>38</v>
      </c>
      <c r="E4189" t="s">
        <v>39</v>
      </c>
      <c r="F4189" t="s">
        <v>39</v>
      </c>
      <c r="G4189" s="176" t="s">
        <v>25</v>
      </c>
      <c r="H4189" s="165">
        <v>417.6</v>
      </c>
    </row>
    <row r="4190" spans="1:8" x14ac:dyDescent="0.35">
      <c r="A4190">
        <v>347373</v>
      </c>
      <c r="B4190" t="s">
        <v>57</v>
      </c>
      <c r="C4190" t="s">
        <v>37</v>
      </c>
      <c r="D4190" t="s">
        <v>38</v>
      </c>
      <c r="E4190" t="s">
        <v>53</v>
      </c>
      <c r="F4190" t="s">
        <v>53</v>
      </c>
      <c r="G4190" s="176" t="s">
        <v>25</v>
      </c>
      <c r="H4190" s="165">
        <v>417.6</v>
      </c>
    </row>
    <row r="4191" spans="1:8" x14ac:dyDescent="0.35">
      <c r="A4191">
        <v>347375</v>
      </c>
      <c r="B4191" t="s">
        <v>58</v>
      </c>
      <c r="C4191" t="s">
        <v>37</v>
      </c>
      <c r="D4191" t="s">
        <v>38</v>
      </c>
      <c r="E4191" t="s">
        <v>53</v>
      </c>
      <c r="F4191" t="s">
        <v>53</v>
      </c>
      <c r="G4191" s="176" t="s">
        <v>25</v>
      </c>
      <c r="H4191" s="165">
        <v>626.4</v>
      </c>
    </row>
    <row r="4192" spans="1:8" x14ac:dyDescent="0.35">
      <c r="A4192">
        <v>347377</v>
      </c>
      <c r="B4192" t="s">
        <v>59</v>
      </c>
      <c r="C4192" t="s">
        <v>37</v>
      </c>
      <c r="D4192" t="s">
        <v>38</v>
      </c>
      <c r="E4192" t="s">
        <v>53</v>
      </c>
      <c r="F4192" t="s">
        <v>53</v>
      </c>
      <c r="G4192" s="176" t="s">
        <v>25</v>
      </c>
      <c r="H4192" s="165">
        <v>626.4</v>
      </c>
    </row>
    <row r="4193" spans="1:8" x14ac:dyDescent="0.35">
      <c r="A4193">
        <v>347379</v>
      </c>
      <c r="B4193" t="s">
        <v>60</v>
      </c>
      <c r="C4193" t="s">
        <v>37</v>
      </c>
      <c r="D4193" t="s">
        <v>38</v>
      </c>
      <c r="E4193" t="s">
        <v>53</v>
      </c>
      <c r="F4193" t="s">
        <v>53</v>
      </c>
      <c r="G4193" s="176" t="s">
        <v>25</v>
      </c>
      <c r="H4193" s="165">
        <v>417.6</v>
      </c>
    </row>
    <row r="4194" spans="1:8" x14ac:dyDescent="0.35">
      <c r="A4194">
        <v>347385</v>
      </c>
      <c r="B4194" t="s">
        <v>61</v>
      </c>
      <c r="C4194" t="s">
        <v>3</v>
      </c>
      <c r="D4194" t="s">
        <v>62</v>
      </c>
      <c r="E4194" t="s">
        <v>63</v>
      </c>
      <c r="F4194" t="s">
        <v>63</v>
      </c>
      <c r="G4194" s="176" t="s">
        <v>25</v>
      </c>
      <c r="H4194" s="165">
        <v>208.8</v>
      </c>
    </row>
    <row r="4195" spans="1:8" x14ac:dyDescent="0.35">
      <c r="A4195">
        <v>347387</v>
      </c>
      <c r="B4195" t="s">
        <v>70</v>
      </c>
      <c r="C4195" t="s">
        <v>3</v>
      </c>
      <c r="D4195" t="s">
        <v>62</v>
      </c>
      <c r="E4195" t="s">
        <v>63</v>
      </c>
      <c r="F4195" t="s">
        <v>63</v>
      </c>
      <c r="G4195" s="176" t="s">
        <v>25</v>
      </c>
      <c r="H4195" s="165">
        <v>208.8</v>
      </c>
    </row>
    <row r="4196" spans="1:8" x14ac:dyDescent="0.35">
      <c r="A4196">
        <v>347389</v>
      </c>
      <c r="B4196" t="s">
        <v>71</v>
      </c>
      <c r="C4196" t="s">
        <v>3</v>
      </c>
      <c r="D4196" t="s">
        <v>62</v>
      </c>
      <c r="E4196" t="s">
        <v>63</v>
      </c>
      <c r="F4196" t="s">
        <v>63</v>
      </c>
      <c r="G4196" s="176" t="s">
        <v>25</v>
      </c>
      <c r="H4196" s="165">
        <v>208.8</v>
      </c>
    </row>
    <row r="4197" spans="1:8" x14ac:dyDescent="0.35">
      <c r="A4197">
        <v>347391</v>
      </c>
      <c r="B4197" t="s">
        <v>72</v>
      </c>
      <c r="C4197" t="s">
        <v>3</v>
      </c>
      <c r="D4197" t="s">
        <v>62</v>
      </c>
      <c r="E4197" t="s">
        <v>63</v>
      </c>
      <c r="F4197" t="s">
        <v>63</v>
      </c>
      <c r="G4197" s="176" t="s">
        <v>25</v>
      </c>
      <c r="H4197" s="165">
        <v>208.8</v>
      </c>
    </row>
    <row r="4198" spans="1:8" x14ac:dyDescent="0.35">
      <c r="A4198">
        <v>347393</v>
      </c>
      <c r="B4198" t="s">
        <v>73</v>
      </c>
      <c r="C4198" t="s">
        <v>3</v>
      </c>
      <c r="D4198" t="s">
        <v>62</v>
      </c>
      <c r="E4198" t="s">
        <v>63</v>
      </c>
      <c r="F4198" t="s">
        <v>63</v>
      </c>
      <c r="G4198" s="176" t="s">
        <v>25</v>
      </c>
      <c r="H4198" s="165">
        <v>208.8</v>
      </c>
    </row>
    <row r="4199" spans="1:8" x14ac:dyDescent="0.35">
      <c r="A4199">
        <v>347395</v>
      </c>
      <c r="B4199" t="s">
        <v>74</v>
      </c>
      <c r="C4199" t="s">
        <v>3</v>
      </c>
      <c r="D4199" t="s">
        <v>62</v>
      </c>
      <c r="E4199" t="s">
        <v>63</v>
      </c>
      <c r="F4199" t="s">
        <v>63</v>
      </c>
      <c r="G4199" s="176" t="s">
        <v>25</v>
      </c>
      <c r="H4199" s="165">
        <v>417.6</v>
      </c>
    </row>
    <row r="4200" spans="1:8" x14ac:dyDescent="0.35">
      <c r="A4200">
        <v>347397</v>
      </c>
      <c r="B4200" t="s">
        <v>75</v>
      </c>
      <c r="C4200" t="s">
        <v>3</v>
      </c>
      <c r="D4200" t="s">
        <v>62</v>
      </c>
      <c r="E4200" t="s">
        <v>63</v>
      </c>
      <c r="F4200" t="s">
        <v>63</v>
      </c>
      <c r="G4200" s="176" t="s">
        <v>25</v>
      </c>
      <c r="H4200" s="165">
        <v>417.6</v>
      </c>
    </row>
    <row r="4201" spans="1:8" x14ac:dyDescent="0.35">
      <c r="A4201">
        <v>347399</v>
      </c>
      <c r="B4201" t="s">
        <v>76</v>
      </c>
      <c r="C4201" t="s">
        <v>3</v>
      </c>
      <c r="D4201" t="s">
        <v>62</v>
      </c>
      <c r="E4201" t="s">
        <v>63</v>
      </c>
      <c r="F4201" t="s">
        <v>63</v>
      </c>
      <c r="G4201" s="176" t="s">
        <v>25</v>
      </c>
      <c r="H4201" s="165">
        <v>208.8</v>
      </c>
    </row>
    <row r="4202" spans="1:8" x14ac:dyDescent="0.35">
      <c r="A4202">
        <v>347411</v>
      </c>
      <c r="B4202" t="s">
        <v>85</v>
      </c>
      <c r="C4202" t="s">
        <v>37</v>
      </c>
      <c r="D4202" t="s">
        <v>4</v>
      </c>
      <c r="E4202" t="s">
        <v>78</v>
      </c>
      <c r="F4202" t="s">
        <v>78</v>
      </c>
      <c r="G4202" s="176" t="s">
        <v>25</v>
      </c>
      <c r="H4202" s="165">
        <v>417.6</v>
      </c>
    </row>
    <row r="4203" spans="1:8" x14ac:dyDescent="0.35">
      <c r="A4203">
        <v>347413</v>
      </c>
      <c r="B4203" t="s">
        <v>86</v>
      </c>
      <c r="C4203" t="s">
        <v>37</v>
      </c>
      <c r="D4203" t="s">
        <v>4</v>
      </c>
      <c r="E4203" t="s">
        <v>78</v>
      </c>
      <c r="F4203" t="s">
        <v>78</v>
      </c>
      <c r="G4203" s="176" t="s">
        <v>25</v>
      </c>
      <c r="H4203" s="165">
        <v>417.6</v>
      </c>
    </row>
    <row r="4204" spans="1:8" x14ac:dyDescent="0.35">
      <c r="A4204">
        <v>347415</v>
      </c>
      <c r="B4204" t="s">
        <v>87</v>
      </c>
      <c r="C4204" t="s">
        <v>37</v>
      </c>
      <c r="D4204" t="s">
        <v>4</v>
      </c>
      <c r="E4204" t="s">
        <v>78</v>
      </c>
      <c r="F4204" t="s">
        <v>78</v>
      </c>
      <c r="G4204" s="176" t="s">
        <v>25</v>
      </c>
      <c r="H4204" s="165">
        <v>417.6</v>
      </c>
    </row>
    <row r="4205" spans="1:8" x14ac:dyDescent="0.35">
      <c r="A4205">
        <v>347417</v>
      </c>
      <c r="B4205" t="s">
        <v>88</v>
      </c>
      <c r="C4205" t="s">
        <v>37</v>
      </c>
      <c r="D4205" t="s">
        <v>4</v>
      </c>
      <c r="E4205" t="s">
        <v>78</v>
      </c>
      <c r="F4205" t="s">
        <v>78</v>
      </c>
      <c r="G4205" s="176" t="s">
        <v>25</v>
      </c>
      <c r="H4205" s="165">
        <v>417.6</v>
      </c>
    </row>
    <row r="4206" spans="1:8" x14ac:dyDescent="0.35">
      <c r="A4206">
        <v>347419</v>
      </c>
      <c r="B4206" t="s">
        <v>89</v>
      </c>
      <c r="C4206" t="s">
        <v>37</v>
      </c>
      <c r="D4206" t="s">
        <v>4</v>
      </c>
      <c r="E4206" t="s">
        <v>78</v>
      </c>
      <c r="F4206" t="s">
        <v>78</v>
      </c>
      <c r="G4206" s="176" t="s">
        <v>25</v>
      </c>
      <c r="H4206" s="165">
        <v>417.6</v>
      </c>
    </row>
    <row r="4207" spans="1:8" x14ac:dyDescent="0.35">
      <c r="A4207">
        <v>347425</v>
      </c>
      <c r="B4207" t="s">
        <v>93</v>
      </c>
      <c r="C4207" t="s">
        <v>3</v>
      </c>
      <c r="D4207" t="s">
        <v>62</v>
      </c>
      <c r="E4207" t="s">
        <v>91</v>
      </c>
      <c r="F4207" t="s">
        <v>91</v>
      </c>
      <c r="G4207" s="176" t="s">
        <v>25</v>
      </c>
      <c r="H4207" s="165">
        <v>208.8</v>
      </c>
    </row>
    <row r="4208" spans="1:8" x14ac:dyDescent="0.35">
      <c r="A4208">
        <v>347427</v>
      </c>
      <c r="B4208" t="s">
        <v>98</v>
      </c>
      <c r="C4208" t="s">
        <v>3</v>
      </c>
      <c r="D4208" t="s">
        <v>62</v>
      </c>
      <c r="E4208" t="s">
        <v>91</v>
      </c>
      <c r="F4208" t="s">
        <v>91</v>
      </c>
      <c r="G4208" s="176" t="s">
        <v>25</v>
      </c>
      <c r="H4208" s="165">
        <v>208.8</v>
      </c>
    </row>
    <row r="4209" spans="1:9" x14ac:dyDescent="0.35">
      <c r="A4209">
        <v>347429</v>
      </c>
      <c r="B4209" t="s">
        <v>99</v>
      </c>
      <c r="C4209" t="s">
        <v>3</v>
      </c>
      <c r="D4209" t="s">
        <v>62</v>
      </c>
      <c r="E4209" t="s">
        <v>91</v>
      </c>
      <c r="F4209" t="s">
        <v>91</v>
      </c>
      <c r="G4209" s="176" t="s">
        <v>25</v>
      </c>
      <c r="H4209" s="165">
        <v>208.8</v>
      </c>
    </row>
    <row r="4210" spans="1:9" x14ac:dyDescent="0.35">
      <c r="A4210">
        <v>347431</v>
      </c>
      <c r="B4210" t="s">
        <v>100</v>
      </c>
      <c r="C4210" t="s">
        <v>3</v>
      </c>
      <c r="D4210" t="s">
        <v>62</v>
      </c>
      <c r="E4210" t="s">
        <v>91</v>
      </c>
      <c r="F4210" t="s">
        <v>91</v>
      </c>
      <c r="G4210" s="176" t="s">
        <v>25</v>
      </c>
      <c r="H4210" s="165">
        <v>208.8</v>
      </c>
    </row>
    <row r="4211" spans="1:9" x14ac:dyDescent="0.35">
      <c r="A4211">
        <v>347433</v>
      </c>
      <c r="B4211" t="s">
        <v>101</v>
      </c>
      <c r="C4211" t="s">
        <v>3</v>
      </c>
      <c r="D4211" t="s">
        <v>62</v>
      </c>
      <c r="E4211" t="s">
        <v>91</v>
      </c>
      <c r="F4211" t="s">
        <v>91</v>
      </c>
      <c r="G4211" s="176" t="s">
        <v>25</v>
      </c>
      <c r="H4211" s="165">
        <v>208.8</v>
      </c>
    </row>
    <row r="4212" spans="1:9" x14ac:dyDescent="0.35">
      <c r="A4212">
        <v>347435</v>
      </c>
      <c r="B4212" t="s">
        <v>102</v>
      </c>
      <c r="C4212" t="s">
        <v>3</v>
      </c>
      <c r="D4212" t="s">
        <v>62</v>
      </c>
      <c r="E4212" t="s">
        <v>91</v>
      </c>
      <c r="F4212" t="s">
        <v>91</v>
      </c>
      <c r="G4212" s="176" t="s">
        <v>25</v>
      </c>
      <c r="H4212" s="165">
        <v>417.6</v>
      </c>
    </row>
    <row r="4213" spans="1:9" x14ac:dyDescent="0.35">
      <c r="A4213">
        <v>347437</v>
      </c>
      <c r="B4213" t="s">
        <v>103</v>
      </c>
      <c r="C4213" t="s">
        <v>3</v>
      </c>
      <c r="D4213" t="s">
        <v>62</v>
      </c>
      <c r="E4213" t="s">
        <v>91</v>
      </c>
      <c r="F4213" t="s">
        <v>91</v>
      </c>
      <c r="G4213" s="176" t="s">
        <v>25</v>
      </c>
      <c r="H4213" s="165">
        <v>417.6</v>
      </c>
    </row>
    <row r="4214" spans="1:9" x14ac:dyDescent="0.35">
      <c r="A4214">
        <v>347439</v>
      </c>
      <c r="B4214" t="s">
        <v>104</v>
      </c>
      <c r="C4214" t="s">
        <v>3</v>
      </c>
      <c r="D4214" t="s">
        <v>62</v>
      </c>
      <c r="E4214" t="s">
        <v>91</v>
      </c>
      <c r="F4214" t="s">
        <v>91</v>
      </c>
      <c r="G4214" s="176" t="s">
        <v>25</v>
      </c>
      <c r="H4214" s="165">
        <v>208.8</v>
      </c>
    </row>
    <row r="4215" spans="1:9" x14ac:dyDescent="0.35">
      <c r="A4215">
        <v>347331</v>
      </c>
      <c r="B4215" t="s">
        <v>2</v>
      </c>
      <c r="C4215" t="s">
        <v>3</v>
      </c>
      <c r="D4215" t="s">
        <v>4</v>
      </c>
      <c r="E4215" t="s">
        <v>5</v>
      </c>
      <c r="F4215" t="s">
        <v>15</v>
      </c>
      <c r="G4215" t="s">
        <v>23</v>
      </c>
      <c r="H4215" s="165">
        <v>381.95201014656897</v>
      </c>
      <c r="I4215" s="164"/>
    </row>
    <row r="4216" spans="1:9" x14ac:dyDescent="0.35">
      <c r="A4216">
        <v>347333</v>
      </c>
      <c r="B4216" t="s">
        <v>32</v>
      </c>
      <c r="C4216" t="s">
        <v>3</v>
      </c>
      <c r="D4216" t="s">
        <v>4</v>
      </c>
      <c r="E4216" t="s">
        <v>5</v>
      </c>
      <c r="F4216" t="s">
        <v>15</v>
      </c>
      <c r="G4216" t="s">
        <v>23</v>
      </c>
      <c r="H4216" s="165">
        <v>465.68999635243176</v>
      </c>
      <c r="I4216" s="164"/>
    </row>
    <row r="4217" spans="1:9" x14ac:dyDescent="0.35">
      <c r="A4217">
        <v>347335</v>
      </c>
      <c r="B4217" t="s">
        <v>33</v>
      </c>
      <c r="C4217" t="s">
        <v>3</v>
      </c>
      <c r="D4217" t="s">
        <v>4</v>
      </c>
      <c r="E4217" t="s">
        <v>5</v>
      </c>
      <c r="F4217" t="s">
        <v>15</v>
      </c>
      <c r="G4217" t="s">
        <v>23</v>
      </c>
      <c r="H4217" s="165">
        <v>463.32608774150566</v>
      </c>
      <c r="I4217" s="164"/>
    </row>
    <row r="4218" spans="1:9" x14ac:dyDescent="0.35">
      <c r="A4218">
        <v>347337</v>
      </c>
      <c r="B4218" t="s">
        <v>34</v>
      </c>
      <c r="C4218" t="s">
        <v>3</v>
      </c>
      <c r="D4218" t="s">
        <v>4</v>
      </c>
      <c r="E4218" t="s">
        <v>5</v>
      </c>
      <c r="F4218" t="s">
        <v>15</v>
      </c>
      <c r="G4218" t="s">
        <v>23</v>
      </c>
      <c r="H4218" s="165">
        <v>460.96217913057961</v>
      </c>
      <c r="I4218" s="164"/>
    </row>
    <row r="4219" spans="1:9" x14ac:dyDescent="0.35">
      <c r="A4219">
        <v>347339</v>
      </c>
      <c r="B4219" t="s">
        <v>35</v>
      </c>
      <c r="C4219" t="s">
        <v>3</v>
      </c>
      <c r="D4219" t="s">
        <v>4</v>
      </c>
      <c r="E4219" t="s">
        <v>5</v>
      </c>
      <c r="F4219" t="s">
        <v>15</v>
      </c>
      <c r="G4219" t="s">
        <v>23</v>
      </c>
      <c r="H4219" s="165">
        <v>458.59827051965357</v>
      </c>
      <c r="I4219" s="164"/>
    </row>
    <row r="4220" spans="1:9" x14ac:dyDescent="0.35">
      <c r="A4220">
        <v>347331</v>
      </c>
      <c r="B4220" t="s">
        <v>2</v>
      </c>
      <c r="C4220" t="s">
        <v>3</v>
      </c>
      <c r="D4220" t="s">
        <v>4</v>
      </c>
      <c r="E4220" t="s">
        <v>5</v>
      </c>
      <c r="F4220" t="s">
        <v>10</v>
      </c>
      <c r="G4220" t="s">
        <v>23</v>
      </c>
      <c r="H4220" s="165">
        <v>374.15876033449553</v>
      </c>
      <c r="I4220" s="164"/>
    </row>
    <row r="4221" spans="1:9" x14ac:dyDescent="0.35">
      <c r="A4221">
        <v>347333</v>
      </c>
      <c r="B4221" t="s">
        <v>32</v>
      </c>
      <c r="C4221" t="s">
        <v>3</v>
      </c>
      <c r="D4221" t="s">
        <v>4</v>
      </c>
      <c r="E4221" t="s">
        <v>5</v>
      </c>
      <c r="F4221" t="s">
        <v>10</v>
      </c>
      <c r="G4221" t="s">
        <v>23</v>
      </c>
      <c r="H4221" s="165">
        <v>466.6780669685661</v>
      </c>
      <c r="I4221" s="164"/>
    </row>
    <row r="4222" spans="1:9" x14ac:dyDescent="0.35">
      <c r="A4222">
        <v>347335</v>
      </c>
      <c r="B4222" t="s">
        <v>33</v>
      </c>
      <c r="C4222" t="s">
        <v>3</v>
      </c>
      <c r="D4222" t="s">
        <v>4</v>
      </c>
      <c r="E4222" t="s">
        <v>5</v>
      </c>
      <c r="F4222" t="s">
        <v>10</v>
      </c>
      <c r="G4222" t="s">
        <v>23</v>
      </c>
      <c r="H4222" s="165">
        <v>464.30914277075613</v>
      </c>
      <c r="I4222" s="164"/>
    </row>
    <row r="4223" spans="1:9" x14ac:dyDescent="0.35">
      <c r="A4223">
        <v>347337</v>
      </c>
      <c r="B4223" t="s">
        <v>34</v>
      </c>
      <c r="C4223" t="s">
        <v>3</v>
      </c>
      <c r="D4223" t="s">
        <v>4</v>
      </c>
      <c r="E4223" t="s">
        <v>5</v>
      </c>
      <c r="F4223" t="s">
        <v>10</v>
      </c>
      <c r="G4223" t="s">
        <v>23</v>
      </c>
      <c r="H4223" s="165">
        <v>461.94021857294615</v>
      </c>
      <c r="I4223" s="164"/>
    </row>
    <row r="4224" spans="1:9" x14ac:dyDescent="0.35">
      <c r="A4224">
        <v>347339</v>
      </c>
      <c r="B4224" t="s">
        <v>35</v>
      </c>
      <c r="C4224" t="s">
        <v>3</v>
      </c>
      <c r="D4224" t="s">
        <v>4</v>
      </c>
      <c r="E4224" t="s">
        <v>5</v>
      </c>
      <c r="F4224" t="s">
        <v>10</v>
      </c>
      <c r="G4224" t="s">
        <v>23</v>
      </c>
      <c r="H4224" s="165">
        <v>459.57129437513618</v>
      </c>
      <c r="I4224" s="164"/>
    </row>
    <row r="4225" spans="1:9" x14ac:dyDescent="0.35">
      <c r="A4225">
        <v>347331</v>
      </c>
      <c r="B4225" t="s">
        <v>2</v>
      </c>
      <c r="C4225" t="s">
        <v>3</v>
      </c>
      <c r="D4225" t="s">
        <v>4</v>
      </c>
      <c r="E4225" t="s">
        <v>5</v>
      </c>
      <c r="F4225" t="s">
        <v>14</v>
      </c>
      <c r="G4225" t="s">
        <v>23</v>
      </c>
      <c r="H4225" s="165">
        <v>372.1156071148398</v>
      </c>
      <c r="I4225" s="164"/>
    </row>
    <row r="4226" spans="1:9" x14ac:dyDescent="0.35">
      <c r="A4226">
        <v>347333</v>
      </c>
      <c r="B4226" t="s">
        <v>32</v>
      </c>
      <c r="C4226" t="s">
        <v>3</v>
      </c>
      <c r="D4226" t="s">
        <v>4</v>
      </c>
      <c r="E4226" t="s">
        <v>5</v>
      </c>
      <c r="F4226" t="s">
        <v>14</v>
      </c>
      <c r="G4226" t="s">
        <v>23</v>
      </c>
      <c r="H4226" s="165">
        <v>464.1296974095664</v>
      </c>
      <c r="I4226" s="164"/>
    </row>
    <row r="4227" spans="1:9" x14ac:dyDescent="0.35">
      <c r="A4227">
        <v>347335</v>
      </c>
      <c r="B4227" t="s">
        <v>33</v>
      </c>
      <c r="C4227" t="s">
        <v>3</v>
      </c>
      <c r="D4227" t="s">
        <v>4</v>
      </c>
      <c r="E4227" t="s">
        <v>5</v>
      </c>
      <c r="F4227" t="s">
        <v>14</v>
      </c>
      <c r="G4227" t="s">
        <v>23</v>
      </c>
      <c r="H4227" s="165">
        <v>461.7737090978427</v>
      </c>
      <c r="I4227" s="164"/>
    </row>
    <row r="4228" spans="1:9" x14ac:dyDescent="0.35">
      <c r="A4228">
        <v>347337</v>
      </c>
      <c r="B4228" t="s">
        <v>34</v>
      </c>
      <c r="C4228" t="s">
        <v>3</v>
      </c>
      <c r="D4228" t="s">
        <v>4</v>
      </c>
      <c r="E4228" t="s">
        <v>5</v>
      </c>
      <c r="F4228" t="s">
        <v>14</v>
      </c>
      <c r="G4228" t="s">
        <v>23</v>
      </c>
      <c r="H4228" s="165">
        <v>459.41772078611899</v>
      </c>
      <c r="I4228" s="164"/>
    </row>
    <row r="4229" spans="1:9" x14ac:dyDescent="0.35">
      <c r="A4229">
        <v>347339</v>
      </c>
      <c r="B4229" t="s">
        <v>35</v>
      </c>
      <c r="C4229" t="s">
        <v>3</v>
      </c>
      <c r="D4229" t="s">
        <v>4</v>
      </c>
      <c r="E4229" t="s">
        <v>5</v>
      </c>
      <c r="F4229" t="s">
        <v>14</v>
      </c>
      <c r="G4229" t="s">
        <v>23</v>
      </c>
      <c r="H4229" s="165">
        <v>457.06173247439528</v>
      </c>
      <c r="I4229" s="164"/>
    </row>
    <row r="4230" spans="1:9" x14ac:dyDescent="0.35">
      <c r="A4230">
        <v>347411</v>
      </c>
      <c r="B4230" t="s">
        <v>85</v>
      </c>
      <c r="C4230" t="s">
        <v>37</v>
      </c>
      <c r="D4230" t="s">
        <v>4</v>
      </c>
      <c r="E4230" t="s">
        <v>78</v>
      </c>
      <c r="F4230" t="s">
        <v>79</v>
      </c>
      <c r="G4230" t="s">
        <v>23</v>
      </c>
      <c r="H4230" s="165">
        <v>308.93695539413847</v>
      </c>
      <c r="I4230" s="164"/>
    </row>
    <row r="4231" spans="1:9" x14ac:dyDescent="0.35">
      <c r="A4231">
        <v>347413</v>
      </c>
      <c r="B4231" t="s">
        <v>86</v>
      </c>
      <c r="C4231" t="s">
        <v>37</v>
      </c>
      <c r="D4231" t="s">
        <v>4</v>
      </c>
      <c r="E4231" t="s">
        <v>78</v>
      </c>
      <c r="F4231" t="s">
        <v>79</v>
      </c>
      <c r="G4231" t="s">
        <v>23</v>
      </c>
      <c r="H4231" s="165">
        <v>403.52959278928751</v>
      </c>
      <c r="I4231" s="164"/>
    </row>
    <row r="4232" spans="1:9" x14ac:dyDescent="0.35">
      <c r="A4232">
        <v>347415</v>
      </c>
      <c r="B4232" t="s">
        <v>87</v>
      </c>
      <c r="C4232" t="s">
        <v>37</v>
      </c>
      <c r="D4232" t="s">
        <v>4</v>
      </c>
      <c r="E4232" t="s">
        <v>78</v>
      </c>
      <c r="F4232" t="s">
        <v>79</v>
      </c>
      <c r="G4232" t="s">
        <v>23</v>
      </c>
      <c r="H4232" s="165">
        <v>402.31657798130368</v>
      </c>
      <c r="I4232" s="164"/>
    </row>
    <row r="4233" spans="1:9" x14ac:dyDescent="0.35">
      <c r="A4233">
        <v>347417</v>
      </c>
      <c r="B4233" t="s">
        <v>88</v>
      </c>
      <c r="C4233" t="s">
        <v>37</v>
      </c>
      <c r="D4233" t="s">
        <v>4</v>
      </c>
      <c r="E4233" t="s">
        <v>78</v>
      </c>
      <c r="F4233" t="s">
        <v>79</v>
      </c>
      <c r="G4233" t="s">
        <v>23</v>
      </c>
      <c r="H4233" s="165">
        <v>400.29488663466395</v>
      </c>
      <c r="I4233" s="164"/>
    </row>
    <row r="4234" spans="1:9" x14ac:dyDescent="0.35">
      <c r="A4234">
        <v>347419</v>
      </c>
      <c r="B4234" t="s">
        <v>89</v>
      </c>
      <c r="C4234" t="s">
        <v>37</v>
      </c>
      <c r="D4234" t="s">
        <v>4</v>
      </c>
      <c r="E4234" t="s">
        <v>78</v>
      </c>
      <c r="F4234" t="s">
        <v>79</v>
      </c>
      <c r="G4234" t="s">
        <v>23</v>
      </c>
      <c r="H4234" s="165">
        <v>398.27319528802423</v>
      </c>
      <c r="I4234" s="164"/>
    </row>
    <row r="4235" spans="1:9" x14ac:dyDescent="0.35">
      <c r="A4235">
        <v>347411</v>
      </c>
      <c r="B4235" t="s">
        <v>85</v>
      </c>
      <c r="C4235" t="s">
        <v>37</v>
      </c>
      <c r="D4235" t="s">
        <v>4</v>
      </c>
      <c r="E4235" t="s">
        <v>78</v>
      </c>
      <c r="F4235" t="s">
        <v>80</v>
      </c>
      <c r="G4235" t="s">
        <v>23</v>
      </c>
      <c r="H4235" s="165">
        <v>363.02793605374194</v>
      </c>
      <c r="I4235" s="164"/>
    </row>
    <row r="4236" spans="1:9" x14ac:dyDescent="0.35">
      <c r="A4236">
        <v>347413</v>
      </c>
      <c r="B4236" t="s">
        <v>86</v>
      </c>
      <c r="C4236" t="s">
        <v>37</v>
      </c>
      <c r="D4236" t="s">
        <v>4</v>
      </c>
      <c r="E4236" t="s">
        <v>78</v>
      </c>
      <c r="F4236" t="s">
        <v>80</v>
      </c>
      <c r="G4236" t="s">
        <v>23</v>
      </c>
      <c r="H4236" s="165">
        <v>460.07681427936933</v>
      </c>
      <c r="I4236" s="164"/>
    </row>
    <row r="4237" spans="1:9" x14ac:dyDescent="0.35">
      <c r="A4237">
        <v>347415</v>
      </c>
      <c r="B4237" t="s">
        <v>87</v>
      </c>
      <c r="C4237" t="s">
        <v>37</v>
      </c>
      <c r="D4237" t="s">
        <v>4</v>
      </c>
      <c r="E4237" t="s">
        <v>78</v>
      </c>
      <c r="F4237" t="s">
        <v>80</v>
      </c>
      <c r="G4237" t="s">
        <v>23</v>
      </c>
      <c r="H4237" s="165">
        <v>458.69381784365982</v>
      </c>
      <c r="I4237" s="164"/>
    </row>
    <row r="4238" spans="1:9" x14ac:dyDescent="0.35">
      <c r="A4238">
        <v>347417</v>
      </c>
      <c r="B4238" t="s">
        <v>88</v>
      </c>
      <c r="C4238" t="s">
        <v>37</v>
      </c>
      <c r="D4238" t="s">
        <v>4</v>
      </c>
      <c r="E4238" t="s">
        <v>78</v>
      </c>
      <c r="F4238" t="s">
        <v>80</v>
      </c>
      <c r="G4238" t="s">
        <v>23</v>
      </c>
      <c r="H4238" s="165">
        <v>456.38882378414394</v>
      </c>
      <c r="I4238" s="164"/>
    </row>
    <row r="4239" spans="1:9" x14ac:dyDescent="0.35">
      <c r="A4239">
        <v>347419</v>
      </c>
      <c r="B4239" t="s">
        <v>89</v>
      </c>
      <c r="C4239" t="s">
        <v>37</v>
      </c>
      <c r="D4239" t="s">
        <v>4</v>
      </c>
      <c r="E4239" t="s">
        <v>78</v>
      </c>
      <c r="F4239" t="s">
        <v>80</v>
      </c>
      <c r="G4239" t="s">
        <v>23</v>
      </c>
      <c r="H4239" s="165">
        <v>454.08382972462806</v>
      </c>
      <c r="I4239" s="164"/>
    </row>
    <row r="4240" spans="1:9" x14ac:dyDescent="0.35">
      <c r="A4240">
        <v>347411</v>
      </c>
      <c r="B4240" t="s">
        <v>85</v>
      </c>
      <c r="C4240" t="s">
        <v>37</v>
      </c>
      <c r="D4240" t="s">
        <v>4</v>
      </c>
      <c r="E4240" t="s">
        <v>78</v>
      </c>
      <c r="F4240" t="s">
        <v>81</v>
      </c>
      <c r="G4240" t="s">
        <v>23</v>
      </c>
      <c r="H4240" s="165">
        <v>361.75967156515583</v>
      </c>
      <c r="I4240" s="164"/>
    </row>
    <row r="4241" spans="1:9" x14ac:dyDescent="0.35">
      <c r="A4241">
        <v>347413</v>
      </c>
      <c r="B4241" t="s">
        <v>86</v>
      </c>
      <c r="C4241" t="s">
        <v>37</v>
      </c>
      <c r="D4241" t="s">
        <v>4</v>
      </c>
      <c r="E4241" t="s">
        <v>78</v>
      </c>
      <c r="F4241" t="s">
        <v>81</v>
      </c>
      <c r="G4241" t="s">
        <v>23</v>
      </c>
      <c r="H4241" s="165">
        <v>469.01184932719548</v>
      </c>
      <c r="I4241" s="164"/>
    </row>
    <row r="4242" spans="1:9" x14ac:dyDescent="0.35">
      <c r="A4242">
        <v>347415</v>
      </c>
      <c r="B4242" t="s">
        <v>87</v>
      </c>
      <c r="C4242" t="s">
        <v>37</v>
      </c>
      <c r="D4242" t="s">
        <v>4</v>
      </c>
      <c r="E4242" t="s">
        <v>78</v>
      </c>
      <c r="F4242" t="s">
        <v>81</v>
      </c>
      <c r="G4242" t="s">
        <v>23</v>
      </c>
      <c r="H4242" s="165">
        <v>467.60199406869685</v>
      </c>
      <c r="I4242" s="164"/>
    </row>
    <row r="4243" spans="1:9" x14ac:dyDescent="0.35">
      <c r="A4243">
        <v>347417</v>
      </c>
      <c r="B4243" t="s">
        <v>88</v>
      </c>
      <c r="C4243" t="s">
        <v>37</v>
      </c>
      <c r="D4243" t="s">
        <v>4</v>
      </c>
      <c r="E4243" t="s">
        <v>78</v>
      </c>
      <c r="F4243" t="s">
        <v>81</v>
      </c>
      <c r="G4243" t="s">
        <v>23</v>
      </c>
      <c r="H4243" s="165">
        <v>465.25223530453258</v>
      </c>
      <c r="I4243" s="164"/>
    </row>
    <row r="4244" spans="1:9" x14ac:dyDescent="0.35">
      <c r="A4244">
        <v>347419</v>
      </c>
      <c r="B4244" t="s">
        <v>89</v>
      </c>
      <c r="C4244" t="s">
        <v>37</v>
      </c>
      <c r="D4244" t="s">
        <v>4</v>
      </c>
      <c r="E4244" t="s">
        <v>78</v>
      </c>
      <c r="F4244" t="s">
        <v>81</v>
      </c>
      <c r="G4244" t="s">
        <v>23</v>
      </c>
      <c r="H4244" s="165">
        <v>462.90247654036824</v>
      </c>
      <c r="I4244" s="164"/>
    </row>
    <row r="4245" spans="1:9" x14ac:dyDescent="0.35">
      <c r="A4245">
        <v>347353</v>
      </c>
      <c r="B4245" t="s">
        <v>47</v>
      </c>
      <c r="C4245" t="s">
        <v>37</v>
      </c>
      <c r="D4245" t="s">
        <v>38</v>
      </c>
      <c r="E4245" t="s">
        <v>39</v>
      </c>
      <c r="F4245" t="s">
        <v>46</v>
      </c>
      <c r="G4245" t="s">
        <v>23</v>
      </c>
      <c r="H4245" s="165">
        <v>374.14927244252874</v>
      </c>
      <c r="I4245" s="164"/>
    </row>
    <row r="4246" spans="1:9" x14ac:dyDescent="0.35">
      <c r="A4246">
        <v>347355</v>
      </c>
      <c r="B4246" t="s">
        <v>49</v>
      </c>
      <c r="C4246" t="s">
        <v>37</v>
      </c>
      <c r="D4246" t="s">
        <v>38</v>
      </c>
      <c r="E4246" t="s">
        <v>39</v>
      </c>
      <c r="F4246" t="s">
        <v>46</v>
      </c>
      <c r="G4246" t="s">
        <v>23</v>
      </c>
      <c r="H4246" s="165">
        <v>561.63145499999996</v>
      </c>
      <c r="I4246" s="164"/>
    </row>
    <row r="4247" spans="1:9" x14ac:dyDescent="0.35">
      <c r="A4247">
        <v>347357</v>
      </c>
      <c r="B4247" t="s">
        <v>50</v>
      </c>
      <c r="C4247" t="s">
        <v>37</v>
      </c>
      <c r="D4247" t="s">
        <v>38</v>
      </c>
      <c r="E4247" t="s">
        <v>39</v>
      </c>
      <c r="F4247" t="s">
        <v>46</v>
      </c>
      <c r="G4247" t="s">
        <v>23</v>
      </c>
      <c r="H4247" s="165">
        <v>558.79493250000007</v>
      </c>
      <c r="I4247" s="164"/>
    </row>
    <row r="4248" spans="1:9" x14ac:dyDescent="0.35">
      <c r="A4248">
        <v>347359</v>
      </c>
      <c r="B4248" t="s">
        <v>51</v>
      </c>
      <c r="C4248" t="s">
        <v>37</v>
      </c>
      <c r="D4248" t="s">
        <v>38</v>
      </c>
      <c r="E4248" t="s">
        <v>39</v>
      </c>
      <c r="F4248" t="s">
        <v>46</v>
      </c>
      <c r="G4248" t="s">
        <v>23</v>
      </c>
      <c r="H4248" s="165">
        <v>372.76904885057468</v>
      </c>
      <c r="I4248" s="164"/>
    </row>
    <row r="4249" spans="1:9" x14ac:dyDescent="0.35">
      <c r="A4249">
        <v>347353</v>
      </c>
      <c r="B4249" t="s">
        <v>47</v>
      </c>
      <c r="C4249" t="s">
        <v>37</v>
      </c>
      <c r="D4249" t="s">
        <v>38</v>
      </c>
      <c r="E4249" t="s">
        <v>39</v>
      </c>
      <c r="F4249" t="s">
        <v>40</v>
      </c>
      <c r="G4249" t="s">
        <v>23</v>
      </c>
      <c r="H4249" s="165">
        <v>369.9294917385057</v>
      </c>
      <c r="I4249" s="164"/>
    </row>
    <row r="4250" spans="1:9" x14ac:dyDescent="0.35">
      <c r="A4250">
        <v>347355</v>
      </c>
      <c r="B4250" t="s">
        <v>49</v>
      </c>
      <c r="C4250" t="s">
        <v>37</v>
      </c>
      <c r="D4250" t="s">
        <v>38</v>
      </c>
      <c r="E4250" t="s">
        <v>39</v>
      </c>
      <c r="F4250" t="s">
        <v>40</v>
      </c>
      <c r="G4250" t="s">
        <v>23</v>
      </c>
      <c r="H4250" s="165">
        <v>555.29718749999995</v>
      </c>
      <c r="I4250" s="164"/>
    </row>
    <row r="4251" spans="1:9" x14ac:dyDescent="0.35">
      <c r="A4251">
        <v>347357</v>
      </c>
      <c r="B4251" t="s">
        <v>50</v>
      </c>
      <c r="C4251" t="s">
        <v>37</v>
      </c>
      <c r="D4251" t="s">
        <v>38</v>
      </c>
      <c r="E4251" t="s">
        <v>39</v>
      </c>
      <c r="F4251" t="s">
        <v>40</v>
      </c>
      <c r="G4251" t="s">
        <v>23</v>
      </c>
      <c r="H4251" s="165">
        <v>552.49265624999998</v>
      </c>
      <c r="I4251" s="164"/>
    </row>
    <row r="4252" spans="1:9" x14ac:dyDescent="0.35">
      <c r="A4252">
        <v>347359</v>
      </c>
      <c r="B4252" t="s">
        <v>51</v>
      </c>
      <c r="C4252" t="s">
        <v>37</v>
      </c>
      <c r="D4252" t="s">
        <v>38</v>
      </c>
      <c r="E4252" t="s">
        <v>39</v>
      </c>
      <c r="F4252" t="s">
        <v>40</v>
      </c>
      <c r="G4252" t="s">
        <v>23</v>
      </c>
      <c r="H4252" s="165">
        <v>368.56483477011494</v>
      </c>
      <c r="I4252" s="164"/>
    </row>
    <row r="4253" spans="1:9" x14ac:dyDescent="0.35">
      <c r="A4253">
        <v>347353</v>
      </c>
      <c r="B4253" t="s">
        <v>47</v>
      </c>
      <c r="C4253" t="s">
        <v>37</v>
      </c>
      <c r="D4253" t="s">
        <v>38</v>
      </c>
      <c r="E4253" t="s">
        <v>39</v>
      </c>
      <c r="F4253" t="s">
        <v>45</v>
      </c>
      <c r="G4253" t="s">
        <v>23</v>
      </c>
      <c r="H4253" s="165">
        <v>458.70505178812988</v>
      </c>
      <c r="I4253" s="164"/>
    </row>
    <row r="4254" spans="1:9" x14ac:dyDescent="0.35">
      <c r="A4254">
        <v>347355</v>
      </c>
      <c r="B4254" t="s">
        <v>49</v>
      </c>
      <c r="C4254" t="s">
        <v>37</v>
      </c>
      <c r="D4254" t="s">
        <v>38</v>
      </c>
      <c r="E4254" t="s">
        <v>39</v>
      </c>
      <c r="F4254" t="s">
        <v>45</v>
      </c>
      <c r="G4254" t="s">
        <v>23</v>
      </c>
      <c r="H4254" s="165">
        <v>656.3107456374704</v>
      </c>
      <c r="I4254" s="164"/>
    </row>
    <row r="4255" spans="1:9" x14ac:dyDescent="0.35">
      <c r="A4255">
        <v>347357</v>
      </c>
      <c r="B4255" t="s">
        <v>50</v>
      </c>
      <c r="C4255" t="s">
        <v>37</v>
      </c>
      <c r="D4255" t="s">
        <v>38</v>
      </c>
      <c r="E4255" t="s">
        <v>39</v>
      </c>
      <c r="F4255" t="s">
        <v>45</v>
      </c>
      <c r="G4255" t="s">
        <v>23</v>
      </c>
      <c r="H4255" s="165">
        <v>652.99604490192758</v>
      </c>
      <c r="I4255" s="164"/>
    </row>
    <row r="4256" spans="1:9" x14ac:dyDescent="0.35">
      <c r="A4256">
        <v>347359</v>
      </c>
      <c r="B4256" t="s">
        <v>51</v>
      </c>
      <c r="C4256" t="s">
        <v>37</v>
      </c>
      <c r="D4256" t="s">
        <v>38</v>
      </c>
      <c r="E4256" t="s">
        <v>39</v>
      </c>
      <c r="F4256" t="s">
        <v>45</v>
      </c>
      <c r="G4256" t="s">
        <v>23</v>
      </c>
      <c r="H4256" s="165">
        <v>457.01722141359483</v>
      </c>
      <c r="I4256" s="164"/>
    </row>
    <row r="4257" spans="1:9" x14ac:dyDescent="0.35">
      <c r="A4257">
        <v>347373</v>
      </c>
      <c r="B4257" t="s">
        <v>57</v>
      </c>
      <c r="C4257" t="s">
        <v>37</v>
      </c>
      <c r="D4257" t="s">
        <v>38</v>
      </c>
      <c r="E4257" t="s">
        <v>53</v>
      </c>
      <c r="F4257" t="s">
        <v>55</v>
      </c>
      <c r="G4257" t="s">
        <v>23</v>
      </c>
      <c r="H4257" s="165">
        <v>377.7576771120689</v>
      </c>
      <c r="I4257" s="164"/>
    </row>
    <row r="4258" spans="1:9" x14ac:dyDescent="0.35">
      <c r="A4258">
        <v>347375</v>
      </c>
      <c r="B4258" t="s">
        <v>58</v>
      </c>
      <c r="C4258" t="s">
        <v>37</v>
      </c>
      <c r="D4258" t="s">
        <v>38</v>
      </c>
      <c r="E4258" t="s">
        <v>53</v>
      </c>
      <c r="F4258" t="s">
        <v>55</v>
      </c>
      <c r="G4258" t="s">
        <v>23</v>
      </c>
      <c r="H4258" s="165">
        <v>589.40108550000002</v>
      </c>
      <c r="I4258" s="164"/>
    </row>
    <row r="4259" spans="1:9" x14ac:dyDescent="0.35">
      <c r="A4259">
        <v>347377</v>
      </c>
      <c r="B4259" t="s">
        <v>59</v>
      </c>
      <c r="C4259" t="s">
        <v>37</v>
      </c>
      <c r="D4259" t="s">
        <v>38</v>
      </c>
      <c r="E4259" t="s">
        <v>53</v>
      </c>
      <c r="F4259" t="s">
        <v>55</v>
      </c>
      <c r="G4259" t="s">
        <v>23</v>
      </c>
      <c r="H4259" s="165">
        <v>587.62933874999987</v>
      </c>
      <c r="I4259" s="164"/>
    </row>
    <row r="4260" spans="1:9" x14ac:dyDescent="0.35">
      <c r="A4260">
        <v>347379</v>
      </c>
      <c r="B4260" t="s">
        <v>60</v>
      </c>
      <c r="C4260" t="s">
        <v>37</v>
      </c>
      <c r="D4260" t="s">
        <v>38</v>
      </c>
      <c r="E4260" t="s">
        <v>53</v>
      </c>
      <c r="F4260" t="s">
        <v>55</v>
      </c>
      <c r="G4260" t="s">
        <v>23</v>
      </c>
      <c r="H4260" s="165">
        <v>392.02442456896551</v>
      </c>
      <c r="I4260" s="164"/>
    </row>
    <row r="4261" spans="1:9" x14ac:dyDescent="0.35">
      <c r="A4261">
        <v>347373</v>
      </c>
      <c r="B4261" t="s">
        <v>57</v>
      </c>
      <c r="C4261" t="s">
        <v>37</v>
      </c>
      <c r="D4261" t="s">
        <v>38</v>
      </c>
      <c r="E4261" t="s">
        <v>53</v>
      </c>
      <c r="F4261" t="s">
        <v>54</v>
      </c>
      <c r="G4261" t="s">
        <v>23</v>
      </c>
      <c r="H4261" s="165">
        <v>376.42931301724138</v>
      </c>
      <c r="I4261" s="164"/>
    </row>
    <row r="4262" spans="1:9" x14ac:dyDescent="0.35">
      <c r="A4262">
        <v>347375</v>
      </c>
      <c r="B4262" t="s">
        <v>58</v>
      </c>
      <c r="C4262" t="s">
        <v>37</v>
      </c>
      <c r="D4262" t="s">
        <v>38</v>
      </c>
      <c r="E4262" t="s">
        <v>53</v>
      </c>
      <c r="F4262" t="s">
        <v>54</v>
      </c>
      <c r="G4262" t="s">
        <v>23</v>
      </c>
      <c r="H4262" s="165">
        <v>587.32848899999999</v>
      </c>
      <c r="I4262" s="164"/>
    </row>
    <row r="4263" spans="1:9" x14ac:dyDescent="0.35">
      <c r="A4263">
        <v>347377</v>
      </c>
      <c r="B4263" t="s">
        <v>59</v>
      </c>
      <c r="C4263" t="s">
        <v>37</v>
      </c>
      <c r="D4263" t="s">
        <v>38</v>
      </c>
      <c r="E4263" t="s">
        <v>53</v>
      </c>
      <c r="F4263" t="s">
        <v>54</v>
      </c>
      <c r="G4263" t="s">
        <v>23</v>
      </c>
      <c r="H4263" s="165">
        <v>585.56297249999989</v>
      </c>
      <c r="I4263" s="164"/>
    </row>
    <row r="4264" spans="1:9" x14ac:dyDescent="0.35">
      <c r="A4264">
        <v>347379</v>
      </c>
      <c r="B4264" t="s">
        <v>60</v>
      </c>
      <c r="C4264" t="s">
        <v>37</v>
      </c>
      <c r="D4264" t="s">
        <v>38</v>
      </c>
      <c r="E4264" t="s">
        <v>53</v>
      </c>
      <c r="F4264" t="s">
        <v>54</v>
      </c>
      <c r="G4264" t="s">
        <v>23</v>
      </c>
      <c r="H4264" s="165">
        <v>390.64589224137933</v>
      </c>
      <c r="I4264" s="164"/>
    </row>
    <row r="4265" spans="1:9" x14ac:dyDescent="0.35">
      <c r="A4265">
        <v>347373</v>
      </c>
      <c r="B4265" t="s">
        <v>57</v>
      </c>
      <c r="C4265" t="s">
        <v>37</v>
      </c>
      <c r="D4265" t="s">
        <v>38</v>
      </c>
      <c r="E4265" t="s">
        <v>53</v>
      </c>
      <c r="F4265" t="s">
        <v>56</v>
      </c>
      <c r="G4265" t="s">
        <v>23</v>
      </c>
      <c r="H4265" s="165">
        <v>433.43996253593167</v>
      </c>
      <c r="I4265" s="164"/>
    </row>
    <row r="4266" spans="1:9" x14ac:dyDescent="0.35">
      <c r="A4266">
        <v>347375</v>
      </c>
      <c r="B4266" t="s">
        <v>58</v>
      </c>
      <c r="C4266" t="s">
        <v>37</v>
      </c>
      <c r="D4266" t="s">
        <v>38</v>
      </c>
      <c r="E4266" t="s">
        <v>53</v>
      </c>
      <c r="F4266" t="s">
        <v>56</v>
      </c>
      <c r="G4266" t="s">
        <v>23</v>
      </c>
      <c r="H4266" s="165">
        <v>644.60854172303016</v>
      </c>
      <c r="I4266" s="164"/>
    </row>
    <row r="4267" spans="1:9" x14ac:dyDescent="0.35">
      <c r="A4267">
        <v>347377</v>
      </c>
      <c r="B4267" t="s">
        <v>59</v>
      </c>
      <c r="C4267" t="s">
        <v>37</v>
      </c>
      <c r="D4267" t="s">
        <v>38</v>
      </c>
      <c r="E4267" t="s">
        <v>53</v>
      </c>
      <c r="F4267" t="s">
        <v>56</v>
      </c>
      <c r="G4267" t="s">
        <v>23</v>
      </c>
      <c r="H4267" s="165">
        <v>642.67084069580653</v>
      </c>
      <c r="I4267" s="164"/>
    </row>
    <row r="4268" spans="1:9" x14ac:dyDescent="0.35">
      <c r="A4268">
        <v>347379</v>
      </c>
      <c r="B4268" t="s">
        <v>60</v>
      </c>
      <c r="C4268" t="s">
        <v>37</v>
      </c>
      <c r="D4268" t="s">
        <v>38</v>
      </c>
      <c r="E4268" t="s">
        <v>53</v>
      </c>
      <c r="F4268" t="s">
        <v>56</v>
      </c>
      <c r="G4268" t="s">
        <v>23</v>
      </c>
      <c r="H4268" s="165">
        <v>449.81390742306388</v>
      </c>
      <c r="I4268" s="164"/>
    </row>
    <row r="4269" spans="1:9" x14ac:dyDescent="0.35">
      <c r="A4269">
        <v>347425</v>
      </c>
      <c r="B4269" t="s">
        <v>93</v>
      </c>
      <c r="C4269" t="s">
        <v>3</v>
      </c>
      <c r="D4269" t="s">
        <v>62</v>
      </c>
      <c r="E4269" t="s">
        <v>91</v>
      </c>
      <c r="F4269" t="s">
        <v>96</v>
      </c>
      <c r="G4269" t="s">
        <v>23</v>
      </c>
      <c r="H4269" s="165">
        <v>161.72219080459769</v>
      </c>
      <c r="I4269" s="164"/>
    </row>
    <row r="4270" spans="1:9" x14ac:dyDescent="0.35">
      <c r="A4270">
        <v>347427</v>
      </c>
      <c r="B4270" t="s">
        <v>98</v>
      </c>
      <c r="C4270" t="s">
        <v>3</v>
      </c>
      <c r="D4270" t="s">
        <v>62</v>
      </c>
      <c r="E4270" t="s">
        <v>91</v>
      </c>
      <c r="F4270" t="s">
        <v>96</v>
      </c>
      <c r="G4270" t="s">
        <v>23</v>
      </c>
      <c r="H4270" s="165">
        <v>182.05812011494251</v>
      </c>
      <c r="I4270" s="164"/>
    </row>
    <row r="4271" spans="1:9" x14ac:dyDescent="0.35">
      <c r="A4271">
        <v>347429</v>
      </c>
      <c r="B4271" t="s">
        <v>99</v>
      </c>
      <c r="C4271" t="s">
        <v>3</v>
      </c>
      <c r="D4271" t="s">
        <v>62</v>
      </c>
      <c r="E4271" t="s">
        <v>91</v>
      </c>
      <c r="F4271" t="s">
        <v>96</v>
      </c>
      <c r="G4271" t="s">
        <v>23</v>
      </c>
      <c r="H4271" s="165">
        <v>188.28394183908046</v>
      </c>
      <c r="I4271" s="164"/>
    </row>
    <row r="4272" spans="1:9" x14ac:dyDescent="0.35">
      <c r="A4272">
        <v>347431</v>
      </c>
      <c r="B4272" t="s">
        <v>100</v>
      </c>
      <c r="C4272" t="s">
        <v>3</v>
      </c>
      <c r="D4272" t="s">
        <v>62</v>
      </c>
      <c r="E4272" t="s">
        <v>91</v>
      </c>
      <c r="F4272" t="s">
        <v>96</v>
      </c>
      <c r="G4272" t="s">
        <v>23</v>
      </c>
      <c r="H4272" s="165">
        <v>189.90072499999999</v>
      </c>
      <c r="I4272" s="164"/>
    </row>
    <row r="4273" spans="1:9" x14ac:dyDescent="0.35">
      <c r="A4273">
        <v>347433</v>
      </c>
      <c r="B4273" t="s">
        <v>101</v>
      </c>
      <c r="C4273" t="s">
        <v>3</v>
      </c>
      <c r="D4273" t="s">
        <v>62</v>
      </c>
      <c r="E4273" t="s">
        <v>91</v>
      </c>
      <c r="F4273" t="s">
        <v>96</v>
      </c>
      <c r="G4273" t="s">
        <v>23</v>
      </c>
      <c r="H4273" s="165">
        <v>188.94645</v>
      </c>
      <c r="I4273" s="164"/>
    </row>
    <row r="4274" spans="1:9" x14ac:dyDescent="0.35">
      <c r="A4274">
        <v>347435</v>
      </c>
      <c r="B4274" t="s">
        <v>102</v>
      </c>
      <c r="C4274" t="s">
        <v>3</v>
      </c>
      <c r="D4274" t="s">
        <v>62</v>
      </c>
      <c r="E4274" t="s">
        <v>91</v>
      </c>
      <c r="F4274" t="s">
        <v>96</v>
      </c>
      <c r="G4274" t="s">
        <v>23</v>
      </c>
      <c r="H4274" s="165">
        <v>399.75347557471264</v>
      </c>
      <c r="I4274" s="164"/>
    </row>
    <row r="4275" spans="1:9" x14ac:dyDescent="0.35">
      <c r="A4275">
        <v>347437</v>
      </c>
      <c r="B4275" t="s">
        <v>103</v>
      </c>
      <c r="C4275" t="s">
        <v>3</v>
      </c>
      <c r="D4275" t="s">
        <v>62</v>
      </c>
      <c r="E4275" t="s">
        <v>91</v>
      </c>
      <c r="F4275" t="s">
        <v>96</v>
      </c>
      <c r="G4275" t="s">
        <v>23</v>
      </c>
      <c r="H4275" s="165">
        <v>374.07579999999996</v>
      </c>
      <c r="I4275" s="164"/>
    </row>
    <row r="4276" spans="1:9" x14ac:dyDescent="0.35">
      <c r="A4276">
        <v>347439</v>
      </c>
      <c r="B4276" t="s">
        <v>104</v>
      </c>
      <c r="C4276" t="s">
        <v>3</v>
      </c>
      <c r="D4276" t="s">
        <v>62</v>
      </c>
      <c r="E4276" t="s">
        <v>91</v>
      </c>
      <c r="F4276" t="s">
        <v>96</v>
      </c>
      <c r="G4276" t="s">
        <v>23</v>
      </c>
      <c r="H4276" s="165">
        <v>190.36140948275863</v>
      </c>
      <c r="I4276" s="164"/>
    </row>
    <row r="4277" spans="1:9" x14ac:dyDescent="0.35">
      <c r="A4277">
        <v>347425</v>
      </c>
      <c r="B4277" t="s">
        <v>93</v>
      </c>
      <c r="C4277" t="s">
        <v>3</v>
      </c>
      <c r="D4277" t="s">
        <v>62</v>
      </c>
      <c r="E4277" t="s">
        <v>91</v>
      </c>
      <c r="F4277" t="s">
        <v>94</v>
      </c>
      <c r="G4277" t="s">
        <v>23</v>
      </c>
      <c r="H4277" s="165">
        <v>164.04602558348293</v>
      </c>
      <c r="I4277" s="164"/>
    </row>
    <row r="4278" spans="1:9" x14ac:dyDescent="0.35">
      <c r="A4278">
        <v>347427</v>
      </c>
      <c r="B4278" t="s">
        <v>98</v>
      </c>
      <c r="C4278" t="s">
        <v>3</v>
      </c>
      <c r="D4278" t="s">
        <v>62</v>
      </c>
      <c r="E4278" t="s">
        <v>91</v>
      </c>
      <c r="F4278" t="s">
        <v>94</v>
      </c>
      <c r="G4278" t="s">
        <v>23</v>
      </c>
      <c r="H4278" s="165">
        <v>184.674167975763</v>
      </c>
      <c r="I4278" s="164"/>
    </row>
    <row r="4279" spans="1:9" x14ac:dyDescent="0.35">
      <c r="A4279">
        <v>347429</v>
      </c>
      <c r="B4279" t="s">
        <v>99</v>
      </c>
      <c r="C4279" t="s">
        <v>3</v>
      </c>
      <c r="D4279" t="s">
        <v>62</v>
      </c>
      <c r="E4279" t="s">
        <v>91</v>
      </c>
      <c r="F4279" t="s">
        <v>94</v>
      </c>
      <c r="G4279" t="s">
        <v>23</v>
      </c>
      <c r="H4279" s="165">
        <v>190.98945040394969</v>
      </c>
      <c r="I4279" s="164"/>
    </row>
    <row r="4280" spans="1:9" x14ac:dyDescent="0.35">
      <c r="A4280">
        <v>347431</v>
      </c>
      <c r="B4280" t="s">
        <v>100</v>
      </c>
      <c r="C4280" t="s">
        <v>3</v>
      </c>
      <c r="D4280" t="s">
        <v>62</v>
      </c>
      <c r="E4280" t="s">
        <v>91</v>
      </c>
      <c r="F4280" t="s">
        <v>94</v>
      </c>
      <c r="G4280" t="s">
        <v>23</v>
      </c>
      <c r="H4280" s="165">
        <v>192.62946560816877</v>
      </c>
      <c r="I4280" s="164"/>
    </row>
    <row r="4281" spans="1:9" x14ac:dyDescent="0.35">
      <c r="A4281">
        <v>347433</v>
      </c>
      <c r="B4281" t="s">
        <v>101</v>
      </c>
      <c r="C4281" t="s">
        <v>3</v>
      </c>
      <c r="D4281" t="s">
        <v>62</v>
      </c>
      <c r="E4281" t="s">
        <v>91</v>
      </c>
      <c r="F4281" t="s">
        <v>94</v>
      </c>
      <c r="G4281" t="s">
        <v>23</v>
      </c>
      <c r="H4281" s="165">
        <v>191.66147834380612</v>
      </c>
      <c r="I4281" s="164"/>
    </row>
    <row r="4282" spans="1:9" x14ac:dyDescent="0.35">
      <c r="A4282">
        <v>347435</v>
      </c>
      <c r="B4282" t="s">
        <v>102</v>
      </c>
      <c r="C4282" t="s">
        <v>3</v>
      </c>
      <c r="D4282" t="s">
        <v>62</v>
      </c>
      <c r="E4282" t="s">
        <v>91</v>
      </c>
      <c r="F4282" t="s">
        <v>94</v>
      </c>
      <c r="G4282" t="s">
        <v>23</v>
      </c>
      <c r="H4282" s="165">
        <v>469.06215047127466</v>
      </c>
      <c r="I4282" s="164"/>
    </row>
    <row r="4283" spans="1:9" x14ac:dyDescent="0.35">
      <c r="A4283">
        <v>347437</v>
      </c>
      <c r="B4283" t="s">
        <v>103</v>
      </c>
      <c r="C4283" t="s">
        <v>3</v>
      </c>
      <c r="D4283" t="s">
        <v>62</v>
      </c>
      <c r="E4283" t="s">
        <v>91</v>
      </c>
      <c r="F4283" t="s">
        <v>94</v>
      </c>
      <c r="G4283" t="s">
        <v>23</v>
      </c>
      <c r="H4283" s="165">
        <v>442.69284223518849</v>
      </c>
      <c r="I4283" s="164"/>
    </row>
    <row r="4284" spans="1:9" x14ac:dyDescent="0.35">
      <c r="A4284">
        <v>347439</v>
      </c>
      <c r="B4284" t="s">
        <v>104</v>
      </c>
      <c r="C4284" t="s">
        <v>3</v>
      </c>
      <c r="D4284" t="s">
        <v>62</v>
      </c>
      <c r="E4284" t="s">
        <v>91</v>
      </c>
      <c r="F4284" t="s">
        <v>94</v>
      </c>
      <c r="G4284" t="s">
        <v>23</v>
      </c>
      <c r="H4284" s="165">
        <v>193.81997868043089</v>
      </c>
      <c r="I4284" s="164"/>
    </row>
    <row r="4285" spans="1:9" x14ac:dyDescent="0.35">
      <c r="A4285">
        <v>347385</v>
      </c>
      <c r="B4285" t="s">
        <v>61</v>
      </c>
      <c r="C4285" t="s">
        <v>3</v>
      </c>
      <c r="D4285" t="s">
        <v>62</v>
      </c>
      <c r="E4285" t="s">
        <v>63</v>
      </c>
      <c r="F4285" t="s">
        <v>65</v>
      </c>
      <c r="G4285" t="s">
        <v>23</v>
      </c>
      <c r="H4285" s="165">
        <v>166.47014011494252</v>
      </c>
      <c r="I4285" s="164"/>
    </row>
    <row r="4286" spans="1:9" x14ac:dyDescent="0.35">
      <c r="A4286">
        <v>347387</v>
      </c>
      <c r="B4286" t="s">
        <v>70</v>
      </c>
      <c r="C4286" t="s">
        <v>3</v>
      </c>
      <c r="D4286" t="s">
        <v>62</v>
      </c>
      <c r="E4286" t="s">
        <v>63</v>
      </c>
      <c r="F4286" t="s">
        <v>65</v>
      </c>
      <c r="G4286" t="s">
        <v>23</v>
      </c>
      <c r="H4286" s="165">
        <v>187.41789218390801</v>
      </c>
      <c r="I4286" s="164"/>
    </row>
    <row r="4287" spans="1:9" x14ac:dyDescent="0.35">
      <c r="A4287">
        <v>347389</v>
      </c>
      <c r="B4287" t="s">
        <v>71</v>
      </c>
      <c r="C4287" t="s">
        <v>3</v>
      </c>
      <c r="D4287" t="s">
        <v>62</v>
      </c>
      <c r="E4287" t="s">
        <v>63</v>
      </c>
      <c r="F4287" t="s">
        <v>65</v>
      </c>
      <c r="G4287" t="s">
        <v>23</v>
      </c>
      <c r="H4287" s="165">
        <v>186.46167844827585</v>
      </c>
      <c r="I4287" s="164"/>
    </row>
    <row r="4288" spans="1:9" x14ac:dyDescent="0.35">
      <c r="A4288">
        <v>347391</v>
      </c>
      <c r="B4288" t="s">
        <v>72</v>
      </c>
      <c r="C4288" t="s">
        <v>3</v>
      </c>
      <c r="D4288" t="s">
        <v>62</v>
      </c>
      <c r="E4288" t="s">
        <v>63</v>
      </c>
      <c r="F4288" t="s">
        <v>65</v>
      </c>
      <c r="G4288" t="s">
        <v>23</v>
      </c>
      <c r="H4288" s="165">
        <v>187.66250500000001</v>
      </c>
      <c r="I4288" s="164"/>
    </row>
    <row r="4289" spans="1:9" x14ac:dyDescent="0.35">
      <c r="A4289">
        <v>347393</v>
      </c>
      <c r="B4289" t="s">
        <v>73</v>
      </c>
      <c r="C4289" t="s">
        <v>3</v>
      </c>
      <c r="D4289" t="s">
        <v>62</v>
      </c>
      <c r="E4289" t="s">
        <v>63</v>
      </c>
      <c r="F4289" t="s">
        <v>65</v>
      </c>
      <c r="G4289" t="s">
        <v>23</v>
      </c>
      <c r="H4289" s="165">
        <v>186.69517250000001</v>
      </c>
      <c r="I4289" s="164"/>
    </row>
    <row r="4290" spans="1:9" x14ac:dyDescent="0.35">
      <c r="A4290">
        <v>347395</v>
      </c>
      <c r="B4290" t="s">
        <v>74</v>
      </c>
      <c r="C4290" t="s">
        <v>3</v>
      </c>
      <c r="D4290" t="s">
        <v>62</v>
      </c>
      <c r="E4290" t="s">
        <v>63</v>
      </c>
      <c r="F4290" t="s">
        <v>65</v>
      </c>
      <c r="G4290" t="s">
        <v>23</v>
      </c>
      <c r="H4290" s="165">
        <v>410.57149304597698</v>
      </c>
      <c r="I4290" s="164"/>
    </row>
    <row r="4291" spans="1:9" x14ac:dyDescent="0.35">
      <c r="A4291">
        <v>347397</v>
      </c>
      <c r="B4291" t="s">
        <v>75</v>
      </c>
      <c r="C4291" t="s">
        <v>3</v>
      </c>
      <c r="D4291" t="s">
        <v>62</v>
      </c>
      <c r="E4291" t="s">
        <v>63</v>
      </c>
      <c r="F4291" t="s">
        <v>65</v>
      </c>
      <c r="G4291" t="s">
        <v>23</v>
      </c>
      <c r="H4291" s="165">
        <v>384.998335</v>
      </c>
      <c r="I4291" s="164"/>
    </row>
    <row r="4292" spans="1:9" x14ac:dyDescent="0.35">
      <c r="A4292">
        <v>347399</v>
      </c>
      <c r="B4292" t="s">
        <v>76</v>
      </c>
      <c r="C4292" t="s">
        <v>3</v>
      </c>
      <c r="D4292" t="s">
        <v>62</v>
      </c>
      <c r="E4292" t="s">
        <v>63</v>
      </c>
      <c r="F4292" t="s">
        <v>65</v>
      </c>
      <c r="G4292" t="s">
        <v>23</v>
      </c>
      <c r="H4292" s="165">
        <v>195.93486568965517</v>
      </c>
      <c r="I4292" s="164"/>
    </row>
    <row r="4293" spans="1:9" x14ac:dyDescent="0.35">
      <c r="A4293">
        <v>347385</v>
      </c>
      <c r="B4293" t="s">
        <v>61</v>
      </c>
      <c r="C4293" t="s">
        <v>3</v>
      </c>
      <c r="D4293" t="s">
        <v>62</v>
      </c>
      <c r="E4293" t="s">
        <v>63</v>
      </c>
      <c r="F4293" t="s">
        <v>67</v>
      </c>
      <c r="G4293" t="s">
        <v>23</v>
      </c>
      <c r="H4293" s="165">
        <v>163.31794268402155</v>
      </c>
      <c r="I4293" s="164"/>
    </row>
    <row r="4294" spans="1:9" x14ac:dyDescent="0.35">
      <c r="A4294">
        <v>347387</v>
      </c>
      <c r="B4294" t="s">
        <v>70</v>
      </c>
      <c r="C4294" t="s">
        <v>3</v>
      </c>
      <c r="D4294" t="s">
        <v>62</v>
      </c>
      <c r="E4294" t="s">
        <v>63</v>
      </c>
      <c r="F4294" t="s">
        <v>67</v>
      </c>
      <c r="G4294" t="s">
        <v>23</v>
      </c>
      <c r="H4294" s="165">
        <v>183.86903833034111</v>
      </c>
      <c r="I4294" s="164"/>
    </row>
    <row r="4295" spans="1:9" x14ac:dyDescent="0.35">
      <c r="A4295">
        <v>347389</v>
      </c>
      <c r="B4295" t="s">
        <v>71</v>
      </c>
      <c r="C4295" t="s">
        <v>3</v>
      </c>
      <c r="D4295" t="s">
        <v>62</v>
      </c>
      <c r="E4295" t="s">
        <v>63</v>
      </c>
      <c r="F4295" t="s">
        <v>67</v>
      </c>
      <c r="G4295" t="s">
        <v>23</v>
      </c>
      <c r="H4295" s="165">
        <v>182.930930991921</v>
      </c>
      <c r="I4295" s="164"/>
    </row>
    <row r="4296" spans="1:9" x14ac:dyDescent="0.35">
      <c r="A4296">
        <v>347391</v>
      </c>
      <c r="B4296" t="s">
        <v>72</v>
      </c>
      <c r="C4296" t="s">
        <v>3</v>
      </c>
      <c r="D4296" t="s">
        <v>62</v>
      </c>
      <c r="E4296" t="s">
        <v>63</v>
      </c>
      <c r="F4296" t="s">
        <v>67</v>
      </c>
      <c r="G4296" t="s">
        <v>23</v>
      </c>
      <c r="H4296" s="165">
        <v>184.10901927737882</v>
      </c>
      <c r="I4296" s="164"/>
    </row>
    <row r="4297" spans="1:9" x14ac:dyDescent="0.35">
      <c r="A4297">
        <v>347393</v>
      </c>
      <c r="B4297" t="s">
        <v>73</v>
      </c>
      <c r="C4297" t="s">
        <v>3</v>
      </c>
      <c r="D4297" t="s">
        <v>62</v>
      </c>
      <c r="E4297" t="s">
        <v>63</v>
      </c>
      <c r="F4297" t="s">
        <v>67</v>
      </c>
      <c r="G4297" t="s">
        <v>23</v>
      </c>
      <c r="H4297" s="165">
        <v>183.16000371409336</v>
      </c>
      <c r="I4297" s="164"/>
    </row>
    <row r="4298" spans="1:9" x14ac:dyDescent="0.35">
      <c r="A4298">
        <v>347395</v>
      </c>
      <c r="B4298" t="s">
        <v>74</v>
      </c>
      <c r="C4298" t="s">
        <v>3</v>
      </c>
      <c r="D4298" t="s">
        <v>62</v>
      </c>
      <c r="E4298" t="s">
        <v>63</v>
      </c>
      <c r="F4298" t="s">
        <v>67</v>
      </c>
      <c r="G4298" t="s">
        <v>23</v>
      </c>
      <c r="H4298" s="165">
        <v>465.93828018850991</v>
      </c>
      <c r="I4298" s="164"/>
    </row>
    <row r="4299" spans="1:9" x14ac:dyDescent="0.35">
      <c r="A4299">
        <v>347397</v>
      </c>
      <c r="B4299" t="s">
        <v>75</v>
      </c>
      <c r="C4299" t="s">
        <v>3</v>
      </c>
      <c r="D4299" t="s">
        <v>62</v>
      </c>
      <c r="E4299" t="s">
        <v>63</v>
      </c>
      <c r="F4299" t="s">
        <v>67</v>
      </c>
      <c r="G4299" t="s">
        <v>23</v>
      </c>
      <c r="H4299" s="165">
        <v>440.65955988554759</v>
      </c>
      <c r="I4299" s="164"/>
    </row>
    <row r="4300" spans="1:9" x14ac:dyDescent="0.35">
      <c r="A4300">
        <v>347399</v>
      </c>
      <c r="B4300" t="s">
        <v>76</v>
      </c>
      <c r="C4300" t="s">
        <v>3</v>
      </c>
      <c r="D4300" t="s">
        <v>62</v>
      </c>
      <c r="E4300" t="s">
        <v>63</v>
      </c>
      <c r="F4300" t="s">
        <v>67</v>
      </c>
      <c r="G4300" t="s">
        <v>23</v>
      </c>
      <c r="H4300" s="165">
        <v>192.9446814183124</v>
      </c>
      <c r="I4300" s="164"/>
    </row>
    <row r="4301" spans="1:9" x14ac:dyDescent="0.35">
      <c r="A4301">
        <v>347385</v>
      </c>
      <c r="B4301" t="s">
        <v>61</v>
      </c>
      <c r="C4301" t="s">
        <v>3</v>
      </c>
      <c r="D4301" t="s">
        <v>62</v>
      </c>
      <c r="E4301" t="s">
        <v>63</v>
      </c>
      <c r="F4301" t="s">
        <v>68</v>
      </c>
      <c r="G4301" t="s">
        <v>23</v>
      </c>
      <c r="H4301" s="165">
        <v>169.70768719928185</v>
      </c>
      <c r="I4301" s="164"/>
    </row>
    <row r="4302" spans="1:9" x14ac:dyDescent="0.35">
      <c r="A4302">
        <v>347387</v>
      </c>
      <c r="B4302" t="s">
        <v>70</v>
      </c>
      <c r="C4302" t="s">
        <v>3</v>
      </c>
      <c r="D4302" t="s">
        <v>62</v>
      </c>
      <c r="E4302" t="s">
        <v>63</v>
      </c>
      <c r="F4302" t="s">
        <v>68</v>
      </c>
      <c r="G4302" t="s">
        <v>23</v>
      </c>
      <c r="H4302" s="165">
        <v>191.06283565529623</v>
      </c>
      <c r="I4302" s="164"/>
    </row>
    <row r="4303" spans="1:9" x14ac:dyDescent="0.35">
      <c r="A4303">
        <v>347389</v>
      </c>
      <c r="B4303" t="s">
        <v>71</v>
      </c>
      <c r="C4303" t="s">
        <v>3</v>
      </c>
      <c r="D4303" t="s">
        <v>62</v>
      </c>
      <c r="E4303" t="s">
        <v>63</v>
      </c>
      <c r="F4303" t="s">
        <v>68</v>
      </c>
      <c r="G4303" t="s">
        <v>23</v>
      </c>
      <c r="H4303" s="165">
        <v>190.08802526929978</v>
      </c>
      <c r="I4303" s="164"/>
    </row>
    <row r="4304" spans="1:9" x14ac:dyDescent="0.35">
      <c r="A4304">
        <v>347391</v>
      </c>
      <c r="B4304" t="s">
        <v>72</v>
      </c>
      <c r="C4304" t="s">
        <v>3</v>
      </c>
      <c r="D4304" t="s">
        <v>62</v>
      </c>
      <c r="E4304" t="s">
        <v>63</v>
      </c>
      <c r="F4304" t="s">
        <v>68</v>
      </c>
      <c r="G4304" t="s">
        <v>23</v>
      </c>
      <c r="H4304" s="165">
        <v>191.3122057540395</v>
      </c>
      <c r="I4304" s="164"/>
    </row>
    <row r="4305" spans="1:9" x14ac:dyDescent="0.35">
      <c r="A4305">
        <v>347393</v>
      </c>
      <c r="B4305" t="s">
        <v>73</v>
      </c>
      <c r="C4305" t="s">
        <v>3</v>
      </c>
      <c r="D4305" t="s">
        <v>62</v>
      </c>
      <c r="E4305" t="s">
        <v>63</v>
      </c>
      <c r="F4305" t="s">
        <v>68</v>
      </c>
      <c r="G4305" t="s">
        <v>23</v>
      </c>
      <c r="H4305" s="165">
        <v>190.32606036355475</v>
      </c>
      <c r="I4305" s="164"/>
    </row>
    <row r="4306" spans="1:9" x14ac:dyDescent="0.35">
      <c r="A4306">
        <v>347395</v>
      </c>
      <c r="B4306" t="s">
        <v>74</v>
      </c>
      <c r="C4306" t="s">
        <v>3</v>
      </c>
      <c r="D4306" t="s">
        <v>62</v>
      </c>
      <c r="E4306" t="s">
        <v>63</v>
      </c>
      <c r="F4306" t="s">
        <v>68</v>
      </c>
      <c r="G4306" t="s">
        <v>23</v>
      </c>
      <c r="H4306" s="165">
        <v>484.16791571633746</v>
      </c>
      <c r="I4306" s="164"/>
    </row>
    <row r="4307" spans="1:9" x14ac:dyDescent="0.35">
      <c r="A4307">
        <v>347397</v>
      </c>
      <c r="B4307" t="s">
        <v>75</v>
      </c>
      <c r="C4307" t="s">
        <v>3</v>
      </c>
      <c r="D4307" t="s">
        <v>62</v>
      </c>
      <c r="E4307" t="s">
        <v>63</v>
      </c>
      <c r="F4307" t="s">
        <v>68</v>
      </c>
      <c r="G4307" t="s">
        <v>23</v>
      </c>
      <c r="H4307" s="165">
        <v>457.90017631508084</v>
      </c>
      <c r="I4307" s="164"/>
    </row>
    <row r="4308" spans="1:9" x14ac:dyDescent="0.35">
      <c r="A4308">
        <v>347399</v>
      </c>
      <c r="B4308" t="s">
        <v>76</v>
      </c>
      <c r="C4308" t="s">
        <v>3</v>
      </c>
      <c r="D4308" t="s">
        <v>62</v>
      </c>
      <c r="E4308" t="s">
        <v>63</v>
      </c>
      <c r="F4308" t="s">
        <v>68</v>
      </c>
      <c r="G4308" t="s">
        <v>23</v>
      </c>
      <c r="H4308" s="165">
        <v>200.49355938958709</v>
      </c>
      <c r="I4308" s="164"/>
    </row>
    <row r="4309" spans="1:9" x14ac:dyDescent="0.35">
      <c r="A4309">
        <v>347331</v>
      </c>
      <c r="B4309" t="s">
        <v>2</v>
      </c>
      <c r="C4309" t="s">
        <v>3</v>
      </c>
      <c r="D4309" t="s">
        <v>4</v>
      </c>
      <c r="E4309" t="s">
        <v>5</v>
      </c>
      <c r="F4309" t="s">
        <v>13</v>
      </c>
      <c r="G4309" t="s">
        <v>23</v>
      </c>
      <c r="H4309" s="165">
        <v>162.17243687449439</v>
      </c>
      <c r="I4309" s="164"/>
    </row>
    <row r="4310" spans="1:9" x14ac:dyDescent="0.35">
      <c r="A4310">
        <v>347333</v>
      </c>
      <c r="B4310" t="s">
        <v>32</v>
      </c>
      <c r="C4310" t="s">
        <v>3</v>
      </c>
      <c r="D4310" t="s">
        <v>4</v>
      </c>
      <c r="E4310" t="s">
        <v>5</v>
      </c>
      <c r="F4310" t="s">
        <v>13</v>
      </c>
      <c r="G4310" t="s">
        <v>23</v>
      </c>
      <c r="H4310" s="165">
        <v>203.78883076245233</v>
      </c>
      <c r="I4310" s="164"/>
    </row>
    <row r="4311" spans="1:9" x14ac:dyDescent="0.35">
      <c r="A4311">
        <v>347335</v>
      </c>
      <c r="B4311" t="s">
        <v>33</v>
      </c>
      <c r="C4311" t="s">
        <v>3</v>
      </c>
      <c r="D4311" t="s">
        <v>4</v>
      </c>
      <c r="E4311" t="s">
        <v>5</v>
      </c>
      <c r="F4311" t="s">
        <v>13</v>
      </c>
      <c r="G4311" t="s">
        <v>23</v>
      </c>
      <c r="H4311" s="165">
        <v>202.75436969259218</v>
      </c>
      <c r="I4311" s="164"/>
    </row>
    <row r="4312" spans="1:9" x14ac:dyDescent="0.35">
      <c r="A4312">
        <v>347337</v>
      </c>
      <c r="B4312" t="s">
        <v>34</v>
      </c>
      <c r="C4312" t="s">
        <v>3</v>
      </c>
      <c r="D4312" t="s">
        <v>4</v>
      </c>
      <c r="E4312" t="s">
        <v>5</v>
      </c>
      <c r="F4312" t="s">
        <v>13</v>
      </c>
      <c r="G4312" t="s">
        <v>23</v>
      </c>
      <c r="H4312" s="165">
        <v>201.71990862273199</v>
      </c>
      <c r="I4312" s="164"/>
    </row>
    <row r="4313" spans="1:9" x14ac:dyDescent="0.35">
      <c r="A4313">
        <v>347339</v>
      </c>
      <c r="B4313" t="s">
        <v>35</v>
      </c>
      <c r="C4313" t="s">
        <v>3</v>
      </c>
      <c r="D4313" t="s">
        <v>4</v>
      </c>
      <c r="E4313" t="s">
        <v>5</v>
      </c>
      <c r="F4313" t="s">
        <v>13</v>
      </c>
      <c r="G4313" t="s">
        <v>23</v>
      </c>
      <c r="H4313" s="165">
        <v>200.68544755287184</v>
      </c>
      <c r="I4313" s="164"/>
    </row>
    <row r="4314" spans="1:9" x14ac:dyDescent="0.35">
      <c r="A4314">
        <v>347385</v>
      </c>
      <c r="B4314" t="s">
        <v>61</v>
      </c>
      <c r="C4314" t="s">
        <v>3</v>
      </c>
      <c r="D4314" t="s">
        <v>62</v>
      </c>
      <c r="E4314" t="s">
        <v>63</v>
      </c>
      <c r="F4314" t="s">
        <v>13</v>
      </c>
      <c r="G4314" t="s">
        <v>23</v>
      </c>
      <c r="H4314" s="165">
        <v>112.50327703108749</v>
      </c>
      <c r="I4314" s="164"/>
    </row>
    <row r="4315" spans="1:9" x14ac:dyDescent="0.35">
      <c r="A4315">
        <v>347387</v>
      </c>
      <c r="B4315" t="s">
        <v>70</v>
      </c>
      <c r="C4315" t="s">
        <v>3</v>
      </c>
      <c r="D4315" t="s">
        <v>62</v>
      </c>
      <c r="E4315" t="s">
        <v>63</v>
      </c>
      <c r="F4315" t="s">
        <v>13</v>
      </c>
      <c r="G4315" t="s">
        <v>23</v>
      </c>
      <c r="H4315" s="165">
        <v>126.66011472321736</v>
      </c>
      <c r="I4315" s="164"/>
    </row>
    <row r="4316" spans="1:9" x14ac:dyDescent="0.35">
      <c r="A4316">
        <v>347389</v>
      </c>
      <c r="B4316" t="s">
        <v>71</v>
      </c>
      <c r="C4316" t="s">
        <v>3</v>
      </c>
      <c r="D4316" t="s">
        <v>62</v>
      </c>
      <c r="E4316" t="s">
        <v>63</v>
      </c>
      <c r="F4316" t="s">
        <v>13</v>
      </c>
      <c r="G4316" t="s">
        <v>23</v>
      </c>
      <c r="H4316" s="165">
        <v>126.01388964809891</v>
      </c>
      <c r="I4316" s="164"/>
    </row>
    <row r="4317" spans="1:9" x14ac:dyDescent="0.35">
      <c r="A4317">
        <v>347391</v>
      </c>
      <c r="B4317" t="s">
        <v>72</v>
      </c>
      <c r="C4317" t="s">
        <v>3</v>
      </c>
      <c r="D4317" t="s">
        <v>62</v>
      </c>
      <c r="E4317" t="s">
        <v>63</v>
      </c>
      <c r="F4317" t="s">
        <v>13</v>
      </c>
      <c r="G4317" t="s">
        <v>23</v>
      </c>
      <c r="H4317" s="165">
        <v>126.82542811452674</v>
      </c>
      <c r="I4317" s="164"/>
    </row>
    <row r="4318" spans="1:9" x14ac:dyDescent="0.35">
      <c r="A4318">
        <v>347393</v>
      </c>
      <c r="B4318" t="s">
        <v>73</v>
      </c>
      <c r="C4318" t="s">
        <v>3</v>
      </c>
      <c r="D4318" t="s">
        <v>62</v>
      </c>
      <c r="E4318" t="s">
        <v>63</v>
      </c>
      <c r="F4318" t="s">
        <v>13</v>
      </c>
      <c r="G4318" t="s">
        <v>23</v>
      </c>
      <c r="H4318" s="165">
        <v>126.17168879434877</v>
      </c>
      <c r="I4318" s="164"/>
    </row>
    <row r="4319" spans="1:9" x14ac:dyDescent="0.35">
      <c r="A4319">
        <v>347395</v>
      </c>
      <c r="B4319" t="s">
        <v>74</v>
      </c>
      <c r="C4319" t="s">
        <v>3</v>
      </c>
      <c r="D4319" t="s">
        <v>62</v>
      </c>
      <c r="E4319" t="s">
        <v>63</v>
      </c>
      <c r="F4319" t="s">
        <v>13</v>
      </c>
      <c r="G4319" t="s">
        <v>23</v>
      </c>
      <c r="H4319" s="165">
        <v>212.22782891396051</v>
      </c>
      <c r="I4319" s="164"/>
    </row>
    <row r="4320" spans="1:9" x14ac:dyDescent="0.35">
      <c r="A4320">
        <v>347397</v>
      </c>
      <c r="B4320" t="s">
        <v>75</v>
      </c>
      <c r="C4320" t="s">
        <v>3</v>
      </c>
      <c r="D4320" t="s">
        <v>62</v>
      </c>
      <c r="E4320" t="s">
        <v>63</v>
      </c>
      <c r="F4320" t="s">
        <v>13</v>
      </c>
      <c r="G4320" t="s">
        <v>23</v>
      </c>
      <c r="H4320" s="165">
        <v>195.14118707312491</v>
      </c>
      <c r="I4320" s="164"/>
    </row>
    <row r="4321" spans="1:9" x14ac:dyDescent="0.35">
      <c r="A4321">
        <v>347399</v>
      </c>
      <c r="B4321" t="s">
        <v>76</v>
      </c>
      <c r="C4321" t="s">
        <v>3</v>
      </c>
      <c r="D4321" t="s">
        <v>62</v>
      </c>
      <c r="E4321" t="s">
        <v>63</v>
      </c>
      <c r="F4321" t="s">
        <v>13</v>
      </c>
      <c r="G4321" t="s">
        <v>23</v>
      </c>
      <c r="H4321" s="165">
        <v>131.67211617791517</v>
      </c>
      <c r="I4321" s="164"/>
    </row>
    <row r="4322" spans="1:9" x14ac:dyDescent="0.35">
      <c r="A4322">
        <v>347331</v>
      </c>
      <c r="B4322" t="s">
        <v>2</v>
      </c>
      <c r="C4322" t="s">
        <v>3</v>
      </c>
      <c r="D4322" t="s">
        <v>4</v>
      </c>
      <c r="E4322" t="s">
        <v>5</v>
      </c>
      <c r="F4322" t="s">
        <v>7</v>
      </c>
      <c r="G4322" t="s">
        <v>23</v>
      </c>
      <c r="H4322" s="165">
        <v>161.72788334103777</v>
      </c>
      <c r="I4322" s="164"/>
    </row>
    <row r="4323" spans="1:9" x14ac:dyDescent="0.35">
      <c r="A4323">
        <v>347333</v>
      </c>
      <c r="B4323" t="s">
        <v>32</v>
      </c>
      <c r="C4323" t="s">
        <v>3</v>
      </c>
      <c r="D4323" t="s">
        <v>4</v>
      </c>
      <c r="E4323" t="s">
        <v>5</v>
      </c>
      <c r="F4323" t="s">
        <v>7</v>
      </c>
      <c r="G4323" t="s">
        <v>23</v>
      </c>
      <c r="H4323" s="165">
        <v>203.23019671501211</v>
      </c>
      <c r="I4323" s="164"/>
    </row>
    <row r="4324" spans="1:9" x14ac:dyDescent="0.35">
      <c r="A4324">
        <v>347335</v>
      </c>
      <c r="B4324" t="s">
        <v>33</v>
      </c>
      <c r="C4324" t="s">
        <v>3</v>
      </c>
      <c r="D4324" t="s">
        <v>4</v>
      </c>
      <c r="E4324" t="s">
        <v>5</v>
      </c>
      <c r="F4324" t="s">
        <v>7</v>
      </c>
      <c r="G4324" t="s">
        <v>23</v>
      </c>
      <c r="H4324" s="165">
        <v>202.19857135097655</v>
      </c>
      <c r="I4324" s="164"/>
    </row>
    <row r="4325" spans="1:9" x14ac:dyDescent="0.35">
      <c r="A4325">
        <v>347337</v>
      </c>
      <c r="B4325" t="s">
        <v>34</v>
      </c>
      <c r="C4325" t="s">
        <v>3</v>
      </c>
      <c r="D4325" t="s">
        <v>4</v>
      </c>
      <c r="E4325" t="s">
        <v>5</v>
      </c>
      <c r="F4325" t="s">
        <v>7</v>
      </c>
      <c r="G4325" t="s">
        <v>23</v>
      </c>
      <c r="H4325" s="165">
        <v>201.16694598694093</v>
      </c>
      <c r="I4325" s="164"/>
    </row>
    <row r="4326" spans="1:9" x14ac:dyDescent="0.35">
      <c r="A4326">
        <v>347339</v>
      </c>
      <c r="B4326" t="s">
        <v>35</v>
      </c>
      <c r="C4326" t="s">
        <v>3</v>
      </c>
      <c r="D4326" t="s">
        <v>4</v>
      </c>
      <c r="E4326" t="s">
        <v>5</v>
      </c>
      <c r="F4326" t="s">
        <v>7</v>
      </c>
      <c r="G4326" t="s">
        <v>23</v>
      </c>
      <c r="H4326" s="165">
        <v>200.13532062290531</v>
      </c>
      <c r="I4326" s="164"/>
    </row>
    <row r="4327" spans="1:9" x14ac:dyDescent="0.35">
      <c r="A4327">
        <v>347385</v>
      </c>
      <c r="B4327" t="s">
        <v>61</v>
      </c>
      <c r="C4327" t="s">
        <v>3</v>
      </c>
      <c r="D4327" t="s">
        <v>62</v>
      </c>
      <c r="E4327" t="s">
        <v>63</v>
      </c>
      <c r="F4327" t="s">
        <v>7</v>
      </c>
      <c r="G4327" t="s">
        <v>23</v>
      </c>
      <c r="H4327" s="165">
        <v>112.194878573905</v>
      </c>
      <c r="I4327" s="164"/>
    </row>
    <row r="4328" spans="1:9" x14ac:dyDescent="0.35">
      <c r="A4328">
        <v>347387</v>
      </c>
      <c r="B4328" t="s">
        <v>70</v>
      </c>
      <c r="C4328" t="s">
        <v>3</v>
      </c>
      <c r="D4328" t="s">
        <v>62</v>
      </c>
      <c r="E4328" t="s">
        <v>63</v>
      </c>
      <c r="F4328" t="s">
        <v>7</v>
      </c>
      <c r="G4328" t="s">
        <v>23</v>
      </c>
      <c r="H4328" s="165">
        <v>126.31290897954466</v>
      </c>
      <c r="I4328" s="164"/>
    </row>
    <row r="4329" spans="1:9" x14ac:dyDescent="0.35">
      <c r="A4329">
        <v>347389</v>
      </c>
      <c r="B4329" t="s">
        <v>71</v>
      </c>
      <c r="C4329" t="s">
        <v>3</v>
      </c>
      <c r="D4329" t="s">
        <v>62</v>
      </c>
      <c r="E4329" t="s">
        <v>63</v>
      </c>
      <c r="F4329" t="s">
        <v>7</v>
      </c>
      <c r="G4329" t="s">
        <v>23</v>
      </c>
      <c r="H4329" s="165">
        <v>125.66845536230207</v>
      </c>
      <c r="I4329" s="164"/>
    </row>
    <row r="4330" spans="1:9" x14ac:dyDescent="0.35">
      <c r="A4330">
        <v>347391</v>
      </c>
      <c r="B4330" t="s">
        <v>72</v>
      </c>
      <c r="C4330" t="s">
        <v>3</v>
      </c>
      <c r="D4330" t="s">
        <v>62</v>
      </c>
      <c r="E4330" t="s">
        <v>63</v>
      </c>
      <c r="F4330" t="s">
        <v>7</v>
      </c>
      <c r="G4330" t="s">
        <v>23</v>
      </c>
      <c r="H4330" s="165">
        <v>126.47776920721137</v>
      </c>
      <c r="I4330" s="164"/>
    </row>
    <row r="4331" spans="1:9" x14ac:dyDescent="0.35">
      <c r="A4331">
        <v>347393</v>
      </c>
      <c r="B4331" t="s">
        <v>73</v>
      </c>
      <c r="C4331" t="s">
        <v>3</v>
      </c>
      <c r="D4331" t="s">
        <v>62</v>
      </c>
      <c r="E4331" t="s">
        <v>63</v>
      </c>
      <c r="F4331" t="s">
        <v>7</v>
      </c>
      <c r="G4331" t="s">
        <v>23</v>
      </c>
      <c r="H4331" s="165">
        <v>125.82582194325667</v>
      </c>
      <c r="I4331" s="164"/>
    </row>
    <row r="4332" spans="1:9" x14ac:dyDescent="0.35">
      <c r="A4332">
        <v>347395</v>
      </c>
      <c r="B4332" t="s">
        <v>74</v>
      </c>
      <c r="C4332" t="s">
        <v>3</v>
      </c>
      <c r="D4332" t="s">
        <v>62</v>
      </c>
      <c r="E4332" t="s">
        <v>63</v>
      </c>
      <c r="F4332" t="s">
        <v>7</v>
      </c>
      <c r="G4332" t="s">
        <v>23</v>
      </c>
      <c r="H4332" s="165">
        <v>211.64606154917371</v>
      </c>
      <c r="I4332" s="164"/>
    </row>
    <row r="4333" spans="1:9" x14ac:dyDescent="0.35">
      <c r="A4333">
        <v>347397</v>
      </c>
      <c r="B4333" t="s">
        <v>75</v>
      </c>
      <c r="C4333" t="s">
        <v>3</v>
      </c>
      <c r="D4333" t="s">
        <v>62</v>
      </c>
      <c r="E4333" t="s">
        <v>63</v>
      </c>
      <c r="F4333" t="s">
        <v>7</v>
      </c>
      <c r="G4333" t="s">
        <v>23</v>
      </c>
      <c r="H4333" s="165">
        <v>194.60625829047729</v>
      </c>
      <c r="I4333" s="164"/>
    </row>
    <row r="4334" spans="1:9" x14ac:dyDescent="0.35">
      <c r="A4334">
        <v>347399</v>
      </c>
      <c r="B4334" t="s">
        <v>76</v>
      </c>
      <c r="C4334" t="s">
        <v>3</v>
      </c>
      <c r="D4334" t="s">
        <v>62</v>
      </c>
      <c r="E4334" t="s">
        <v>63</v>
      </c>
      <c r="F4334" t="s">
        <v>7</v>
      </c>
      <c r="G4334" t="s">
        <v>23</v>
      </c>
      <c r="H4334" s="165">
        <v>131.31117133653066</v>
      </c>
      <c r="I4334" s="164"/>
    </row>
    <row r="4335" spans="1:9" x14ac:dyDescent="0.35">
      <c r="A4335">
        <v>347353</v>
      </c>
      <c r="B4335" t="s">
        <v>47</v>
      </c>
      <c r="C4335" t="s">
        <v>37</v>
      </c>
      <c r="D4335" t="s">
        <v>38</v>
      </c>
      <c r="E4335" t="s">
        <v>39</v>
      </c>
      <c r="F4335" t="s">
        <v>43</v>
      </c>
      <c r="G4335" t="s">
        <v>23</v>
      </c>
      <c r="H4335" s="165">
        <v>193.21830357142858</v>
      </c>
      <c r="I4335" s="164"/>
    </row>
    <row r="4336" spans="1:9" x14ac:dyDescent="0.35">
      <c r="A4336">
        <v>347355</v>
      </c>
      <c r="B4336" t="s">
        <v>49</v>
      </c>
      <c r="C4336" t="s">
        <v>37</v>
      </c>
      <c r="D4336" t="s">
        <v>38</v>
      </c>
      <c r="E4336" t="s">
        <v>39</v>
      </c>
      <c r="F4336" t="s">
        <v>43</v>
      </c>
      <c r="G4336" t="s">
        <v>23</v>
      </c>
      <c r="H4336" s="165">
        <v>321.64461705850681</v>
      </c>
      <c r="I4336" s="164"/>
    </row>
    <row r="4337" spans="1:9" x14ac:dyDescent="0.35">
      <c r="A4337">
        <v>347357</v>
      </c>
      <c r="B4337" t="s">
        <v>50</v>
      </c>
      <c r="C4337" t="s">
        <v>37</v>
      </c>
      <c r="D4337" t="s">
        <v>38</v>
      </c>
      <c r="E4337" t="s">
        <v>39</v>
      </c>
      <c r="F4337" t="s">
        <v>43</v>
      </c>
      <c r="G4337" t="s">
        <v>23</v>
      </c>
      <c r="H4337" s="165">
        <v>320.0201492955851</v>
      </c>
      <c r="I4337" s="164"/>
    </row>
    <row r="4338" spans="1:9" x14ac:dyDescent="0.35">
      <c r="A4338">
        <v>347359</v>
      </c>
      <c r="B4338" t="s">
        <v>51</v>
      </c>
      <c r="C4338" t="s">
        <v>37</v>
      </c>
      <c r="D4338" t="s">
        <v>38</v>
      </c>
      <c r="E4338" t="s">
        <v>39</v>
      </c>
      <c r="F4338" t="s">
        <v>43</v>
      </c>
      <c r="G4338" t="s">
        <v>23</v>
      </c>
      <c r="H4338" s="165">
        <v>192.50129711055277</v>
      </c>
      <c r="I4338" s="164"/>
    </row>
    <row r="4339" spans="1:9" x14ac:dyDescent="0.35">
      <c r="A4339">
        <v>347373</v>
      </c>
      <c r="B4339" t="s">
        <v>57</v>
      </c>
      <c r="C4339" t="s">
        <v>37</v>
      </c>
      <c r="D4339" t="s">
        <v>38</v>
      </c>
      <c r="E4339" t="s">
        <v>53</v>
      </c>
      <c r="F4339" t="s">
        <v>43</v>
      </c>
      <c r="G4339" t="s">
        <v>23</v>
      </c>
      <c r="H4339" s="165">
        <v>187.39262607681263</v>
      </c>
      <c r="I4339" s="164"/>
    </row>
    <row r="4340" spans="1:9" x14ac:dyDescent="0.35">
      <c r="A4340">
        <v>347375</v>
      </c>
      <c r="B4340" t="s">
        <v>58</v>
      </c>
      <c r="C4340" t="s">
        <v>37</v>
      </c>
      <c r="D4340" t="s">
        <v>38</v>
      </c>
      <c r="E4340" t="s">
        <v>53</v>
      </c>
      <c r="F4340" t="s">
        <v>43</v>
      </c>
      <c r="G4340" t="s">
        <v>23</v>
      </c>
      <c r="H4340" s="165">
        <v>324.2437654791816</v>
      </c>
      <c r="I4340" s="164"/>
    </row>
    <row r="4341" spans="1:9" x14ac:dyDescent="0.35">
      <c r="A4341">
        <v>347377</v>
      </c>
      <c r="B4341" t="s">
        <v>59</v>
      </c>
      <c r="C4341" t="s">
        <v>37</v>
      </c>
      <c r="D4341" t="s">
        <v>38</v>
      </c>
      <c r="E4341" t="s">
        <v>53</v>
      </c>
      <c r="F4341" t="s">
        <v>43</v>
      </c>
      <c r="G4341" t="s">
        <v>23</v>
      </c>
      <c r="H4341" s="165">
        <v>323.26908482142858</v>
      </c>
      <c r="I4341" s="164"/>
    </row>
    <row r="4342" spans="1:9" x14ac:dyDescent="0.35">
      <c r="A4342">
        <v>347379</v>
      </c>
      <c r="B4342" t="s">
        <v>60</v>
      </c>
      <c r="C4342" t="s">
        <v>37</v>
      </c>
      <c r="D4342" t="s">
        <v>38</v>
      </c>
      <c r="E4342" t="s">
        <v>53</v>
      </c>
      <c r="F4342" t="s">
        <v>43</v>
      </c>
      <c r="G4342" t="s">
        <v>23</v>
      </c>
      <c r="H4342" s="165">
        <v>194.46559606066046</v>
      </c>
      <c r="I4342" s="164"/>
    </row>
    <row r="4343" spans="1:9" x14ac:dyDescent="0.35">
      <c r="A4343">
        <v>347353</v>
      </c>
      <c r="B4343" t="s">
        <v>47</v>
      </c>
      <c r="C4343" t="s">
        <v>37</v>
      </c>
      <c r="D4343" t="s">
        <v>38</v>
      </c>
      <c r="E4343" t="s">
        <v>39</v>
      </c>
      <c r="F4343" t="s">
        <v>42</v>
      </c>
      <c r="G4343" t="s">
        <v>23</v>
      </c>
      <c r="H4343" s="165">
        <v>188.77950000000001</v>
      </c>
      <c r="I4343" s="164"/>
    </row>
    <row r="4344" spans="1:9" x14ac:dyDescent="0.35">
      <c r="A4344">
        <v>347355</v>
      </c>
      <c r="B4344" t="s">
        <v>49</v>
      </c>
      <c r="C4344" t="s">
        <v>37</v>
      </c>
      <c r="D4344" t="s">
        <v>38</v>
      </c>
      <c r="E4344" t="s">
        <v>39</v>
      </c>
      <c r="F4344" t="s">
        <v>42</v>
      </c>
      <c r="G4344" t="s">
        <v>23</v>
      </c>
      <c r="H4344" s="165">
        <v>314.25547613065328</v>
      </c>
      <c r="I4344" s="164"/>
    </row>
    <row r="4345" spans="1:9" x14ac:dyDescent="0.35">
      <c r="A4345">
        <v>347357</v>
      </c>
      <c r="B4345" t="s">
        <v>50</v>
      </c>
      <c r="C4345" t="s">
        <v>37</v>
      </c>
      <c r="D4345" t="s">
        <v>38</v>
      </c>
      <c r="E4345" t="s">
        <v>39</v>
      </c>
      <c r="F4345" t="s">
        <v>42</v>
      </c>
      <c r="G4345" t="s">
        <v>23</v>
      </c>
      <c r="H4345" s="165">
        <v>312.6683272613065</v>
      </c>
      <c r="I4345" s="164"/>
    </row>
    <row r="4346" spans="1:9" x14ac:dyDescent="0.35">
      <c r="A4346">
        <v>347359</v>
      </c>
      <c r="B4346" t="s">
        <v>51</v>
      </c>
      <c r="C4346" t="s">
        <v>37</v>
      </c>
      <c r="D4346" t="s">
        <v>38</v>
      </c>
      <c r="E4346" t="s">
        <v>39</v>
      </c>
      <c r="F4346" t="s">
        <v>42</v>
      </c>
      <c r="G4346" t="s">
        <v>23</v>
      </c>
      <c r="H4346" s="165">
        <v>188.07896532663318</v>
      </c>
      <c r="I4346" s="164"/>
    </row>
    <row r="4347" spans="1:9" x14ac:dyDescent="0.35">
      <c r="A4347">
        <v>347373</v>
      </c>
      <c r="B4347" t="s">
        <v>57</v>
      </c>
      <c r="C4347" t="s">
        <v>37</v>
      </c>
      <c r="D4347" t="s">
        <v>38</v>
      </c>
      <c r="E4347" t="s">
        <v>53</v>
      </c>
      <c r="F4347" t="s">
        <v>42</v>
      </c>
      <c r="G4347" t="s">
        <v>23</v>
      </c>
      <c r="H4347" s="165">
        <v>183.08765577889449</v>
      </c>
      <c r="I4347" s="164"/>
    </row>
    <row r="4348" spans="1:9" x14ac:dyDescent="0.35">
      <c r="A4348">
        <v>347375</v>
      </c>
      <c r="B4348" t="s">
        <v>58</v>
      </c>
      <c r="C4348" t="s">
        <v>37</v>
      </c>
      <c r="D4348" t="s">
        <v>38</v>
      </c>
      <c r="E4348" t="s">
        <v>53</v>
      </c>
      <c r="F4348" t="s">
        <v>42</v>
      </c>
      <c r="G4348" t="s">
        <v>23</v>
      </c>
      <c r="H4348" s="165">
        <v>316.79491432160802</v>
      </c>
      <c r="I4348" s="164"/>
    </row>
    <row r="4349" spans="1:9" x14ac:dyDescent="0.35">
      <c r="A4349">
        <v>347377</v>
      </c>
      <c r="B4349" t="s">
        <v>59</v>
      </c>
      <c r="C4349" t="s">
        <v>37</v>
      </c>
      <c r="D4349" t="s">
        <v>38</v>
      </c>
      <c r="E4349" t="s">
        <v>53</v>
      </c>
      <c r="F4349" t="s">
        <v>42</v>
      </c>
      <c r="G4349" t="s">
        <v>23</v>
      </c>
      <c r="H4349" s="165">
        <v>315.842625</v>
      </c>
      <c r="I4349" s="164"/>
    </row>
    <row r="4350" spans="1:9" x14ac:dyDescent="0.35">
      <c r="A4350">
        <v>347379</v>
      </c>
      <c r="B4350" t="s">
        <v>60</v>
      </c>
      <c r="C4350" t="s">
        <v>37</v>
      </c>
      <c r="D4350" t="s">
        <v>38</v>
      </c>
      <c r="E4350" t="s">
        <v>53</v>
      </c>
      <c r="F4350" t="s">
        <v>42</v>
      </c>
      <c r="G4350" t="s">
        <v>23</v>
      </c>
      <c r="H4350" s="165">
        <v>189.99813844221106</v>
      </c>
      <c r="I4350" s="164"/>
    </row>
    <row r="4351" spans="1:9" x14ac:dyDescent="0.35">
      <c r="A4351">
        <v>347385</v>
      </c>
      <c r="B4351" t="s">
        <v>61</v>
      </c>
      <c r="C4351" t="s">
        <v>3</v>
      </c>
      <c r="D4351" t="s">
        <v>62</v>
      </c>
      <c r="E4351" t="s">
        <v>63</v>
      </c>
      <c r="F4351" t="s">
        <v>66</v>
      </c>
      <c r="G4351" t="s">
        <v>23</v>
      </c>
      <c r="H4351" s="165">
        <v>109.01636980830671</v>
      </c>
      <c r="I4351" s="164"/>
    </row>
    <row r="4352" spans="1:9" x14ac:dyDescent="0.35">
      <c r="A4352">
        <v>347387</v>
      </c>
      <c r="B4352" t="s">
        <v>70</v>
      </c>
      <c r="C4352" t="s">
        <v>3</v>
      </c>
      <c r="D4352" t="s">
        <v>62</v>
      </c>
      <c r="E4352" t="s">
        <v>63</v>
      </c>
      <c r="F4352" t="s">
        <v>66</v>
      </c>
      <c r="G4352" t="s">
        <v>23</v>
      </c>
      <c r="H4352" s="165">
        <v>122.73443290734824</v>
      </c>
      <c r="I4352" s="164"/>
    </row>
    <row r="4353" spans="1:9" x14ac:dyDescent="0.35">
      <c r="A4353">
        <v>347389</v>
      </c>
      <c r="B4353" t="s">
        <v>71</v>
      </c>
      <c r="C4353" t="s">
        <v>3</v>
      </c>
      <c r="D4353" t="s">
        <v>62</v>
      </c>
      <c r="E4353" t="s">
        <v>63</v>
      </c>
      <c r="F4353" t="s">
        <v>66</v>
      </c>
      <c r="G4353" t="s">
        <v>23</v>
      </c>
      <c r="H4353" s="165">
        <v>122.10823682108627</v>
      </c>
      <c r="I4353" s="164"/>
    </row>
    <row r="4354" spans="1:9" x14ac:dyDescent="0.35">
      <c r="A4354">
        <v>347391</v>
      </c>
      <c r="B4354" t="s">
        <v>72</v>
      </c>
      <c r="C4354" t="s">
        <v>3</v>
      </c>
      <c r="D4354" t="s">
        <v>62</v>
      </c>
      <c r="E4354" t="s">
        <v>63</v>
      </c>
      <c r="F4354" t="s">
        <v>66</v>
      </c>
      <c r="G4354" t="s">
        <v>23</v>
      </c>
      <c r="H4354" s="165">
        <v>122.89462260383385</v>
      </c>
      <c r="I4354" s="164"/>
    </row>
    <row r="4355" spans="1:9" x14ac:dyDescent="0.35">
      <c r="A4355">
        <v>347393</v>
      </c>
      <c r="B4355" t="s">
        <v>73</v>
      </c>
      <c r="C4355" t="s">
        <v>3</v>
      </c>
      <c r="D4355" t="s">
        <v>62</v>
      </c>
      <c r="E4355" t="s">
        <v>63</v>
      </c>
      <c r="F4355" t="s">
        <v>66</v>
      </c>
      <c r="G4355" t="s">
        <v>23</v>
      </c>
      <c r="H4355" s="165">
        <v>122.2611451677316</v>
      </c>
      <c r="I4355" s="164"/>
    </row>
    <row r="4356" spans="1:9" x14ac:dyDescent="0.35">
      <c r="A4356">
        <v>347395</v>
      </c>
      <c r="B4356" t="s">
        <v>74</v>
      </c>
      <c r="C4356" t="s">
        <v>3</v>
      </c>
      <c r="D4356" t="s">
        <v>62</v>
      </c>
      <c r="E4356" t="s">
        <v>63</v>
      </c>
      <c r="F4356" t="s">
        <v>66</v>
      </c>
      <c r="G4356" t="s">
        <v>23</v>
      </c>
      <c r="H4356" s="165">
        <v>205.65007607827476</v>
      </c>
      <c r="I4356" s="164"/>
    </row>
    <row r="4357" spans="1:9" x14ac:dyDescent="0.35">
      <c r="A4357">
        <v>347397</v>
      </c>
      <c r="B4357" t="s">
        <v>75</v>
      </c>
      <c r="C4357" t="s">
        <v>3</v>
      </c>
      <c r="D4357" t="s">
        <v>62</v>
      </c>
      <c r="E4357" t="s">
        <v>63</v>
      </c>
      <c r="F4357" t="s">
        <v>66</v>
      </c>
      <c r="G4357" t="s">
        <v>23</v>
      </c>
      <c r="H4357" s="165">
        <v>189.09301467651756</v>
      </c>
      <c r="I4357" s="164"/>
    </row>
    <row r="4358" spans="1:9" x14ac:dyDescent="0.35">
      <c r="A4358">
        <v>347399</v>
      </c>
      <c r="B4358" t="s">
        <v>76</v>
      </c>
      <c r="C4358" t="s">
        <v>3</v>
      </c>
      <c r="D4358" t="s">
        <v>62</v>
      </c>
      <c r="E4358" t="s">
        <v>63</v>
      </c>
      <c r="F4358" t="s">
        <v>66</v>
      </c>
      <c r="G4358" t="s">
        <v>23</v>
      </c>
      <c r="H4358" s="165">
        <v>127.59109325079872</v>
      </c>
      <c r="I4358" s="164"/>
    </row>
    <row r="4359" spans="1:9" x14ac:dyDescent="0.35">
      <c r="A4359">
        <v>347425</v>
      </c>
      <c r="B4359" t="s">
        <v>93</v>
      </c>
      <c r="C4359" t="s">
        <v>3</v>
      </c>
      <c r="D4359" t="s">
        <v>62</v>
      </c>
      <c r="E4359" t="s">
        <v>91</v>
      </c>
      <c r="F4359" t="s">
        <v>66</v>
      </c>
      <c r="G4359" t="s">
        <v>23</v>
      </c>
      <c r="H4359" s="165">
        <v>107.35622204472843</v>
      </c>
      <c r="I4359" s="164"/>
    </row>
    <row r="4360" spans="1:9" x14ac:dyDescent="0.35">
      <c r="A4360">
        <v>347427</v>
      </c>
      <c r="B4360" t="s">
        <v>98</v>
      </c>
      <c r="C4360" t="s">
        <v>3</v>
      </c>
      <c r="D4360" t="s">
        <v>62</v>
      </c>
      <c r="E4360" t="s">
        <v>91</v>
      </c>
      <c r="F4360" t="s">
        <v>66</v>
      </c>
      <c r="G4360" t="s">
        <v>23</v>
      </c>
      <c r="H4360" s="165">
        <v>120.8558446485623</v>
      </c>
      <c r="I4360" s="164"/>
    </row>
    <row r="4361" spans="1:9" x14ac:dyDescent="0.35">
      <c r="A4361">
        <v>347429</v>
      </c>
      <c r="B4361" t="s">
        <v>99</v>
      </c>
      <c r="C4361" t="s">
        <v>3</v>
      </c>
      <c r="D4361" t="s">
        <v>62</v>
      </c>
      <c r="E4361" t="s">
        <v>91</v>
      </c>
      <c r="F4361" t="s">
        <v>66</v>
      </c>
      <c r="G4361" t="s">
        <v>23</v>
      </c>
      <c r="H4361" s="165">
        <v>124.98873881789139</v>
      </c>
      <c r="I4361" s="164"/>
    </row>
    <row r="4362" spans="1:9" x14ac:dyDescent="0.35">
      <c r="A4362">
        <v>347431</v>
      </c>
      <c r="B4362" t="s">
        <v>100</v>
      </c>
      <c r="C4362" t="s">
        <v>3</v>
      </c>
      <c r="D4362" t="s">
        <v>62</v>
      </c>
      <c r="E4362" t="s">
        <v>91</v>
      </c>
      <c r="F4362" t="s">
        <v>66</v>
      </c>
      <c r="G4362" t="s">
        <v>23</v>
      </c>
      <c r="H4362" s="165">
        <v>126.06200978434502</v>
      </c>
      <c r="I4362" s="164"/>
    </row>
    <row r="4363" spans="1:9" x14ac:dyDescent="0.35">
      <c r="A4363">
        <v>347433</v>
      </c>
      <c r="B4363" t="s">
        <v>101</v>
      </c>
      <c r="C4363" t="s">
        <v>3</v>
      </c>
      <c r="D4363" t="s">
        <v>62</v>
      </c>
      <c r="E4363" t="s">
        <v>91</v>
      </c>
      <c r="F4363" t="s">
        <v>66</v>
      </c>
      <c r="G4363" t="s">
        <v>23</v>
      </c>
      <c r="H4363" s="165">
        <v>125.42853234824278</v>
      </c>
      <c r="I4363" s="164"/>
    </row>
    <row r="4364" spans="1:9" x14ac:dyDescent="0.35">
      <c r="A4364">
        <v>347435</v>
      </c>
      <c r="B4364" t="s">
        <v>102</v>
      </c>
      <c r="C4364" t="s">
        <v>3</v>
      </c>
      <c r="D4364" t="s">
        <v>62</v>
      </c>
      <c r="E4364" t="s">
        <v>91</v>
      </c>
      <c r="F4364" t="s">
        <v>66</v>
      </c>
      <c r="G4364" t="s">
        <v>23</v>
      </c>
      <c r="H4364" s="165">
        <v>202.97126747204473</v>
      </c>
      <c r="I4364" s="164"/>
    </row>
    <row r="4365" spans="1:9" x14ac:dyDescent="0.35">
      <c r="A4365">
        <v>347437</v>
      </c>
      <c r="B4365" t="s">
        <v>103</v>
      </c>
      <c r="C4365" t="s">
        <v>3</v>
      </c>
      <c r="D4365" t="s">
        <v>62</v>
      </c>
      <c r="E4365" t="s">
        <v>91</v>
      </c>
      <c r="F4365" t="s">
        <v>66</v>
      </c>
      <c r="G4365" t="s">
        <v>23</v>
      </c>
      <c r="H4365" s="165">
        <v>186.24236621405745</v>
      </c>
      <c r="I4365" s="164"/>
    </row>
    <row r="4366" spans="1:9" x14ac:dyDescent="0.35">
      <c r="A4366">
        <v>347439</v>
      </c>
      <c r="B4366" t="s">
        <v>104</v>
      </c>
      <c r="C4366" t="s">
        <v>3</v>
      </c>
      <c r="D4366" t="s">
        <v>62</v>
      </c>
      <c r="E4366" t="s">
        <v>91</v>
      </c>
      <c r="F4366" t="s">
        <v>66</v>
      </c>
      <c r="G4366" t="s">
        <v>23</v>
      </c>
      <c r="H4366" s="165">
        <v>125.65789486821086</v>
      </c>
      <c r="I4366" s="164"/>
    </row>
    <row r="4367" spans="1:9" x14ac:dyDescent="0.35">
      <c r="A4367">
        <v>347385</v>
      </c>
      <c r="B4367" t="s">
        <v>61</v>
      </c>
      <c r="C4367" t="s">
        <v>3</v>
      </c>
      <c r="D4367" t="s">
        <v>62</v>
      </c>
      <c r="E4367" t="s">
        <v>63</v>
      </c>
      <c r="F4367" t="s">
        <v>64</v>
      </c>
      <c r="G4367" t="s">
        <v>23</v>
      </c>
      <c r="H4367" s="165">
        <v>107.99332300319489</v>
      </c>
      <c r="I4367" s="164"/>
    </row>
    <row r="4368" spans="1:9" x14ac:dyDescent="0.35">
      <c r="A4368">
        <v>347387</v>
      </c>
      <c r="B4368" t="s">
        <v>70</v>
      </c>
      <c r="C4368" t="s">
        <v>3</v>
      </c>
      <c r="D4368" t="s">
        <v>62</v>
      </c>
      <c r="E4368" t="s">
        <v>63</v>
      </c>
      <c r="F4368" t="s">
        <v>64</v>
      </c>
      <c r="G4368" t="s">
        <v>23</v>
      </c>
      <c r="H4368" s="165">
        <v>121.58265111821086</v>
      </c>
      <c r="I4368" s="164"/>
    </row>
    <row r="4369" spans="1:9" x14ac:dyDescent="0.35">
      <c r="A4369">
        <v>347389</v>
      </c>
      <c r="B4369" t="s">
        <v>71</v>
      </c>
      <c r="C4369" t="s">
        <v>3</v>
      </c>
      <c r="D4369" t="s">
        <v>62</v>
      </c>
      <c r="E4369" t="s">
        <v>63</v>
      </c>
      <c r="F4369" t="s">
        <v>64</v>
      </c>
      <c r="G4369" t="s">
        <v>23</v>
      </c>
      <c r="H4369" s="165">
        <v>120.96233146964855</v>
      </c>
      <c r="I4369" s="164"/>
    </row>
    <row r="4370" spans="1:9" x14ac:dyDescent="0.35">
      <c r="A4370">
        <v>347391</v>
      </c>
      <c r="B4370" t="s">
        <v>72</v>
      </c>
      <c r="C4370" t="s">
        <v>3</v>
      </c>
      <c r="D4370" t="s">
        <v>62</v>
      </c>
      <c r="E4370" t="s">
        <v>63</v>
      </c>
      <c r="F4370" t="s">
        <v>64</v>
      </c>
      <c r="G4370" t="s">
        <v>23</v>
      </c>
      <c r="H4370" s="165">
        <v>121.74133753993608</v>
      </c>
      <c r="I4370" s="164"/>
    </row>
    <row r="4371" spans="1:9" x14ac:dyDescent="0.35">
      <c r="A4371">
        <v>347393</v>
      </c>
      <c r="B4371" t="s">
        <v>73</v>
      </c>
      <c r="C4371" t="s">
        <v>3</v>
      </c>
      <c r="D4371" t="s">
        <v>62</v>
      </c>
      <c r="E4371" t="s">
        <v>63</v>
      </c>
      <c r="F4371" t="s">
        <v>64</v>
      </c>
      <c r="G4371" t="s">
        <v>23</v>
      </c>
      <c r="H4371" s="165">
        <v>121.11380487220447</v>
      </c>
      <c r="I4371" s="164"/>
    </row>
    <row r="4372" spans="1:9" x14ac:dyDescent="0.35">
      <c r="A4372">
        <v>347395</v>
      </c>
      <c r="B4372" t="s">
        <v>74</v>
      </c>
      <c r="C4372" t="s">
        <v>3</v>
      </c>
      <c r="D4372" t="s">
        <v>62</v>
      </c>
      <c r="E4372" t="s">
        <v>63</v>
      </c>
      <c r="F4372" t="s">
        <v>64</v>
      </c>
      <c r="G4372" t="s">
        <v>23</v>
      </c>
      <c r="H4372" s="165">
        <v>203.72018560702875</v>
      </c>
      <c r="I4372" s="164"/>
    </row>
    <row r="4373" spans="1:9" x14ac:dyDescent="0.35">
      <c r="A4373">
        <v>347397</v>
      </c>
      <c r="B4373" t="s">
        <v>75</v>
      </c>
      <c r="C4373" t="s">
        <v>3</v>
      </c>
      <c r="D4373" t="s">
        <v>62</v>
      </c>
      <c r="E4373" t="s">
        <v>63</v>
      </c>
      <c r="F4373" t="s">
        <v>64</v>
      </c>
      <c r="G4373" t="s">
        <v>23</v>
      </c>
      <c r="H4373" s="165">
        <v>187.31850131789136</v>
      </c>
      <c r="I4373" s="164"/>
    </row>
    <row r="4374" spans="1:9" x14ac:dyDescent="0.35">
      <c r="A4374">
        <v>347399</v>
      </c>
      <c r="B4374" t="s">
        <v>76</v>
      </c>
      <c r="C4374" t="s">
        <v>3</v>
      </c>
      <c r="D4374" t="s">
        <v>62</v>
      </c>
      <c r="E4374" t="s">
        <v>63</v>
      </c>
      <c r="F4374" t="s">
        <v>64</v>
      </c>
      <c r="G4374" t="s">
        <v>23</v>
      </c>
      <c r="H4374" s="165">
        <v>126.39373490415336</v>
      </c>
      <c r="I4374" s="164"/>
    </row>
    <row r="4375" spans="1:9" x14ac:dyDescent="0.35">
      <c r="A4375">
        <v>347425</v>
      </c>
      <c r="B4375" t="s">
        <v>93</v>
      </c>
      <c r="C4375" t="s">
        <v>3</v>
      </c>
      <c r="D4375" t="s">
        <v>62</v>
      </c>
      <c r="E4375" t="s">
        <v>91</v>
      </c>
      <c r="F4375" t="s">
        <v>64</v>
      </c>
      <c r="G4375" t="s">
        <v>23</v>
      </c>
      <c r="H4375" s="165">
        <v>106.34875463258786</v>
      </c>
      <c r="I4375" s="164"/>
    </row>
    <row r="4376" spans="1:9" x14ac:dyDescent="0.35">
      <c r="A4376">
        <v>347427</v>
      </c>
      <c r="B4376" t="s">
        <v>98</v>
      </c>
      <c r="C4376" t="s">
        <v>3</v>
      </c>
      <c r="D4376" t="s">
        <v>62</v>
      </c>
      <c r="E4376" t="s">
        <v>91</v>
      </c>
      <c r="F4376" t="s">
        <v>64</v>
      </c>
      <c r="G4376" t="s">
        <v>23</v>
      </c>
      <c r="H4376" s="165">
        <v>119.72169217252396</v>
      </c>
      <c r="I4376" s="164"/>
    </row>
    <row r="4377" spans="1:9" x14ac:dyDescent="0.35">
      <c r="A4377">
        <v>347429</v>
      </c>
      <c r="B4377" t="s">
        <v>99</v>
      </c>
      <c r="C4377" t="s">
        <v>3</v>
      </c>
      <c r="D4377" t="s">
        <v>62</v>
      </c>
      <c r="E4377" t="s">
        <v>91</v>
      </c>
      <c r="F4377" t="s">
        <v>64</v>
      </c>
      <c r="G4377" t="s">
        <v>23</v>
      </c>
      <c r="H4377" s="165">
        <v>123.81580185303514</v>
      </c>
      <c r="I4377" s="164"/>
    </row>
    <row r="4378" spans="1:9" x14ac:dyDescent="0.35">
      <c r="A4378">
        <v>347431</v>
      </c>
      <c r="B4378" t="s">
        <v>100</v>
      </c>
      <c r="C4378" t="s">
        <v>3</v>
      </c>
      <c r="D4378" t="s">
        <v>62</v>
      </c>
      <c r="E4378" t="s">
        <v>91</v>
      </c>
      <c r="F4378" t="s">
        <v>64</v>
      </c>
      <c r="G4378" t="s">
        <v>23</v>
      </c>
      <c r="H4378" s="165">
        <v>124.87900087859423</v>
      </c>
      <c r="I4378" s="164"/>
    </row>
    <row r="4379" spans="1:9" x14ac:dyDescent="0.35">
      <c r="A4379">
        <v>347433</v>
      </c>
      <c r="B4379" t="s">
        <v>101</v>
      </c>
      <c r="C4379" t="s">
        <v>3</v>
      </c>
      <c r="D4379" t="s">
        <v>62</v>
      </c>
      <c r="E4379" t="s">
        <v>91</v>
      </c>
      <c r="F4379" t="s">
        <v>64</v>
      </c>
      <c r="G4379" t="s">
        <v>23</v>
      </c>
      <c r="H4379" s="165">
        <v>124.25146821086263</v>
      </c>
      <c r="I4379" s="164"/>
    </row>
    <row r="4380" spans="1:9" x14ac:dyDescent="0.35">
      <c r="A4380">
        <v>347435</v>
      </c>
      <c r="B4380" t="s">
        <v>102</v>
      </c>
      <c r="C4380" t="s">
        <v>3</v>
      </c>
      <c r="D4380" t="s">
        <v>62</v>
      </c>
      <c r="E4380" t="s">
        <v>91</v>
      </c>
      <c r="F4380" t="s">
        <v>64</v>
      </c>
      <c r="G4380" t="s">
        <v>23</v>
      </c>
      <c r="H4380" s="165">
        <v>201.0665158546326</v>
      </c>
      <c r="I4380" s="164"/>
    </row>
    <row r="4381" spans="1:9" x14ac:dyDescent="0.35">
      <c r="A4381">
        <v>347437</v>
      </c>
      <c r="B4381" t="s">
        <v>103</v>
      </c>
      <c r="C4381" t="s">
        <v>3</v>
      </c>
      <c r="D4381" t="s">
        <v>62</v>
      </c>
      <c r="E4381" t="s">
        <v>91</v>
      </c>
      <c r="F4381" t="s">
        <v>64</v>
      </c>
      <c r="G4381" t="s">
        <v>23</v>
      </c>
      <c r="H4381" s="165">
        <v>184.49460431309902</v>
      </c>
      <c r="I4381" s="164"/>
    </row>
    <row r="4382" spans="1:9" x14ac:dyDescent="0.35">
      <c r="A4382">
        <v>347439</v>
      </c>
      <c r="B4382" t="s">
        <v>104</v>
      </c>
      <c r="C4382" t="s">
        <v>3</v>
      </c>
      <c r="D4382" t="s">
        <v>62</v>
      </c>
      <c r="E4382" t="s">
        <v>91</v>
      </c>
      <c r="F4382" t="s">
        <v>64</v>
      </c>
      <c r="G4382" t="s">
        <v>23</v>
      </c>
      <c r="H4382" s="165">
        <v>124.47867831469648</v>
      </c>
      <c r="I4382" s="164"/>
    </row>
    <row r="4383" spans="1:9" x14ac:dyDescent="0.35">
      <c r="A4383">
        <v>347353</v>
      </c>
      <c r="B4383" t="s">
        <v>47</v>
      </c>
      <c r="C4383" t="s">
        <v>37</v>
      </c>
      <c r="D4383" t="s">
        <v>38</v>
      </c>
      <c r="E4383" t="s">
        <v>39</v>
      </c>
      <c r="F4383" t="s">
        <v>44</v>
      </c>
      <c r="G4383" t="s">
        <v>23</v>
      </c>
      <c r="H4383" s="165">
        <v>125.71584860093481</v>
      </c>
      <c r="I4383" s="164"/>
    </row>
    <row r="4384" spans="1:9" x14ac:dyDescent="0.35">
      <c r="A4384">
        <v>347355</v>
      </c>
      <c r="B4384" t="s">
        <v>49</v>
      </c>
      <c r="C4384" t="s">
        <v>37</v>
      </c>
      <c r="D4384" t="s">
        <v>38</v>
      </c>
      <c r="E4384" t="s">
        <v>39</v>
      </c>
      <c r="F4384" t="s">
        <v>44</v>
      </c>
      <c r="G4384" t="s">
        <v>23</v>
      </c>
      <c r="H4384" s="165">
        <v>188.71071031455278</v>
      </c>
      <c r="I4384" s="164"/>
    </row>
    <row r="4385" spans="1:9" x14ac:dyDescent="0.35">
      <c r="A4385">
        <v>347357</v>
      </c>
      <c r="B4385" t="s">
        <v>50</v>
      </c>
      <c r="C4385" t="s">
        <v>37</v>
      </c>
      <c r="D4385" t="s">
        <v>38</v>
      </c>
      <c r="E4385" t="s">
        <v>39</v>
      </c>
      <c r="F4385" t="s">
        <v>44</v>
      </c>
      <c r="G4385" t="s">
        <v>23</v>
      </c>
      <c r="H4385" s="165">
        <v>187.75762591902475</v>
      </c>
      <c r="I4385" s="164"/>
    </row>
    <row r="4386" spans="1:9" x14ac:dyDescent="0.35">
      <c r="A4386">
        <v>347359</v>
      </c>
      <c r="B4386" t="s">
        <v>51</v>
      </c>
      <c r="C4386" t="s">
        <v>37</v>
      </c>
      <c r="D4386" t="s">
        <v>38</v>
      </c>
      <c r="E4386" t="s">
        <v>39</v>
      </c>
      <c r="F4386" t="s">
        <v>44</v>
      </c>
      <c r="G4386" t="s">
        <v>23</v>
      </c>
      <c r="H4386" s="165">
        <v>125.25208722839817</v>
      </c>
      <c r="I4386" s="164"/>
    </row>
    <row r="4387" spans="1:9" x14ac:dyDescent="0.35">
      <c r="A4387">
        <v>347373</v>
      </c>
      <c r="B4387" t="s">
        <v>57</v>
      </c>
      <c r="C4387" t="s">
        <v>37</v>
      </c>
      <c r="D4387" t="s">
        <v>38</v>
      </c>
      <c r="E4387" t="s">
        <v>53</v>
      </c>
      <c r="F4387" t="s">
        <v>44</v>
      </c>
      <c r="G4387" t="s">
        <v>23</v>
      </c>
      <c r="H4387" s="165">
        <v>121.92542100492673</v>
      </c>
      <c r="I4387" s="164"/>
    </row>
    <row r="4388" spans="1:9" x14ac:dyDescent="0.35">
      <c r="A4388">
        <v>347375</v>
      </c>
      <c r="B4388" t="s">
        <v>58</v>
      </c>
      <c r="C4388" t="s">
        <v>37</v>
      </c>
      <c r="D4388" t="s">
        <v>38</v>
      </c>
      <c r="E4388" t="s">
        <v>53</v>
      </c>
      <c r="F4388" t="s">
        <v>44</v>
      </c>
      <c r="G4388" t="s">
        <v>23</v>
      </c>
      <c r="H4388" s="165">
        <v>190.23564534739765</v>
      </c>
      <c r="I4388" s="164"/>
    </row>
    <row r="4389" spans="1:9" x14ac:dyDescent="0.35">
      <c r="A4389">
        <v>347377</v>
      </c>
      <c r="B4389" t="s">
        <v>59</v>
      </c>
      <c r="C4389" t="s">
        <v>37</v>
      </c>
      <c r="D4389" t="s">
        <v>38</v>
      </c>
      <c r="E4389" t="s">
        <v>53</v>
      </c>
      <c r="F4389" t="s">
        <v>44</v>
      </c>
      <c r="G4389" t="s">
        <v>23</v>
      </c>
      <c r="H4389" s="165">
        <v>189.66379471008082</v>
      </c>
      <c r="I4389" s="164"/>
    </row>
    <row r="4390" spans="1:9" x14ac:dyDescent="0.35">
      <c r="A4390">
        <v>347379</v>
      </c>
      <c r="B4390" t="s">
        <v>60</v>
      </c>
      <c r="C4390" t="s">
        <v>37</v>
      </c>
      <c r="D4390" t="s">
        <v>38</v>
      </c>
      <c r="E4390" t="s">
        <v>53</v>
      </c>
      <c r="F4390" t="s">
        <v>44</v>
      </c>
      <c r="G4390" t="s">
        <v>23</v>
      </c>
      <c r="H4390" s="165">
        <v>126.53016975113691</v>
      </c>
      <c r="I4390" s="164"/>
    </row>
    <row r="4391" spans="1:9" x14ac:dyDescent="0.35">
      <c r="A4391">
        <v>347411</v>
      </c>
      <c r="B4391" t="s">
        <v>85</v>
      </c>
      <c r="C4391" t="s">
        <v>37</v>
      </c>
      <c r="D4391" t="s">
        <v>4</v>
      </c>
      <c r="E4391" t="s">
        <v>78</v>
      </c>
      <c r="F4391" t="s">
        <v>44</v>
      </c>
      <c r="G4391" t="s">
        <v>23</v>
      </c>
      <c r="H4391" s="165">
        <v>102.42675059373418</v>
      </c>
      <c r="I4391" s="164"/>
    </row>
    <row r="4392" spans="1:9" x14ac:dyDescent="0.35">
      <c r="A4392">
        <v>347413</v>
      </c>
      <c r="B4392" t="s">
        <v>86</v>
      </c>
      <c r="C4392" t="s">
        <v>37</v>
      </c>
      <c r="D4392" t="s">
        <v>4</v>
      </c>
      <c r="E4392" t="s">
        <v>78</v>
      </c>
      <c r="F4392" t="s">
        <v>44</v>
      </c>
      <c r="G4392" t="s">
        <v>23</v>
      </c>
      <c r="H4392" s="165">
        <v>137.2709318279434</v>
      </c>
      <c r="I4392" s="164"/>
    </row>
    <row r="4393" spans="1:9" x14ac:dyDescent="0.35">
      <c r="A4393">
        <v>347415</v>
      </c>
      <c r="B4393" t="s">
        <v>87</v>
      </c>
      <c r="C4393" t="s">
        <v>37</v>
      </c>
      <c r="D4393" t="s">
        <v>4</v>
      </c>
      <c r="E4393" t="s">
        <v>78</v>
      </c>
      <c r="F4393" t="s">
        <v>44</v>
      </c>
      <c r="G4393" t="s">
        <v>23</v>
      </c>
      <c r="H4393" s="165">
        <v>136.8582937563163</v>
      </c>
      <c r="I4393" s="164"/>
    </row>
    <row r="4394" spans="1:9" x14ac:dyDescent="0.35">
      <c r="A4394">
        <v>347417</v>
      </c>
      <c r="B4394" t="s">
        <v>88</v>
      </c>
      <c r="C4394" t="s">
        <v>37</v>
      </c>
      <c r="D4394" t="s">
        <v>4</v>
      </c>
      <c r="E4394" t="s">
        <v>78</v>
      </c>
      <c r="F4394" t="s">
        <v>44</v>
      </c>
      <c r="G4394" t="s">
        <v>23</v>
      </c>
      <c r="H4394" s="165">
        <v>136.17056363693783</v>
      </c>
      <c r="I4394" s="164"/>
    </row>
    <row r="4395" spans="1:9" x14ac:dyDescent="0.35">
      <c r="A4395">
        <v>347419</v>
      </c>
      <c r="B4395" t="s">
        <v>89</v>
      </c>
      <c r="C4395" t="s">
        <v>37</v>
      </c>
      <c r="D4395" t="s">
        <v>4</v>
      </c>
      <c r="E4395" t="s">
        <v>78</v>
      </c>
      <c r="F4395" t="s">
        <v>44</v>
      </c>
      <c r="G4395" t="s">
        <v>23</v>
      </c>
      <c r="H4395" s="165">
        <v>135.48283351755936</v>
      </c>
      <c r="I4395" s="164"/>
    </row>
    <row r="4396" spans="1:9" x14ac:dyDescent="0.35">
      <c r="A4396">
        <v>347353</v>
      </c>
      <c r="B4396" t="s">
        <v>47</v>
      </c>
      <c r="C4396" t="s">
        <v>37</v>
      </c>
      <c r="D4396" t="s">
        <v>38</v>
      </c>
      <c r="E4396" t="s">
        <v>39</v>
      </c>
      <c r="F4396" t="s">
        <v>41</v>
      </c>
      <c r="G4396" t="s">
        <v>23</v>
      </c>
      <c r="H4396" s="165">
        <v>130.08004492420415</v>
      </c>
      <c r="I4396" s="164"/>
    </row>
    <row r="4397" spans="1:9" x14ac:dyDescent="0.35">
      <c r="A4397">
        <v>347355</v>
      </c>
      <c r="B4397" t="s">
        <v>49</v>
      </c>
      <c r="C4397" t="s">
        <v>37</v>
      </c>
      <c r="D4397" t="s">
        <v>38</v>
      </c>
      <c r="E4397" t="s">
        <v>39</v>
      </c>
      <c r="F4397" t="s">
        <v>41</v>
      </c>
      <c r="G4397" t="s">
        <v>23</v>
      </c>
      <c r="H4397" s="165">
        <v>195.26175854977262</v>
      </c>
      <c r="I4397" s="164"/>
    </row>
    <row r="4398" spans="1:9" x14ac:dyDescent="0.35">
      <c r="A4398">
        <v>347357</v>
      </c>
      <c r="B4398" t="s">
        <v>50</v>
      </c>
      <c r="C4398" t="s">
        <v>37</v>
      </c>
      <c r="D4398" t="s">
        <v>38</v>
      </c>
      <c r="E4398" t="s">
        <v>39</v>
      </c>
      <c r="F4398" t="s">
        <v>41</v>
      </c>
      <c r="G4398" t="s">
        <v>23</v>
      </c>
      <c r="H4398" s="165">
        <v>194.27558805204649</v>
      </c>
      <c r="I4398" s="164"/>
    </row>
    <row r="4399" spans="1:9" x14ac:dyDescent="0.35">
      <c r="A4399">
        <v>347359</v>
      </c>
      <c r="B4399" t="s">
        <v>51</v>
      </c>
      <c r="C4399" t="s">
        <v>37</v>
      </c>
      <c r="D4399" t="s">
        <v>38</v>
      </c>
      <c r="E4399" t="s">
        <v>39</v>
      </c>
      <c r="F4399" t="s">
        <v>41</v>
      </c>
      <c r="G4399" t="s">
        <v>23</v>
      </c>
      <c r="H4399" s="165">
        <v>129.60018418393128</v>
      </c>
      <c r="I4399" s="164"/>
    </row>
    <row r="4400" spans="1:9" x14ac:dyDescent="0.35">
      <c r="A4400">
        <v>347373</v>
      </c>
      <c r="B4400" t="s">
        <v>57</v>
      </c>
      <c r="C4400" t="s">
        <v>37</v>
      </c>
      <c r="D4400" t="s">
        <v>38</v>
      </c>
      <c r="E4400" t="s">
        <v>53</v>
      </c>
      <c r="F4400" t="s">
        <v>41</v>
      </c>
      <c r="G4400" t="s">
        <v>23</v>
      </c>
      <c r="H4400" s="165">
        <v>126.15803351945426</v>
      </c>
      <c r="I4400" s="164"/>
    </row>
    <row r="4401" spans="1:9" x14ac:dyDescent="0.35">
      <c r="A4401">
        <v>347375</v>
      </c>
      <c r="B4401" t="s">
        <v>58</v>
      </c>
      <c r="C4401" t="s">
        <v>37</v>
      </c>
      <c r="D4401" t="s">
        <v>38</v>
      </c>
      <c r="E4401" t="s">
        <v>53</v>
      </c>
      <c r="F4401" t="s">
        <v>41</v>
      </c>
      <c r="G4401" t="s">
        <v>23</v>
      </c>
      <c r="H4401" s="165">
        <v>196.83963134613441</v>
      </c>
      <c r="I4401" s="164"/>
    </row>
    <row r="4402" spans="1:9" x14ac:dyDescent="0.35">
      <c r="A4402">
        <v>347377</v>
      </c>
      <c r="B4402" t="s">
        <v>59</v>
      </c>
      <c r="C4402" t="s">
        <v>37</v>
      </c>
      <c r="D4402" t="s">
        <v>38</v>
      </c>
      <c r="E4402" t="s">
        <v>53</v>
      </c>
      <c r="F4402" t="s">
        <v>41</v>
      </c>
      <c r="G4402" t="s">
        <v>23</v>
      </c>
      <c r="H4402" s="165">
        <v>196.24792904749876</v>
      </c>
      <c r="I4402" s="164"/>
    </row>
    <row r="4403" spans="1:9" x14ac:dyDescent="0.35">
      <c r="A4403">
        <v>347379</v>
      </c>
      <c r="B4403" t="s">
        <v>60</v>
      </c>
      <c r="C4403" t="s">
        <v>37</v>
      </c>
      <c r="D4403" t="s">
        <v>38</v>
      </c>
      <c r="E4403" t="s">
        <v>53</v>
      </c>
      <c r="F4403" t="s">
        <v>41</v>
      </c>
      <c r="G4403" t="s">
        <v>23</v>
      </c>
      <c r="H4403" s="165">
        <v>130.92263504295099</v>
      </c>
      <c r="I4403" s="164"/>
    </row>
    <row r="4404" spans="1:9" x14ac:dyDescent="0.35">
      <c r="A4404">
        <v>347411</v>
      </c>
      <c r="B4404" t="s">
        <v>85</v>
      </c>
      <c r="C4404" t="s">
        <v>37</v>
      </c>
      <c r="D4404" t="s">
        <v>4</v>
      </c>
      <c r="E4404" t="s">
        <v>78</v>
      </c>
      <c r="F4404" t="s">
        <v>41</v>
      </c>
      <c r="G4404" t="s">
        <v>23</v>
      </c>
      <c r="H4404" s="165">
        <v>105.98247131884789</v>
      </c>
      <c r="I4404" s="164"/>
    </row>
    <row r="4405" spans="1:9" x14ac:dyDescent="0.35">
      <c r="A4405">
        <v>347413</v>
      </c>
      <c r="B4405" t="s">
        <v>86</v>
      </c>
      <c r="C4405" t="s">
        <v>37</v>
      </c>
      <c r="D4405" t="s">
        <v>4</v>
      </c>
      <c r="E4405" t="s">
        <v>78</v>
      </c>
      <c r="F4405" t="s">
        <v>41</v>
      </c>
      <c r="G4405" t="s">
        <v>23</v>
      </c>
      <c r="H4405" s="165">
        <v>142.03626016675085</v>
      </c>
      <c r="I4405" s="164"/>
    </row>
    <row r="4406" spans="1:9" x14ac:dyDescent="0.35">
      <c r="A4406">
        <v>347415</v>
      </c>
      <c r="B4406" t="s">
        <v>87</v>
      </c>
      <c r="C4406" t="s">
        <v>37</v>
      </c>
      <c r="D4406" t="s">
        <v>4</v>
      </c>
      <c r="E4406" t="s">
        <v>78</v>
      </c>
      <c r="F4406" t="s">
        <v>41</v>
      </c>
      <c r="G4406" t="s">
        <v>23</v>
      </c>
      <c r="H4406" s="165">
        <v>141.6092974608388</v>
      </c>
      <c r="I4406" s="164"/>
    </row>
    <row r="4407" spans="1:9" x14ac:dyDescent="0.35">
      <c r="A4407">
        <v>347417</v>
      </c>
      <c r="B4407" t="s">
        <v>88</v>
      </c>
      <c r="C4407" t="s">
        <v>37</v>
      </c>
      <c r="D4407" t="s">
        <v>4</v>
      </c>
      <c r="E4407" t="s">
        <v>78</v>
      </c>
      <c r="F4407" t="s">
        <v>41</v>
      </c>
      <c r="G4407" t="s">
        <v>23</v>
      </c>
      <c r="H4407" s="165">
        <v>140.89769295098532</v>
      </c>
      <c r="I4407" s="164"/>
    </row>
    <row r="4408" spans="1:9" x14ac:dyDescent="0.35">
      <c r="A4408">
        <v>347419</v>
      </c>
      <c r="B4408" t="s">
        <v>89</v>
      </c>
      <c r="C4408" t="s">
        <v>37</v>
      </c>
      <c r="D4408" t="s">
        <v>4</v>
      </c>
      <c r="E4408" t="s">
        <v>78</v>
      </c>
      <c r="F4408" t="s">
        <v>41</v>
      </c>
      <c r="G4408" t="s">
        <v>23</v>
      </c>
      <c r="H4408" s="165">
        <v>140.18608844113186</v>
      </c>
      <c r="I4408" s="164"/>
    </row>
    <row r="4409" spans="1:9" x14ac:dyDescent="0.35">
      <c r="A4409">
        <v>347425</v>
      </c>
      <c r="B4409" t="s">
        <v>93</v>
      </c>
      <c r="C4409" t="s">
        <v>3</v>
      </c>
      <c r="D4409" t="s">
        <v>62</v>
      </c>
      <c r="E4409" t="s">
        <v>91</v>
      </c>
      <c r="F4409" t="s">
        <v>95</v>
      </c>
      <c r="G4409" t="s">
        <v>23</v>
      </c>
      <c r="H4409" s="165">
        <v>221.03073906202721</v>
      </c>
      <c r="I4409" s="164"/>
    </row>
    <row r="4410" spans="1:9" x14ac:dyDescent="0.35">
      <c r="A4410">
        <v>347427</v>
      </c>
      <c r="B4410" t="s">
        <v>98</v>
      </c>
      <c r="C4410" t="s">
        <v>3</v>
      </c>
      <c r="D4410" t="s">
        <v>62</v>
      </c>
      <c r="E4410" t="s">
        <v>91</v>
      </c>
      <c r="F4410" t="s">
        <v>95</v>
      </c>
      <c r="G4410" t="s">
        <v>23</v>
      </c>
      <c r="H4410" s="165">
        <v>248.82448500756428</v>
      </c>
      <c r="I4410" s="164"/>
    </row>
    <row r="4411" spans="1:9" x14ac:dyDescent="0.35">
      <c r="A4411">
        <v>347429</v>
      </c>
      <c r="B4411" t="s">
        <v>99</v>
      </c>
      <c r="C4411" t="s">
        <v>3</v>
      </c>
      <c r="D4411" t="s">
        <v>62</v>
      </c>
      <c r="E4411" t="s">
        <v>91</v>
      </c>
      <c r="F4411" t="s">
        <v>95</v>
      </c>
      <c r="G4411" t="s">
        <v>23</v>
      </c>
      <c r="H4411" s="165">
        <v>257.33350884720119</v>
      </c>
      <c r="I4411" s="164"/>
    </row>
    <row r="4412" spans="1:9" x14ac:dyDescent="0.35">
      <c r="A4412">
        <v>347431</v>
      </c>
      <c r="B4412" t="s">
        <v>100</v>
      </c>
      <c r="C4412" t="s">
        <v>3</v>
      </c>
      <c r="D4412" t="s">
        <v>62</v>
      </c>
      <c r="E4412" t="s">
        <v>91</v>
      </c>
      <c r="F4412" t="s">
        <v>95</v>
      </c>
      <c r="G4412" t="s">
        <v>23</v>
      </c>
      <c r="H4412" s="165">
        <v>259.54321658850228</v>
      </c>
      <c r="I4412" s="164"/>
    </row>
    <row r="4413" spans="1:9" x14ac:dyDescent="0.35">
      <c r="A4413">
        <v>347433</v>
      </c>
      <c r="B4413" t="s">
        <v>101</v>
      </c>
      <c r="C4413" t="s">
        <v>3</v>
      </c>
      <c r="D4413" t="s">
        <v>62</v>
      </c>
      <c r="E4413" t="s">
        <v>91</v>
      </c>
      <c r="F4413" t="s">
        <v>95</v>
      </c>
      <c r="G4413" t="s">
        <v>23</v>
      </c>
      <c r="H4413" s="165">
        <v>258.23897931921329</v>
      </c>
      <c r="I4413" s="164"/>
    </row>
    <row r="4414" spans="1:9" x14ac:dyDescent="0.35">
      <c r="A4414">
        <v>347435</v>
      </c>
      <c r="B4414" t="s">
        <v>102</v>
      </c>
      <c r="C4414" t="s">
        <v>3</v>
      </c>
      <c r="D4414" t="s">
        <v>62</v>
      </c>
      <c r="E4414" t="s">
        <v>91</v>
      </c>
      <c r="F4414" t="s">
        <v>95</v>
      </c>
      <c r="G4414" t="s">
        <v>23</v>
      </c>
      <c r="H4414" s="165">
        <v>482.12180045574888</v>
      </c>
      <c r="I4414" s="164"/>
    </row>
    <row r="4415" spans="1:9" x14ac:dyDescent="0.35">
      <c r="A4415">
        <v>347437</v>
      </c>
      <c r="B4415" t="s">
        <v>103</v>
      </c>
      <c r="C4415" t="s">
        <v>3</v>
      </c>
      <c r="D4415" t="s">
        <v>62</v>
      </c>
      <c r="E4415" t="s">
        <v>91</v>
      </c>
      <c r="F4415" t="s">
        <v>95</v>
      </c>
      <c r="G4415" t="s">
        <v>23</v>
      </c>
      <c r="H4415" s="165">
        <v>447.35338336611193</v>
      </c>
      <c r="I4415" s="164"/>
    </row>
    <row r="4416" spans="1:9" x14ac:dyDescent="0.35">
      <c r="A4416">
        <v>347439</v>
      </c>
      <c r="B4416" t="s">
        <v>104</v>
      </c>
      <c r="C4416" t="s">
        <v>3</v>
      </c>
      <c r="D4416" t="s">
        <v>62</v>
      </c>
      <c r="E4416" t="s">
        <v>91</v>
      </c>
      <c r="F4416" t="s">
        <v>95</v>
      </c>
      <c r="G4416" t="s">
        <v>23</v>
      </c>
      <c r="H4416" s="165">
        <v>259.44202576588503</v>
      </c>
      <c r="I4416" s="164"/>
    </row>
    <row r="4417" spans="1:9" x14ac:dyDescent="0.35">
      <c r="A4417">
        <v>347331</v>
      </c>
      <c r="B4417" t="s">
        <v>2</v>
      </c>
      <c r="C4417" t="s">
        <v>3</v>
      </c>
      <c r="D4417" t="s">
        <v>4</v>
      </c>
      <c r="E4417" t="s">
        <v>5</v>
      </c>
      <c r="F4417" t="s">
        <v>5</v>
      </c>
      <c r="G4417" t="s">
        <v>23</v>
      </c>
      <c r="H4417" s="165">
        <v>267.07724999999999</v>
      </c>
      <c r="I4417" s="164"/>
    </row>
    <row r="4418" spans="1:9" x14ac:dyDescent="0.35">
      <c r="A4418">
        <v>347333</v>
      </c>
      <c r="B4418" t="s">
        <v>32</v>
      </c>
      <c r="C4418" t="s">
        <v>3</v>
      </c>
      <c r="D4418" t="s">
        <v>4</v>
      </c>
      <c r="E4418" t="s">
        <v>5</v>
      </c>
      <c r="F4418" t="s">
        <v>5</v>
      </c>
      <c r="G4418" t="s">
        <v>23</v>
      </c>
      <c r="H4418" s="165">
        <v>339.10841249999999</v>
      </c>
      <c r="I4418" s="164"/>
    </row>
    <row r="4419" spans="1:9" x14ac:dyDescent="0.35">
      <c r="A4419">
        <v>347335</v>
      </c>
      <c r="B4419" t="s">
        <v>33</v>
      </c>
      <c r="C4419" t="s">
        <v>3</v>
      </c>
      <c r="D4419" t="s">
        <v>4</v>
      </c>
      <c r="E4419" t="s">
        <v>5</v>
      </c>
      <c r="F4419" t="s">
        <v>5</v>
      </c>
      <c r="G4419" t="s">
        <v>23</v>
      </c>
      <c r="H4419" s="165">
        <v>337.38704999999999</v>
      </c>
      <c r="I4419" s="164"/>
    </row>
    <row r="4420" spans="1:9" x14ac:dyDescent="0.35">
      <c r="A4420">
        <v>347337</v>
      </c>
      <c r="B4420" t="s">
        <v>34</v>
      </c>
      <c r="C4420" t="s">
        <v>3</v>
      </c>
      <c r="D4420" t="s">
        <v>4</v>
      </c>
      <c r="E4420" t="s">
        <v>5</v>
      </c>
      <c r="F4420" t="s">
        <v>5</v>
      </c>
      <c r="G4420" t="s">
        <v>23</v>
      </c>
      <c r="H4420" s="165">
        <v>335.66568749999999</v>
      </c>
      <c r="I4420" s="164"/>
    </row>
    <row r="4421" spans="1:9" x14ac:dyDescent="0.35">
      <c r="A4421">
        <v>347339</v>
      </c>
      <c r="B4421" t="s">
        <v>35</v>
      </c>
      <c r="C4421" t="s">
        <v>3</v>
      </c>
      <c r="D4421" t="s">
        <v>4</v>
      </c>
      <c r="E4421" t="s">
        <v>5</v>
      </c>
      <c r="F4421" t="s">
        <v>5</v>
      </c>
      <c r="G4421" t="s">
        <v>23</v>
      </c>
      <c r="H4421" s="165">
        <v>333.94432499999999</v>
      </c>
      <c r="I4421" s="164"/>
    </row>
    <row r="4422" spans="1:9" x14ac:dyDescent="0.35">
      <c r="A4422">
        <v>347411</v>
      </c>
      <c r="B4422" t="s">
        <v>85</v>
      </c>
      <c r="C4422" t="s">
        <v>37</v>
      </c>
      <c r="D4422" t="s">
        <v>38</v>
      </c>
      <c r="E4422" t="s">
        <v>39</v>
      </c>
      <c r="F4422" t="s">
        <v>39</v>
      </c>
      <c r="G4422" t="s">
        <v>23</v>
      </c>
      <c r="H4422" s="165">
        <v>310.82167500000003</v>
      </c>
      <c r="I4422" s="164"/>
    </row>
    <row r="4423" spans="1:9" x14ac:dyDescent="0.35">
      <c r="A4423">
        <v>347413</v>
      </c>
      <c r="B4423" t="s">
        <v>86</v>
      </c>
      <c r="C4423" t="s">
        <v>37</v>
      </c>
      <c r="D4423" t="s">
        <v>38</v>
      </c>
      <c r="E4423" t="s">
        <v>39</v>
      </c>
      <c r="F4423" t="s">
        <v>39</v>
      </c>
      <c r="G4423" t="s">
        <v>23</v>
      </c>
      <c r="H4423" s="165">
        <v>395.42381749999998</v>
      </c>
      <c r="I4423" s="164"/>
    </row>
    <row r="4424" spans="1:9" x14ac:dyDescent="0.35">
      <c r="A4424">
        <v>347415</v>
      </c>
      <c r="B4424" t="s">
        <v>87</v>
      </c>
      <c r="C4424" t="s">
        <v>37</v>
      </c>
      <c r="D4424" t="s">
        <v>38</v>
      </c>
      <c r="E4424" t="s">
        <v>39</v>
      </c>
      <c r="F4424" t="s">
        <v>39</v>
      </c>
      <c r="G4424" t="s">
        <v>23</v>
      </c>
      <c r="H4424" s="165">
        <v>394.23516874999996</v>
      </c>
      <c r="I4424" s="164"/>
    </row>
    <row r="4425" spans="1:9" x14ac:dyDescent="0.35">
      <c r="A4425">
        <v>347417</v>
      </c>
      <c r="B4425" t="s">
        <v>88</v>
      </c>
      <c r="C4425" t="s">
        <v>37</v>
      </c>
      <c r="D4425" t="s">
        <v>38</v>
      </c>
      <c r="E4425" t="s">
        <v>39</v>
      </c>
      <c r="F4425" t="s">
        <v>39</v>
      </c>
      <c r="G4425" t="s">
        <v>23</v>
      </c>
      <c r="H4425" s="165">
        <v>392.25408750000003</v>
      </c>
      <c r="I4425" s="164"/>
    </row>
    <row r="4426" spans="1:9" x14ac:dyDescent="0.35">
      <c r="A4426">
        <v>347419</v>
      </c>
      <c r="B4426" t="s">
        <v>89</v>
      </c>
      <c r="C4426" t="s">
        <v>37</v>
      </c>
      <c r="D4426" t="s">
        <v>38</v>
      </c>
      <c r="E4426" t="s">
        <v>39</v>
      </c>
      <c r="F4426" t="s">
        <v>39</v>
      </c>
      <c r="G4426" t="s">
        <v>23</v>
      </c>
      <c r="H4426" s="165">
        <v>390.27300624999998</v>
      </c>
      <c r="I4426" s="164"/>
    </row>
    <row r="4427" spans="1:9" x14ac:dyDescent="0.35">
      <c r="A4427">
        <v>347373</v>
      </c>
      <c r="B4427" t="s">
        <v>57</v>
      </c>
      <c r="C4427" t="s">
        <v>37</v>
      </c>
      <c r="D4427" t="s">
        <v>38</v>
      </c>
      <c r="E4427" t="s">
        <v>53</v>
      </c>
      <c r="F4427" t="s">
        <v>53</v>
      </c>
      <c r="G4427" t="s">
        <v>23</v>
      </c>
      <c r="H4427" s="165">
        <v>368.11372499999999</v>
      </c>
      <c r="I4427" s="164"/>
    </row>
    <row r="4428" spans="1:9" x14ac:dyDescent="0.35">
      <c r="A4428">
        <v>347375</v>
      </c>
      <c r="B4428" t="s">
        <v>58</v>
      </c>
      <c r="C4428" t="s">
        <v>37</v>
      </c>
      <c r="D4428" t="s">
        <v>38</v>
      </c>
      <c r="E4428" t="s">
        <v>53</v>
      </c>
      <c r="F4428" t="s">
        <v>53</v>
      </c>
      <c r="G4428" t="s">
        <v>23</v>
      </c>
      <c r="H4428" s="165">
        <v>574.35399000000007</v>
      </c>
      <c r="I4428" s="164"/>
    </row>
    <row r="4429" spans="1:9" x14ac:dyDescent="0.35">
      <c r="A4429">
        <v>347377</v>
      </c>
      <c r="B4429" t="s">
        <v>59</v>
      </c>
      <c r="C4429" t="s">
        <v>37</v>
      </c>
      <c r="D4429" t="s">
        <v>38</v>
      </c>
      <c r="E4429" t="s">
        <v>53</v>
      </c>
      <c r="F4429" t="s">
        <v>53</v>
      </c>
      <c r="G4429" t="s">
        <v>23</v>
      </c>
      <c r="H4429" s="165">
        <v>572.627475</v>
      </c>
      <c r="I4429" s="164"/>
    </row>
    <row r="4430" spans="1:9" x14ac:dyDescent="0.35">
      <c r="A4430">
        <v>347379</v>
      </c>
      <c r="B4430" t="s">
        <v>60</v>
      </c>
      <c r="C4430" t="s">
        <v>37</v>
      </c>
      <c r="D4430" t="s">
        <v>38</v>
      </c>
      <c r="E4430" t="s">
        <v>53</v>
      </c>
      <c r="F4430" t="s">
        <v>53</v>
      </c>
      <c r="G4430" t="s">
        <v>23</v>
      </c>
      <c r="H4430" s="165">
        <v>382.01625000000001</v>
      </c>
      <c r="I4430" s="164"/>
    </row>
    <row r="4431" spans="1:9" x14ac:dyDescent="0.35">
      <c r="A4431">
        <v>347385</v>
      </c>
      <c r="B4431" t="s">
        <v>61</v>
      </c>
      <c r="C4431" t="s">
        <v>3</v>
      </c>
      <c r="D4431" t="s">
        <v>62</v>
      </c>
      <c r="E4431" t="s">
        <v>63</v>
      </c>
      <c r="F4431" t="s">
        <v>63</v>
      </c>
      <c r="G4431" t="s">
        <v>23</v>
      </c>
      <c r="H4431" s="165">
        <v>164.22412499999999</v>
      </c>
      <c r="I4431" s="164"/>
    </row>
    <row r="4432" spans="1:9" x14ac:dyDescent="0.35">
      <c r="A4432">
        <v>347387</v>
      </c>
      <c r="B4432" t="s">
        <v>70</v>
      </c>
      <c r="C4432" t="s">
        <v>3</v>
      </c>
      <c r="D4432" t="s">
        <v>62</v>
      </c>
      <c r="E4432" t="s">
        <v>63</v>
      </c>
      <c r="F4432" t="s">
        <v>63</v>
      </c>
      <c r="G4432" t="s">
        <v>23</v>
      </c>
      <c r="H4432" s="165">
        <v>184.88925</v>
      </c>
      <c r="I4432" s="164"/>
    </row>
    <row r="4433" spans="1:9" x14ac:dyDescent="0.35">
      <c r="A4433">
        <v>347389</v>
      </c>
      <c r="B4433" t="s">
        <v>71</v>
      </c>
      <c r="C4433" t="s">
        <v>3</v>
      </c>
      <c r="D4433" t="s">
        <v>62</v>
      </c>
      <c r="E4433" t="s">
        <v>63</v>
      </c>
      <c r="F4433" t="s">
        <v>63</v>
      </c>
      <c r="G4433" t="s">
        <v>23</v>
      </c>
      <c r="H4433" s="165">
        <v>183.94593749999999</v>
      </c>
      <c r="I4433" s="164"/>
    </row>
    <row r="4434" spans="1:9" x14ac:dyDescent="0.35">
      <c r="A4434">
        <v>347391</v>
      </c>
      <c r="B4434" t="s">
        <v>72</v>
      </c>
      <c r="C4434" t="s">
        <v>3</v>
      </c>
      <c r="D4434" t="s">
        <v>62</v>
      </c>
      <c r="E4434" t="s">
        <v>63</v>
      </c>
      <c r="F4434" t="s">
        <v>63</v>
      </c>
      <c r="G4434" t="s">
        <v>23</v>
      </c>
      <c r="H4434" s="165">
        <v>185.1305625</v>
      </c>
      <c r="I4434" s="164"/>
    </row>
    <row r="4435" spans="1:9" x14ac:dyDescent="0.35">
      <c r="A4435">
        <v>347393</v>
      </c>
      <c r="B4435" t="s">
        <v>73</v>
      </c>
      <c r="C4435" t="s">
        <v>3</v>
      </c>
      <c r="D4435" t="s">
        <v>62</v>
      </c>
      <c r="E4435" t="s">
        <v>63</v>
      </c>
      <c r="F4435" t="s">
        <v>63</v>
      </c>
      <c r="G4435" t="s">
        <v>23</v>
      </c>
      <c r="H4435" s="165">
        <v>184.17628125000002</v>
      </c>
      <c r="I4435" s="164"/>
    </row>
    <row r="4436" spans="1:9" x14ac:dyDescent="0.35">
      <c r="A4436">
        <v>347395</v>
      </c>
      <c r="B4436" t="s">
        <v>74</v>
      </c>
      <c r="C4436" t="s">
        <v>3</v>
      </c>
      <c r="D4436" t="s">
        <v>62</v>
      </c>
      <c r="E4436" t="s">
        <v>63</v>
      </c>
      <c r="F4436" t="s">
        <v>63</v>
      </c>
      <c r="G4436" t="s">
        <v>23</v>
      </c>
      <c r="H4436" s="165">
        <v>397.00440000000003</v>
      </c>
      <c r="I4436" s="164"/>
    </row>
    <row r="4437" spans="1:9" x14ac:dyDescent="0.35">
      <c r="A4437">
        <v>347397</v>
      </c>
      <c r="B4437" t="s">
        <v>75</v>
      </c>
      <c r="C4437" t="s">
        <v>3</v>
      </c>
      <c r="D4437" t="s">
        <v>62</v>
      </c>
      <c r="E4437" t="s">
        <v>63</v>
      </c>
      <c r="F4437" t="s">
        <v>63</v>
      </c>
      <c r="G4437" t="s">
        <v>23</v>
      </c>
      <c r="H4437" s="165">
        <v>379.80393750000002</v>
      </c>
      <c r="I4437" s="164"/>
    </row>
    <row r="4438" spans="1:9" x14ac:dyDescent="0.35">
      <c r="A4438">
        <v>347399</v>
      </c>
      <c r="B4438" t="s">
        <v>76</v>
      </c>
      <c r="C4438" t="s">
        <v>3</v>
      </c>
      <c r="D4438" t="s">
        <v>62</v>
      </c>
      <c r="E4438" t="s">
        <v>63</v>
      </c>
      <c r="F4438" t="s">
        <v>63</v>
      </c>
      <c r="G4438" t="s">
        <v>23</v>
      </c>
      <c r="H4438" s="165">
        <v>192.567375</v>
      </c>
      <c r="I4438" s="164"/>
    </row>
    <row r="4439" spans="1:9" x14ac:dyDescent="0.35">
      <c r="A4439">
        <v>347411</v>
      </c>
      <c r="B4439" t="s">
        <v>85</v>
      </c>
      <c r="C4439" t="s">
        <v>37</v>
      </c>
      <c r="D4439" t="s">
        <v>4</v>
      </c>
      <c r="E4439" t="s">
        <v>78</v>
      </c>
      <c r="F4439" t="s">
        <v>78</v>
      </c>
      <c r="G4439" t="s">
        <v>23</v>
      </c>
      <c r="H4439" s="165">
        <v>306.08834999999999</v>
      </c>
      <c r="I4439" s="164"/>
    </row>
    <row r="4440" spans="1:9" x14ac:dyDescent="0.35">
      <c r="A4440">
        <v>347413</v>
      </c>
      <c r="B4440" t="s">
        <v>86</v>
      </c>
      <c r="C4440" t="s">
        <v>37</v>
      </c>
      <c r="D4440" t="s">
        <v>4</v>
      </c>
      <c r="E4440" t="s">
        <v>78</v>
      </c>
      <c r="F4440" t="s">
        <v>78</v>
      </c>
      <c r="G4440" t="s">
        <v>23</v>
      </c>
      <c r="H4440" s="165">
        <v>389.40213499999999</v>
      </c>
      <c r="I4440" s="164"/>
    </row>
    <row r="4441" spans="1:9" x14ac:dyDescent="0.35">
      <c r="A4441">
        <v>347415</v>
      </c>
      <c r="B4441" t="s">
        <v>87</v>
      </c>
      <c r="C4441" t="s">
        <v>37</v>
      </c>
      <c r="D4441" t="s">
        <v>4</v>
      </c>
      <c r="E4441" t="s">
        <v>78</v>
      </c>
      <c r="F4441" t="s">
        <v>78</v>
      </c>
      <c r="G4441" t="s">
        <v>23</v>
      </c>
      <c r="H4441" s="165">
        <v>388.23158749999999</v>
      </c>
      <c r="I4441" s="164"/>
    </row>
    <row r="4442" spans="1:9" x14ac:dyDescent="0.35">
      <c r="A4442">
        <v>347417</v>
      </c>
      <c r="B4442" t="s">
        <v>88</v>
      </c>
      <c r="C4442" t="s">
        <v>37</v>
      </c>
      <c r="D4442" t="s">
        <v>4</v>
      </c>
      <c r="E4442" t="s">
        <v>78</v>
      </c>
      <c r="F4442" t="s">
        <v>78</v>
      </c>
      <c r="G4442" t="s">
        <v>23</v>
      </c>
      <c r="H4442" s="165">
        <v>386.28067500000003</v>
      </c>
      <c r="I4442" s="164"/>
    </row>
    <row r="4443" spans="1:9" x14ac:dyDescent="0.35">
      <c r="A4443">
        <v>347419</v>
      </c>
      <c r="B4443" t="s">
        <v>89</v>
      </c>
      <c r="C4443" t="s">
        <v>37</v>
      </c>
      <c r="D4443" t="s">
        <v>4</v>
      </c>
      <c r="E4443" t="s">
        <v>78</v>
      </c>
      <c r="F4443" t="s">
        <v>78</v>
      </c>
      <c r="G4443" t="s">
        <v>23</v>
      </c>
      <c r="H4443" s="165">
        <v>384.32976250000002</v>
      </c>
      <c r="I4443" s="164"/>
    </row>
    <row r="4444" spans="1:9" x14ac:dyDescent="0.35">
      <c r="A4444">
        <v>347425</v>
      </c>
      <c r="B4444" t="s">
        <v>93</v>
      </c>
      <c r="C4444" t="s">
        <v>3</v>
      </c>
      <c r="D4444" t="s">
        <v>62</v>
      </c>
      <c r="E4444" t="s">
        <v>91</v>
      </c>
      <c r="F4444" t="s">
        <v>91</v>
      </c>
      <c r="G4444" t="s">
        <v>23</v>
      </c>
      <c r="H4444" s="165">
        <v>160.06455</v>
      </c>
      <c r="I4444" s="164"/>
    </row>
    <row r="4445" spans="1:9" x14ac:dyDescent="0.35">
      <c r="A4445">
        <v>347427</v>
      </c>
      <c r="B4445" t="s">
        <v>98</v>
      </c>
      <c r="C4445" t="s">
        <v>3</v>
      </c>
      <c r="D4445" t="s">
        <v>62</v>
      </c>
      <c r="E4445" t="s">
        <v>91</v>
      </c>
      <c r="F4445" t="s">
        <v>91</v>
      </c>
      <c r="G4445" t="s">
        <v>23</v>
      </c>
      <c r="H4445" s="165">
        <v>180.1920375</v>
      </c>
      <c r="I4445" s="164"/>
    </row>
    <row r="4446" spans="1:9" x14ac:dyDescent="0.35">
      <c r="A4446">
        <v>347429</v>
      </c>
      <c r="B4446" t="s">
        <v>99</v>
      </c>
      <c r="C4446" t="s">
        <v>3</v>
      </c>
      <c r="D4446" t="s">
        <v>62</v>
      </c>
      <c r="E4446" t="s">
        <v>91</v>
      </c>
      <c r="F4446" t="s">
        <v>91</v>
      </c>
      <c r="G4446" t="s">
        <v>23</v>
      </c>
      <c r="H4446" s="165">
        <v>186.35404499999999</v>
      </c>
      <c r="I4446" s="164"/>
    </row>
    <row r="4447" spans="1:9" x14ac:dyDescent="0.35">
      <c r="A4447">
        <v>347431</v>
      </c>
      <c r="B4447" t="s">
        <v>100</v>
      </c>
      <c r="C4447" t="s">
        <v>3</v>
      </c>
      <c r="D4447" t="s">
        <v>62</v>
      </c>
      <c r="E4447" t="s">
        <v>91</v>
      </c>
      <c r="F4447" t="s">
        <v>91</v>
      </c>
      <c r="G4447" t="s">
        <v>23</v>
      </c>
      <c r="H4447" s="165">
        <v>187.95425625000001</v>
      </c>
      <c r="I4447" s="164"/>
    </row>
    <row r="4448" spans="1:9" x14ac:dyDescent="0.35">
      <c r="A4448">
        <v>347433</v>
      </c>
      <c r="B4448" t="s">
        <v>101</v>
      </c>
      <c r="C4448" t="s">
        <v>3</v>
      </c>
      <c r="D4448" t="s">
        <v>62</v>
      </c>
      <c r="E4448" t="s">
        <v>91</v>
      </c>
      <c r="F4448" t="s">
        <v>91</v>
      </c>
      <c r="G4448" t="s">
        <v>23</v>
      </c>
      <c r="H4448" s="165">
        <v>187.00976249999999</v>
      </c>
      <c r="I4448" s="164"/>
    </row>
    <row r="4449" spans="1:9" x14ac:dyDescent="0.35">
      <c r="A4449">
        <v>347435</v>
      </c>
      <c r="B4449" t="s">
        <v>102</v>
      </c>
      <c r="C4449" t="s">
        <v>3</v>
      </c>
      <c r="D4449" t="s">
        <v>62</v>
      </c>
      <c r="E4449" t="s">
        <v>91</v>
      </c>
      <c r="F4449" t="s">
        <v>91</v>
      </c>
      <c r="G4449" t="s">
        <v>23</v>
      </c>
      <c r="H4449" s="165">
        <v>395.65603125000001</v>
      </c>
      <c r="I4449" s="164"/>
    </row>
    <row r="4450" spans="1:9" x14ac:dyDescent="0.35">
      <c r="A4450">
        <v>347437</v>
      </c>
      <c r="B4450" t="s">
        <v>103</v>
      </c>
      <c r="C4450" t="s">
        <v>3</v>
      </c>
      <c r="D4450" t="s">
        <v>62</v>
      </c>
      <c r="E4450" t="s">
        <v>91</v>
      </c>
      <c r="F4450" t="s">
        <v>91</v>
      </c>
      <c r="G4450" t="s">
        <v>23</v>
      </c>
      <c r="H4450" s="165">
        <v>370.24155000000002</v>
      </c>
      <c r="I4450" s="164"/>
    </row>
    <row r="4451" spans="1:9" x14ac:dyDescent="0.35">
      <c r="A4451">
        <v>347439</v>
      </c>
      <c r="B4451" t="s">
        <v>104</v>
      </c>
      <c r="C4451" t="s">
        <v>3</v>
      </c>
      <c r="D4451" t="s">
        <v>62</v>
      </c>
      <c r="E4451" t="s">
        <v>91</v>
      </c>
      <c r="F4451" t="s">
        <v>91</v>
      </c>
      <c r="G4451" t="s">
        <v>23</v>
      </c>
      <c r="H4451" s="165">
        <v>188.41021875000001</v>
      </c>
      <c r="I4451" s="164"/>
    </row>
    <row r="4452" spans="1:9" x14ac:dyDescent="0.35">
      <c r="A4452">
        <v>347331</v>
      </c>
      <c r="B4452" t="s">
        <v>2</v>
      </c>
      <c r="C4452" t="s">
        <v>3</v>
      </c>
      <c r="D4452" t="s">
        <v>4</v>
      </c>
      <c r="E4452" t="s">
        <v>5</v>
      </c>
      <c r="F4452" t="s">
        <v>5</v>
      </c>
      <c r="G4452" t="s">
        <v>157</v>
      </c>
      <c r="H4452" s="165">
        <v>231.54862499999999</v>
      </c>
      <c r="I4452" s="164"/>
    </row>
    <row r="4453" spans="1:9" x14ac:dyDescent="0.35">
      <c r="A4453">
        <v>347333</v>
      </c>
      <c r="B4453" t="s">
        <v>32</v>
      </c>
      <c r="C4453" t="s">
        <v>3</v>
      </c>
      <c r="D4453" t="s">
        <v>4</v>
      </c>
      <c r="E4453" t="s">
        <v>5</v>
      </c>
      <c r="F4453" t="s">
        <v>5</v>
      </c>
      <c r="G4453" t="s">
        <v>157</v>
      </c>
      <c r="H4453" s="165">
        <v>332.76993750000003</v>
      </c>
      <c r="I4453" s="164"/>
    </row>
    <row r="4454" spans="1:9" x14ac:dyDescent="0.35">
      <c r="A4454">
        <v>347335</v>
      </c>
      <c r="B4454" t="s">
        <v>33</v>
      </c>
      <c r="C4454" t="s">
        <v>3</v>
      </c>
      <c r="D4454" t="s">
        <v>4</v>
      </c>
      <c r="E4454" t="s">
        <v>5</v>
      </c>
      <c r="F4454" t="s">
        <v>5</v>
      </c>
      <c r="G4454" t="s">
        <v>157</v>
      </c>
      <c r="H4454" s="165">
        <v>331.08075000000002</v>
      </c>
      <c r="I4454" s="164"/>
    </row>
    <row r="4455" spans="1:9" x14ac:dyDescent="0.35">
      <c r="A4455">
        <v>347337</v>
      </c>
      <c r="B4455" t="s">
        <v>34</v>
      </c>
      <c r="C4455" t="s">
        <v>3</v>
      </c>
      <c r="D4455" t="s">
        <v>4</v>
      </c>
      <c r="E4455" t="s">
        <v>5</v>
      </c>
      <c r="F4455" t="s">
        <v>5</v>
      </c>
      <c r="G4455" t="s">
        <v>157</v>
      </c>
      <c r="H4455" s="165">
        <v>329.39156250000002</v>
      </c>
      <c r="I4455" s="164"/>
    </row>
    <row r="4456" spans="1:9" x14ac:dyDescent="0.35">
      <c r="A4456">
        <v>347339</v>
      </c>
      <c r="B4456" t="s">
        <v>35</v>
      </c>
      <c r="C4456" t="s">
        <v>3</v>
      </c>
      <c r="D4456" t="s">
        <v>4</v>
      </c>
      <c r="E4456" t="s">
        <v>5</v>
      </c>
      <c r="F4456" t="s">
        <v>5</v>
      </c>
      <c r="G4456" t="s">
        <v>157</v>
      </c>
      <c r="H4456" s="165">
        <v>327.70237499999996</v>
      </c>
      <c r="I4456" s="164"/>
    </row>
    <row r="4457" spans="1:9" x14ac:dyDescent="0.35">
      <c r="A4457">
        <v>347353</v>
      </c>
      <c r="B4457" t="s">
        <v>47</v>
      </c>
      <c r="C4457" t="s">
        <v>37</v>
      </c>
      <c r="D4457" t="s">
        <v>38</v>
      </c>
      <c r="E4457" t="s">
        <v>39</v>
      </c>
      <c r="F4457" t="s">
        <v>39</v>
      </c>
      <c r="G4457" t="s">
        <v>157</v>
      </c>
      <c r="H4457" s="165">
        <v>5351.2094999999999</v>
      </c>
      <c r="I4457" s="164"/>
    </row>
    <row r="4458" spans="1:9" x14ac:dyDescent="0.35">
      <c r="A4458">
        <v>347355</v>
      </c>
      <c r="B4458" t="s">
        <v>49</v>
      </c>
      <c r="C4458" t="s">
        <v>37</v>
      </c>
      <c r="D4458" t="s">
        <v>38</v>
      </c>
      <c r="E4458" t="s">
        <v>39</v>
      </c>
      <c r="F4458" t="s">
        <v>39</v>
      </c>
      <c r="G4458" t="s">
        <v>157</v>
      </c>
      <c r="H4458" s="165">
        <v>24393.377249999998</v>
      </c>
      <c r="I4458" s="164"/>
    </row>
    <row r="4459" spans="1:9" x14ac:dyDescent="0.35">
      <c r="A4459">
        <v>347373</v>
      </c>
      <c r="B4459" t="s">
        <v>57</v>
      </c>
      <c r="C4459" t="s">
        <v>37</v>
      </c>
      <c r="D4459" t="s">
        <v>38</v>
      </c>
      <c r="E4459" t="s">
        <v>53</v>
      </c>
      <c r="F4459" t="s">
        <v>53</v>
      </c>
      <c r="G4459" t="s">
        <v>157</v>
      </c>
      <c r="H4459" s="165">
        <v>2184.567</v>
      </c>
      <c r="I4459" s="164"/>
    </row>
    <row r="4460" spans="1:9" x14ac:dyDescent="0.35">
      <c r="A4460">
        <v>347375</v>
      </c>
      <c r="B4460" t="s">
        <v>58</v>
      </c>
      <c r="C4460" t="s">
        <v>37</v>
      </c>
      <c r="D4460" t="s">
        <v>38</v>
      </c>
      <c r="E4460" t="s">
        <v>53</v>
      </c>
      <c r="F4460" t="s">
        <v>53</v>
      </c>
      <c r="G4460" t="s">
        <v>157</v>
      </c>
      <c r="H4460" s="165">
        <v>9575.0115999999998</v>
      </c>
      <c r="I4460" s="164"/>
    </row>
    <row r="4461" spans="1:9" x14ac:dyDescent="0.35">
      <c r="A4461">
        <v>347385</v>
      </c>
      <c r="B4461" t="s">
        <v>61</v>
      </c>
      <c r="C4461" t="s">
        <v>3</v>
      </c>
      <c r="D4461" t="s">
        <v>62</v>
      </c>
      <c r="E4461" t="s">
        <v>63</v>
      </c>
      <c r="F4461" t="s">
        <v>63</v>
      </c>
      <c r="G4461" t="s">
        <v>157</v>
      </c>
      <c r="H4461" s="165">
        <v>201.67874999999998</v>
      </c>
      <c r="I4461" s="164"/>
    </row>
    <row r="4462" spans="1:9" x14ac:dyDescent="0.35">
      <c r="A4462">
        <v>347387</v>
      </c>
      <c r="B4462" t="s">
        <v>70</v>
      </c>
      <c r="C4462" t="s">
        <v>3</v>
      </c>
      <c r="D4462" t="s">
        <v>62</v>
      </c>
      <c r="E4462" t="s">
        <v>63</v>
      </c>
      <c r="F4462" t="s">
        <v>63</v>
      </c>
      <c r="G4462" t="s">
        <v>157</v>
      </c>
      <c r="H4462" s="165">
        <v>200.65499999999997</v>
      </c>
      <c r="I4462" s="164"/>
    </row>
    <row r="4463" spans="1:9" x14ac:dyDescent="0.35">
      <c r="A4463">
        <v>347389</v>
      </c>
      <c r="B4463" t="s">
        <v>71</v>
      </c>
      <c r="C4463" t="s">
        <v>3</v>
      </c>
      <c r="D4463" t="s">
        <v>62</v>
      </c>
      <c r="E4463" t="s">
        <v>63</v>
      </c>
      <c r="F4463" t="s">
        <v>63</v>
      </c>
      <c r="G4463" t="s">
        <v>157</v>
      </c>
      <c r="H4463" s="165">
        <v>199.63124999999999</v>
      </c>
      <c r="I4463" s="164"/>
    </row>
    <row r="4464" spans="1:9" x14ac:dyDescent="0.35">
      <c r="A4464">
        <v>347391</v>
      </c>
      <c r="B4464" t="s">
        <v>72</v>
      </c>
      <c r="C4464" t="s">
        <v>3</v>
      </c>
      <c r="D4464" t="s">
        <v>62</v>
      </c>
      <c r="E4464" t="s">
        <v>63</v>
      </c>
      <c r="F4464" t="s">
        <v>63</v>
      </c>
      <c r="G4464" t="s">
        <v>157</v>
      </c>
      <c r="H4464" s="165">
        <v>198.60749999999999</v>
      </c>
      <c r="I4464" s="164"/>
    </row>
    <row r="4465" spans="1:9" x14ac:dyDescent="0.35">
      <c r="A4465">
        <v>347393</v>
      </c>
      <c r="B4465" t="s">
        <v>73</v>
      </c>
      <c r="C4465" t="s">
        <v>3</v>
      </c>
      <c r="D4465" t="s">
        <v>62</v>
      </c>
      <c r="E4465" t="s">
        <v>63</v>
      </c>
      <c r="F4465" t="s">
        <v>63</v>
      </c>
      <c r="G4465" t="s">
        <v>157</v>
      </c>
      <c r="H4465" s="165">
        <v>197.58375000000001</v>
      </c>
      <c r="I4465" s="164"/>
    </row>
    <row r="4466" spans="1:9" x14ac:dyDescent="0.35">
      <c r="A4466">
        <v>347395</v>
      </c>
      <c r="B4466" t="s">
        <v>74</v>
      </c>
      <c r="C4466" t="s">
        <v>3</v>
      </c>
      <c r="D4466" t="s">
        <v>62</v>
      </c>
      <c r="E4466" t="s">
        <v>63</v>
      </c>
      <c r="F4466" t="s">
        <v>63</v>
      </c>
      <c r="G4466" t="s">
        <v>157</v>
      </c>
      <c r="H4466" s="165">
        <v>323.53912499999996</v>
      </c>
      <c r="I4466" s="164"/>
    </row>
    <row r="4467" spans="1:9" x14ac:dyDescent="0.35">
      <c r="A4467">
        <v>347397</v>
      </c>
      <c r="B4467" t="s">
        <v>75</v>
      </c>
      <c r="C4467" t="s">
        <v>3</v>
      </c>
      <c r="D4467" t="s">
        <v>62</v>
      </c>
      <c r="E4467" t="s">
        <v>63</v>
      </c>
      <c r="F4467" t="s">
        <v>63</v>
      </c>
      <c r="G4467" t="s">
        <v>157</v>
      </c>
      <c r="H4467" s="165">
        <v>305.58937500000002</v>
      </c>
      <c r="I4467" s="164"/>
    </row>
    <row r="4468" spans="1:9" x14ac:dyDescent="0.35">
      <c r="A4468">
        <v>347399</v>
      </c>
      <c r="B4468" t="s">
        <v>76</v>
      </c>
      <c r="C4468" t="s">
        <v>3</v>
      </c>
      <c r="D4468" t="s">
        <v>62</v>
      </c>
      <c r="E4468" t="s">
        <v>63</v>
      </c>
      <c r="F4468" t="s">
        <v>63</v>
      </c>
      <c r="G4468" t="s">
        <v>157</v>
      </c>
      <c r="H4468" s="165">
        <v>202.70250000000001</v>
      </c>
      <c r="I4468" s="164"/>
    </row>
    <row r="4469" spans="1:9" x14ac:dyDescent="0.35">
      <c r="A4469">
        <v>347411</v>
      </c>
      <c r="B4469" t="s">
        <v>85</v>
      </c>
      <c r="C4469" t="s">
        <v>37</v>
      </c>
      <c r="D4469" t="s">
        <v>4</v>
      </c>
      <c r="E4469" t="s">
        <v>78</v>
      </c>
      <c r="F4469" t="s">
        <v>78</v>
      </c>
      <c r="G4469" t="s">
        <v>157</v>
      </c>
      <c r="H4469" s="165">
        <v>463.34474999999998</v>
      </c>
      <c r="I4469" s="164"/>
    </row>
    <row r="4470" spans="1:9" x14ac:dyDescent="0.35">
      <c r="A4470">
        <v>347413</v>
      </c>
      <c r="B4470" t="s">
        <v>86</v>
      </c>
      <c r="C4470" t="s">
        <v>37</v>
      </c>
      <c r="D4470" t="s">
        <v>4</v>
      </c>
      <c r="E4470" t="s">
        <v>78</v>
      </c>
      <c r="F4470" t="s">
        <v>78</v>
      </c>
      <c r="G4470" t="s">
        <v>157</v>
      </c>
      <c r="H4470" s="165">
        <v>718.78454999999997</v>
      </c>
      <c r="I4470" s="164"/>
    </row>
    <row r="4471" spans="1:9" x14ac:dyDescent="0.35">
      <c r="A4471">
        <v>347415</v>
      </c>
      <c r="B4471" t="s">
        <v>87</v>
      </c>
      <c r="C4471" t="s">
        <v>37</v>
      </c>
      <c r="D4471" t="s">
        <v>4</v>
      </c>
      <c r="E4471" t="s">
        <v>78</v>
      </c>
      <c r="F4471" t="s">
        <v>78</v>
      </c>
      <c r="G4471" t="s">
        <v>157</v>
      </c>
      <c r="H4471" s="165">
        <v>716.623875</v>
      </c>
      <c r="I4471" s="164"/>
    </row>
    <row r="4472" spans="1:9" x14ac:dyDescent="0.35">
      <c r="A4472">
        <v>347417</v>
      </c>
      <c r="B4472" t="s">
        <v>88</v>
      </c>
      <c r="C4472" t="s">
        <v>37</v>
      </c>
      <c r="D4472" t="s">
        <v>4</v>
      </c>
      <c r="E4472" t="s">
        <v>78</v>
      </c>
      <c r="F4472" t="s">
        <v>78</v>
      </c>
      <c r="G4472" t="s">
        <v>157</v>
      </c>
      <c r="H4472" s="165">
        <v>713.02274999999997</v>
      </c>
      <c r="I4472" s="164"/>
    </row>
    <row r="4473" spans="1:9" x14ac:dyDescent="0.35">
      <c r="A4473">
        <v>347419</v>
      </c>
      <c r="B4473" t="s">
        <v>89</v>
      </c>
      <c r="C4473" t="s">
        <v>37</v>
      </c>
      <c r="D4473" t="s">
        <v>4</v>
      </c>
      <c r="E4473" t="s">
        <v>78</v>
      </c>
      <c r="F4473" t="s">
        <v>78</v>
      </c>
      <c r="G4473" t="s">
        <v>157</v>
      </c>
      <c r="H4473" s="165">
        <v>709.42162499999995</v>
      </c>
      <c r="I4473" s="164"/>
    </row>
    <row r="4474" spans="1:9" x14ac:dyDescent="0.35">
      <c r="A4474">
        <v>347425</v>
      </c>
      <c r="B4474" t="s">
        <v>93</v>
      </c>
      <c r="C4474" t="s">
        <v>3</v>
      </c>
      <c r="D4474" t="s">
        <v>62</v>
      </c>
      <c r="E4474" t="s">
        <v>91</v>
      </c>
      <c r="F4474" t="s">
        <v>91</v>
      </c>
      <c r="G4474" t="s">
        <v>168</v>
      </c>
      <c r="H4474" s="165">
        <v>294.85575</v>
      </c>
      <c r="I4474" s="164"/>
    </row>
    <row r="4475" spans="1:9" x14ac:dyDescent="0.35">
      <c r="A4475">
        <v>347427</v>
      </c>
      <c r="B4475" t="s">
        <v>98</v>
      </c>
      <c r="C4475" t="s">
        <v>3</v>
      </c>
      <c r="D4475" t="s">
        <v>62</v>
      </c>
      <c r="E4475" t="s">
        <v>91</v>
      </c>
      <c r="F4475" t="s">
        <v>91</v>
      </c>
      <c r="G4475" t="s">
        <v>168</v>
      </c>
      <c r="H4475" s="165">
        <v>293.33587499999993</v>
      </c>
      <c r="I4475" s="164"/>
    </row>
    <row r="4476" spans="1:9" x14ac:dyDescent="0.35">
      <c r="A4476">
        <v>347429</v>
      </c>
      <c r="B4476" t="s">
        <v>99</v>
      </c>
      <c r="C4476" t="s">
        <v>3</v>
      </c>
      <c r="D4476" t="s">
        <v>62</v>
      </c>
      <c r="E4476" t="s">
        <v>91</v>
      </c>
      <c r="F4476" t="s">
        <v>91</v>
      </c>
      <c r="G4476" t="s">
        <v>168</v>
      </c>
      <c r="H4476" s="165">
        <v>303.36705000000001</v>
      </c>
      <c r="I4476" s="164"/>
    </row>
    <row r="4477" spans="1:9" x14ac:dyDescent="0.35">
      <c r="A4477">
        <v>347431</v>
      </c>
      <c r="B4477" t="s">
        <v>100</v>
      </c>
      <c r="C4477" t="s">
        <v>3</v>
      </c>
      <c r="D4477" t="s">
        <v>62</v>
      </c>
      <c r="E4477" t="s">
        <v>91</v>
      </c>
      <c r="F4477" t="s">
        <v>91</v>
      </c>
      <c r="G4477" t="s">
        <v>168</v>
      </c>
      <c r="H4477" s="165">
        <v>302.45512500000001</v>
      </c>
      <c r="I4477" s="164"/>
    </row>
    <row r="4478" spans="1:9" x14ac:dyDescent="0.35">
      <c r="A4478">
        <v>347433</v>
      </c>
      <c r="B4478" t="s">
        <v>101</v>
      </c>
      <c r="C4478" t="s">
        <v>3</v>
      </c>
      <c r="D4478" t="s">
        <v>62</v>
      </c>
      <c r="E4478" t="s">
        <v>91</v>
      </c>
      <c r="F4478" t="s">
        <v>91</v>
      </c>
      <c r="G4478" t="s">
        <v>168</v>
      </c>
      <c r="H4478" s="165">
        <v>300.93525</v>
      </c>
      <c r="I4478" s="164"/>
    </row>
    <row r="4479" spans="1:9" x14ac:dyDescent="0.35">
      <c r="A4479">
        <v>347435</v>
      </c>
      <c r="B4479" t="s">
        <v>102</v>
      </c>
      <c r="C4479" t="s">
        <v>3</v>
      </c>
      <c r="D4479" t="s">
        <v>62</v>
      </c>
      <c r="E4479" t="s">
        <v>91</v>
      </c>
      <c r="F4479" t="s">
        <v>91</v>
      </c>
      <c r="G4479" t="s">
        <v>168</v>
      </c>
      <c r="H4479" s="165">
        <v>632.09912499999996</v>
      </c>
      <c r="I4479" s="164"/>
    </row>
    <row r="4480" spans="1:9" x14ac:dyDescent="0.35">
      <c r="A4480">
        <v>347437</v>
      </c>
      <c r="B4480" t="s">
        <v>103</v>
      </c>
      <c r="C4480" t="s">
        <v>3</v>
      </c>
      <c r="D4480" t="s">
        <v>62</v>
      </c>
      <c r="E4480" t="s">
        <v>91</v>
      </c>
      <c r="F4480" t="s">
        <v>91</v>
      </c>
      <c r="G4480" t="s">
        <v>168</v>
      </c>
      <c r="H4480" s="165">
        <v>595.79099999999994</v>
      </c>
      <c r="I4480" s="164"/>
    </row>
    <row r="4481" spans="1:9" x14ac:dyDescent="0.35">
      <c r="A4481">
        <v>347439</v>
      </c>
      <c r="B4481" t="s">
        <v>104</v>
      </c>
      <c r="C4481" t="s">
        <v>3</v>
      </c>
      <c r="D4481" t="s">
        <v>62</v>
      </c>
      <c r="E4481" t="s">
        <v>91</v>
      </c>
      <c r="F4481" t="s">
        <v>91</v>
      </c>
      <c r="G4481" t="s">
        <v>168</v>
      </c>
      <c r="H4481" s="165">
        <v>296.37562500000001</v>
      </c>
      <c r="I4481" s="164"/>
    </row>
    <row r="4482" spans="1:9" x14ac:dyDescent="0.35">
      <c r="A4482">
        <v>347331</v>
      </c>
      <c r="B4482" t="s">
        <v>2</v>
      </c>
      <c r="C4482" t="s">
        <v>3</v>
      </c>
      <c r="D4482" t="s">
        <v>4</v>
      </c>
      <c r="E4482" t="s">
        <v>5</v>
      </c>
      <c r="F4482" t="s">
        <v>5</v>
      </c>
      <c r="G4482" t="s">
        <v>165</v>
      </c>
      <c r="H4482" s="165">
        <v>257.27625</v>
      </c>
      <c r="I4482" s="164"/>
    </row>
    <row r="4483" spans="1:9" x14ac:dyDescent="0.35">
      <c r="A4483">
        <v>347333</v>
      </c>
      <c r="B4483" t="s">
        <v>32</v>
      </c>
      <c r="C4483" t="s">
        <v>3</v>
      </c>
      <c r="D4483" t="s">
        <v>4</v>
      </c>
      <c r="E4483" t="s">
        <v>5</v>
      </c>
      <c r="F4483" t="s">
        <v>5</v>
      </c>
      <c r="G4483" t="s">
        <v>165</v>
      </c>
      <c r="H4483" s="165">
        <v>324.23737499999999</v>
      </c>
      <c r="I4483" s="164"/>
    </row>
    <row r="4484" spans="1:9" x14ac:dyDescent="0.35">
      <c r="A4484">
        <v>347335</v>
      </c>
      <c r="B4484" t="s">
        <v>33</v>
      </c>
      <c r="C4484" t="s">
        <v>3</v>
      </c>
      <c r="D4484" t="s">
        <v>4</v>
      </c>
      <c r="E4484" t="s">
        <v>5</v>
      </c>
      <c r="F4484" t="s">
        <v>5</v>
      </c>
      <c r="G4484" t="s">
        <v>165</v>
      </c>
      <c r="H4484" s="165">
        <v>322.59149999999994</v>
      </c>
      <c r="I4484" s="164"/>
    </row>
    <row r="4485" spans="1:9" x14ac:dyDescent="0.35">
      <c r="A4485">
        <v>347337</v>
      </c>
      <c r="B4485" t="s">
        <v>34</v>
      </c>
      <c r="C4485" t="s">
        <v>3</v>
      </c>
      <c r="D4485" t="s">
        <v>4</v>
      </c>
      <c r="E4485" t="s">
        <v>5</v>
      </c>
      <c r="F4485" t="s">
        <v>5</v>
      </c>
      <c r="G4485" t="s">
        <v>165</v>
      </c>
      <c r="H4485" s="165">
        <v>320.94562500000001</v>
      </c>
      <c r="I4485" s="164"/>
    </row>
    <row r="4486" spans="1:9" x14ac:dyDescent="0.35">
      <c r="A4486">
        <v>347339</v>
      </c>
      <c r="B4486" t="s">
        <v>35</v>
      </c>
      <c r="C4486" t="s">
        <v>3</v>
      </c>
      <c r="D4486" t="s">
        <v>4</v>
      </c>
      <c r="E4486" t="s">
        <v>5</v>
      </c>
      <c r="F4486" t="s">
        <v>5</v>
      </c>
      <c r="G4486" t="s">
        <v>165</v>
      </c>
      <c r="H4486" s="165">
        <v>319.29974999999996</v>
      </c>
      <c r="I4486" s="164"/>
    </row>
    <row r="4487" spans="1:9" x14ac:dyDescent="0.35">
      <c r="A4487">
        <v>347353</v>
      </c>
      <c r="B4487" t="s">
        <v>47</v>
      </c>
      <c r="C4487" t="s">
        <v>37</v>
      </c>
      <c r="D4487" t="s">
        <v>38</v>
      </c>
      <c r="E4487" t="s">
        <v>39</v>
      </c>
      <c r="F4487" t="s">
        <v>39</v>
      </c>
      <c r="G4487" t="s">
        <v>165</v>
      </c>
      <c r="H4487" s="165">
        <v>1528.9169999999999</v>
      </c>
      <c r="I4487" s="164"/>
    </row>
    <row r="4488" spans="1:9" x14ac:dyDescent="0.35">
      <c r="A4488">
        <v>347355</v>
      </c>
      <c r="B4488" t="s">
        <v>49</v>
      </c>
      <c r="C4488" t="s">
        <v>37</v>
      </c>
      <c r="D4488" t="s">
        <v>38</v>
      </c>
      <c r="E4488" t="s">
        <v>39</v>
      </c>
      <c r="F4488" t="s">
        <v>39</v>
      </c>
      <c r="G4488" t="s">
        <v>165</v>
      </c>
      <c r="H4488" s="165">
        <v>2501.2597499999997</v>
      </c>
      <c r="I4488" s="164"/>
    </row>
    <row r="4489" spans="1:9" x14ac:dyDescent="0.35">
      <c r="A4489">
        <v>347357</v>
      </c>
      <c r="B4489" t="s">
        <v>50</v>
      </c>
      <c r="C4489" t="s">
        <v>37</v>
      </c>
      <c r="D4489" t="s">
        <v>38</v>
      </c>
      <c r="E4489" t="s">
        <v>39</v>
      </c>
      <c r="F4489" t="s">
        <v>39</v>
      </c>
      <c r="G4489" t="s">
        <v>165</v>
      </c>
      <c r="H4489" s="165">
        <v>2488.627125</v>
      </c>
      <c r="I4489" s="164"/>
    </row>
    <row r="4490" spans="1:9" x14ac:dyDescent="0.35">
      <c r="A4490">
        <v>347359</v>
      </c>
      <c r="B4490" t="s">
        <v>51</v>
      </c>
      <c r="C4490" t="s">
        <v>37</v>
      </c>
      <c r="D4490" t="s">
        <v>38</v>
      </c>
      <c r="E4490" t="s">
        <v>39</v>
      </c>
      <c r="F4490" t="s">
        <v>39</v>
      </c>
      <c r="G4490" t="s">
        <v>165</v>
      </c>
      <c r="H4490" s="165">
        <v>1505.8679999999999</v>
      </c>
      <c r="I4490" s="164"/>
    </row>
    <row r="4491" spans="1:9" x14ac:dyDescent="0.35">
      <c r="A4491">
        <v>347373</v>
      </c>
      <c r="B4491" t="s">
        <v>57</v>
      </c>
      <c r="C4491" t="s">
        <v>37</v>
      </c>
      <c r="D4491" t="s">
        <v>38</v>
      </c>
      <c r="E4491" t="s">
        <v>53</v>
      </c>
      <c r="F4491" t="s">
        <v>53</v>
      </c>
      <c r="G4491" t="s">
        <v>165</v>
      </c>
      <c r="H4491" s="165">
        <v>624.16199999999992</v>
      </c>
      <c r="I4491" s="164"/>
    </row>
    <row r="4492" spans="1:9" x14ac:dyDescent="0.35">
      <c r="A4492">
        <v>347375</v>
      </c>
      <c r="B4492" t="s">
        <v>58</v>
      </c>
      <c r="C4492" t="s">
        <v>37</v>
      </c>
      <c r="D4492" t="s">
        <v>38</v>
      </c>
      <c r="E4492" t="s">
        <v>53</v>
      </c>
      <c r="F4492" t="s">
        <v>53</v>
      </c>
      <c r="G4492" t="s">
        <v>165</v>
      </c>
      <c r="H4492" s="165">
        <v>968.25959999999998</v>
      </c>
      <c r="I4492" s="164"/>
    </row>
    <row r="4493" spans="1:9" x14ac:dyDescent="0.35">
      <c r="A4493">
        <v>347377</v>
      </c>
      <c r="B4493" t="s">
        <v>59</v>
      </c>
      <c r="C4493" t="s">
        <v>37</v>
      </c>
      <c r="D4493" t="s">
        <v>38</v>
      </c>
      <c r="E4493" t="s">
        <v>53</v>
      </c>
      <c r="F4493" t="s">
        <v>53</v>
      </c>
      <c r="G4493" t="s">
        <v>165</v>
      </c>
      <c r="H4493" s="165">
        <v>965.34899999999993</v>
      </c>
      <c r="I4493" s="164"/>
    </row>
    <row r="4494" spans="1:9" x14ac:dyDescent="0.35">
      <c r="A4494">
        <v>347379</v>
      </c>
      <c r="B4494" t="s">
        <v>60</v>
      </c>
      <c r="C4494" t="s">
        <v>37</v>
      </c>
      <c r="D4494" t="s">
        <v>38</v>
      </c>
      <c r="E4494" t="s">
        <v>53</v>
      </c>
      <c r="F4494" t="s">
        <v>53</v>
      </c>
      <c r="G4494" t="s">
        <v>165</v>
      </c>
      <c r="H4494" s="165">
        <v>640.33199999999999</v>
      </c>
      <c r="I4494" s="164"/>
    </row>
    <row r="4495" spans="1:9" x14ac:dyDescent="0.35">
      <c r="A4495">
        <v>347385</v>
      </c>
      <c r="B4495" t="s">
        <v>61</v>
      </c>
      <c r="C4495" t="s">
        <v>3</v>
      </c>
      <c r="D4495" t="s">
        <v>62</v>
      </c>
      <c r="E4495" t="s">
        <v>63</v>
      </c>
      <c r="F4495" t="s">
        <v>63</v>
      </c>
      <c r="G4495" t="s">
        <v>165</v>
      </c>
      <c r="H4495" s="165">
        <v>184.8721875</v>
      </c>
      <c r="I4495" s="164"/>
    </row>
    <row r="4496" spans="1:9" x14ac:dyDescent="0.35">
      <c r="A4496">
        <v>347387</v>
      </c>
      <c r="B4496" t="s">
        <v>70</v>
      </c>
      <c r="C4496" t="s">
        <v>3</v>
      </c>
      <c r="D4496" t="s">
        <v>62</v>
      </c>
      <c r="E4496" t="s">
        <v>63</v>
      </c>
      <c r="F4496" t="s">
        <v>63</v>
      </c>
      <c r="G4496" t="s">
        <v>165</v>
      </c>
      <c r="H4496" s="165">
        <v>200.65499999999997</v>
      </c>
      <c r="I4496" s="164"/>
    </row>
    <row r="4497" spans="1:9" x14ac:dyDescent="0.35">
      <c r="A4497">
        <v>347389</v>
      </c>
      <c r="B4497" t="s">
        <v>71</v>
      </c>
      <c r="C4497" t="s">
        <v>3</v>
      </c>
      <c r="D4497" t="s">
        <v>62</v>
      </c>
      <c r="E4497" t="s">
        <v>63</v>
      </c>
      <c r="F4497" t="s">
        <v>63</v>
      </c>
      <c r="G4497" t="s">
        <v>165</v>
      </c>
      <c r="H4497" s="165">
        <v>199.63124999999999</v>
      </c>
      <c r="I4497" s="164"/>
    </row>
    <row r="4498" spans="1:9" x14ac:dyDescent="0.35">
      <c r="A4498">
        <v>347391</v>
      </c>
      <c r="B4498" t="s">
        <v>72</v>
      </c>
      <c r="C4498" t="s">
        <v>3</v>
      </c>
      <c r="D4498" t="s">
        <v>62</v>
      </c>
      <c r="E4498" t="s">
        <v>63</v>
      </c>
      <c r="F4498" t="s">
        <v>63</v>
      </c>
      <c r="G4498" t="s">
        <v>165</v>
      </c>
      <c r="H4498" s="165">
        <v>198.60749999999999</v>
      </c>
      <c r="I4498" s="164"/>
    </row>
    <row r="4499" spans="1:9" x14ac:dyDescent="0.35">
      <c r="A4499">
        <v>347393</v>
      </c>
      <c r="B4499" t="s">
        <v>73</v>
      </c>
      <c r="C4499" t="s">
        <v>3</v>
      </c>
      <c r="D4499" t="s">
        <v>62</v>
      </c>
      <c r="E4499" t="s">
        <v>63</v>
      </c>
      <c r="F4499" t="s">
        <v>63</v>
      </c>
      <c r="G4499" t="s">
        <v>165</v>
      </c>
      <c r="H4499" s="165">
        <v>197.58375000000001</v>
      </c>
      <c r="I4499" s="164"/>
    </row>
    <row r="4500" spans="1:9" x14ac:dyDescent="0.35">
      <c r="A4500">
        <v>347395</v>
      </c>
      <c r="B4500" t="s">
        <v>74</v>
      </c>
      <c r="C4500" t="s">
        <v>3</v>
      </c>
      <c r="D4500" t="s">
        <v>62</v>
      </c>
      <c r="E4500" t="s">
        <v>63</v>
      </c>
      <c r="F4500" t="s">
        <v>63</v>
      </c>
      <c r="G4500" t="s">
        <v>165</v>
      </c>
      <c r="H4500" s="165">
        <v>340.5675</v>
      </c>
      <c r="I4500" s="164"/>
    </row>
    <row r="4501" spans="1:9" x14ac:dyDescent="0.35">
      <c r="A4501">
        <v>347397</v>
      </c>
      <c r="B4501" t="s">
        <v>75</v>
      </c>
      <c r="C4501" t="s">
        <v>3</v>
      </c>
      <c r="D4501" t="s">
        <v>62</v>
      </c>
      <c r="E4501" t="s">
        <v>63</v>
      </c>
      <c r="F4501" t="s">
        <v>63</v>
      </c>
      <c r="G4501" t="s">
        <v>165</v>
      </c>
      <c r="H4501" s="165">
        <v>305.58937500000002</v>
      </c>
      <c r="I4501" s="164"/>
    </row>
    <row r="4502" spans="1:9" x14ac:dyDescent="0.35">
      <c r="A4502">
        <v>347399</v>
      </c>
      <c r="B4502" t="s">
        <v>76</v>
      </c>
      <c r="C4502" t="s">
        <v>3</v>
      </c>
      <c r="D4502" t="s">
        <v>62</v>
      </c>
      <c r="E4502" t="s">
        <v>63</v>
      </c>
      <c r="F4502" t="s">
        <v>63</v>
      </c>
      <c r="G4502" t="s">
        <v>165</v>
      </c>
      <c r="H4502" s="165">
        <v>202.70250000000001</v>
      </c>
      <c r="I4502" s="164"/>
    </row>
    <row r="4503" spans="1:9" x14ac:dyDescent="0.35">
      <c r="A4503">
        <v>347411</v>
      </c>
      <c r="B4503" t="s">
        <v>85</v>
      </c>
      <c r="C4503" t="s">
        <v>37</v>
      </c>
      <c r="D4503" t="s">
        <v>4</v>
      </c>
      <c r="E4503" t="s">
        <v>78</v>
      </c>
      <c r="F4503" t="s">
        <v>78</v>
      </c>
      <c r="G4503" t="s">
        <v>165</v>
      </c>
      <c r="H4503" s="165">
        <v>514.82749999999999</v>
      </c>
      <c r="I4503" s="164"/>
    </row>
    <row r="4504" spans="1:9" x14ac:dyDescent="0.35">
      <c r="A4504">
        <v>347413</v>
      </c>
      <c r="B4504" t="s">
        <v>86</v>
      </c>
      <c r="C4504" t="s">
        <v>37</v>
      </c>
      <c r="D4504" t="s">
        <v>4</v>
      </c>
      <c r="E4504" t="s">
        <v>78</v>
      </c>
      <c r="F4504" t="s">
        <v>78</v>
      </c>
      <c r="G4504" t="s">
        <v>165</v>
      </c>
      <c r="H4504" s="165">
        <v>692.16290000000004</v>
      </c>
      <c r="I4504" s="164"/>
    </row>
    <row r="4505" spans="1:9" x14ac:dyDescent="0.35">
      <c r="A4505">
        <v>347415</v>
      </c>
      <c r="B4505" t="s">
        <v>87</v>
      </c>
      <c r="C4505" t="s">
        <v>37</v>
      </c>
      <c r="D4505" t="s">
        <v>4</v>
      </c>
      <c r="E4505" t="s">
        <v>78</v>
      </c>
      <c r="F4505" t="s">
        <v>78</v>
      </c>
      <c r="G4505" t="s">
        <v>165</v>
      </c>
      <c r="H4505" s="165">
        <v>690.08224999999993</v>
      </c>
      <c r="I4505" s="164"/>
    </row>
    <row r="4506" spans="1:9" x14ac:dyDescent="0.35">
      <c r="A4506">
        <v>347417</v>
      </c>
      <c r="B4506" t="s">
        <v>88</v>
      </c>
      <c r="C4506" t="s">
        <v>37</v>
      </c>
      <c r="D4506" t="s">
        <v>4</v>
      </c>
      <c r="E4506" t="s">
        <v>78</v>
      </c>
      <c r="F4506" t="s">
        <v>78</v>
      </c>
      <c r="G4506" t="s">
        <v>165</v>
      </c>
      <c r="H4506" s="165">
        <v>686.61450000000002</v>
      </c>
      <c r="I4506" s="164"/>
    </row>
    <row r="4507" spans="1:9" x14ac:dyDescent="0.35">
      <c r="A4507">
        <v>347419</v>
      </c>
      <c r="B4507" t="s">
        <v>89</v>
      </c>
      <c r="C4507" t="s">
        <v>37</v>
      </c>
      <c r="D4507" t="s">
        <v>4</v>
      </c>
      <c r="E4507" t="s">
        <v>78</v>
      </c>
      <c r="F4507" t="s">
        <v>78</v>
      </c>
      <c r="G4507" t="s">
        <v>165</v>
      </c>
      <c r="H4507" s="165">
        <v>683.14675</v>
      </c>
      <c r="I4507" s="164"/>
    </row>
    <row r="4508" spans="1:9" x14ac:dyDescent="0.35">
      <c r="A4508">
        <v>347425</v>
      </c>
      <c r="B4508" t="s">
        <v>93</v>
      </c>
      <c r="C4508" t="s">
        <v>3</v>
      </c>
      <c r="D4508" t="s">
        <v>62</v>
      </c>
      <c r="E4508" t="s">
        <v>91</v>
      </c>
      <c r="F4508" t="s">
        <v>91</v>
      </c>
      <c r="G4508" t="s">
        <v>165</v>
      </c>
      <c r="H4508" s="165">
        <v>270.28443749999997</v>
      </c>
      <c r="I4508" s="164"/>
    </row>
    <row r="4509" spans="1:9" x14ac:dyDescent="0.35">
      <c r="A4509">
        <v>347427</v>
      </c>
      <c r="B4509" t="s">
        <v>98</v>
      </c>
      <c r="C4509" t="s">
        <v>3</v>
      </c>
      <c r="D4509" t="s">
        <v>62</v>
      </c>
      <c r="E4509" t="s">
        <v>91</v>
      </c>
      <c r="F4509" t="s">
        <v>91</v>
      </c>
      <c r="G4509" t="s">
        <v>165</v>
      </c>
      <c r="H4509" s="165">
        <v>293.33587499999993</v>
      </c>
      <c r="I4509" s="164"/>
    </row>
    <row r="4510" spans="1:9" x14ac:dyDescent="0.35">
      <c r="A4510">
        <v>347429</v>
      </c>
      <c r="B4510" t="s">
        <v>99</v>
      </c>
      <c r="C4510" t="s">
        <v>3</v>
      </c>
      <c r="D4510" t="s">
        <v>62</v>
      </c>
      <c r="E4510" t="s">
        <v>91</v>
      </c>
      <c r="F4510" t="s">
        <v>91</v>
      </c>
      <c r="G4510" t="s">
        <v>165</v>
      </c>
      <c r="H4510" s="165">
        <v>303.36705000000001</v>
      </c>
      <c r="I4510" s="164"/>
    </row>
    <row r="4511" spans="1:9" x14ac:dyDescent="0.35">
      <c r="A4511">
        <v>347431</v>
      </c>
      <c r="B4511" t="s">
        <v>100</v>
      </c>
      <c r="C4511" t="s">
        <v>3</v>
      </c>
      <c r="D4511" t="s">
        <v>62</v>
      </c>
      <c r="E4511" t="s">
        <v>91</v>
      </c>
      <c r="F4511" t="s">
        <v>91</v>
      </c>
      <c r="G4511" t="s">
        <v>165</v>
      </c>
      <c r="H4511" s="165">
        <v>302.45512500000001</v>
      </c>
      <c r="I4511" s="164"/>
    </row>
    <row r="4512" spans="1:9" x14ac:dyDescent="0.35">
      <c r="A4512">
        <v>347433</v>
      </c>
      <c r="B4512" t="s">
        <v>101</v>
      </c>
      <c r="C4512" t="s">
        <v>3</v>
      </c>
      <c r="D4512" t="s">
        <v>62</v>
      </c>
      <c r="E4512" t="s">
        <v>91</v>
      </c>
      <c r="F4512" t="s">
        <v>91</v>
      </c>
      <c r="G4512" t="s">
        <v>165</v>
      </c>
      <c r="H4512" s="165">
        <v>300.93525</v>
      </c>
      <c r="I4512" s="164"/>
    </row>
    <row r="4513" spans="1:9" x14ac:dyDescent="0.35">
      <c r="A4513">
        <v>347435</v>
      </c>
      <c r="B4513" t="s">
        <v>102</v>
      </c>
      <c r="C4513" t="s">
        <v>3</v>
      </c>
      <c r="D4513" t="s">
        <v>62</v>
      </c>
      <c r="E4513" t="s">
        <v>91</v>
      </c>
      <c r="F4513" t="s">
        <v>91</v>
      </c>
      <c r="G4513" t="s">
        <v>165</v>
      </c>
      <c r="H4513" s="165">
        <v>665.36749999999995</v>
      </c>
      <c r="I4513" s="164"/>
    </row>
    <row r="4514" spans="1:9" x14ac:dyDescent="0.35">
      <c r="A4514">
        <v>347437</v>
      </c>
      <c r="B4514" t="s">
        <v>103</v>
      </c>
      <c r="C4514" t="s">
        <v>3</v>
      </c>
      <c r="D4514" t="s">
        <v>62</v>
      </c>
      <c r="E4514" t="s">
        <v>91</v>
      </c>
      <c r="F4514" t="s">
        <v>91</v>
      </c>
      <c r="G4514" t="s">
        <v>165</v>
      </c>
      <c r="H4514" s="165">
        <v>595.79099999999994</v>
      </c>
      <c r="I4514" s="164"/>
    </row>
    <row r="4515" spans="1:9" x14ac:dyDescent="0.35">
      <c r="A4515">
        <v>347439</v>
      </c>
      <c r="B4515" t="s">
        <v>104</v>
      </c>
      <c r="C4515" t="s">
        <v>3</v>
      </c>
      <c r="D4515" t="s">
        <v>62</v>
      </c>
      <c r="E4515" t="s">
        <v>91</v>
      </c>
      <c r="F4515" t="s">
        <v>91</v>
      </c>
      <c r="G4515" t="s">
        <v>165</v>
      </c>
      <c r="H4515" s="165">
        <v>296.37562500000001</v>
      </c>
      <c r="I4515" s="164"/>
    </row>
    <row r="4516" spans="1:9" x14ac:dyDescent="0.35">
      <c r="A4516">
        <v>347327</v>
      </c>
      <c r="B4516" t="s">
        <v>148</v>
      </c>
      <c r="C4516" t="s">
        <v>3</v>
      </c>
      <c r="D4516" t="s">
        <v>4</v>
      </c>
      <c r="E4516" t="s">
        <v>5</v>
      </c>
      <c r="F4516" t="s">
        <v>5</v>
      </c>
      <c r="G4516" t="s">
        <v>150</v>
      </c>
      <c r="H4516" s="165">
        <v>34.5807</v>
      </c>
      <c r="I4516" s="164"/>
    </row>
    <row r="4517" spans="1:9" x14ac:dyDescent="0.35">
      <c r="A4517">
        <v>347329</v>
      </c>
      <c r="B4517" t="s">
        <v>151</v>
      </c>
      <c r="C4517" t="s">
        <v>3</v>
      </c>
      <c r="D4517" t="s">
        <v>4</v>
      </c>
      <c r="E4517" t="s">
        <v>5</v>
      </c>
      <c r="F4517" t="s">
        <v>5</v>
      </c>
      <c r="G4517" t="s">
        <v>150</v>
      </c>
      <c r="H4517" s="165">
        <v>68.953500000000005</v>
      </c>
      <c r="I4517" s="164"/>
    </row>
    <row r="4518" spans="1:9" x14ac:dyDescent="0.35">
      <c r="A4518">
        <v>347331</v>
      </c>
      <c r="B4518" t="s">
        <v>2</v>
      </c>
      <c r="C4518" t="s">
        <v>3</v>
      </c>
      <c r="D4518" t="s">
        <v>4</v>
      </c>
      <c r="E4518" t="s">
        <v>5</v>
      </c>
      <c r="F4518" t="s">
        <v>5</v>
      </c>
      <c r="G4518" t="s">
        <v>150</v>
      </c>
      <c r="H4518" s="165">
        <v>343.03500000000003</v>
      </c>
      <c r="I4518" s="164"/>
    </row>
    <row r="4519" spans="1:9" x14ac:dyDescent="0.35">
      <c r="A4519">
        <v>347333</v>
      </c>
      <c r="B4519" t="s">
        <v>32</v>
      </c>
      <c r="C4519" t="s">
        <v>3</v>
      </c>
      <c r="D4519" t="s">
        <v>4</v>
      </c>
      <c r="E4519" t="s">
        <v>5</v>
      </c>
      <c r="F4519" t="s">
        <v>5</v>
      </c>
      <c r="G4519" t="s">
        <v>150</v>
      </c>
      <c r="H4519" s="165">
        <v>477.82349999999997</v>
      </c>
      <c r="I4519" s="164"/>
    </row>
    <row r="4520" spans="1:9" x14ac:dyDescent="0.35">
      <c r="A4520">
        <v>347335</v>
      </c>
      <c r="B4520" t="s">
        <v>33</v>
      </c>
      <c r="C4520" t="s">
        <v>3</v>
      </c>
      <c r="D4520" t="s">
        <v>4</v>
      </c>
      <c r="E4520" t="s">
        <v>5</v>
      </c>
      <c r="F4520" t="s">
        <v>5</v>
      </c>
      <c r="G4520" t="s">
        <v>150</v>
      </c>
      <c r="H4520" s="165">
        <v>475.39799999999997</v>
      </c>
      <c r="I4520" s="164"/>
    </row>
    <row r="4521" spans="1:9" x14ac:dyDescent="0.35">
      <c r="A4521">
        <v>347337</v>
      </c>
      <c r="B4521" t="s">
        <v>34</v>
      </c>
      <c r="C4521" t="s">
        <v>3</v>
      </c>
      <c r="D4521" t="s">
        <v>4</v>
      </c>
      <c r="E4521" t="s">
        <v>5</v>
      </c>
      <c r="F4521" t="s">
        <v>5</v>
      </c>
      <c r="G4521" t="s">
        <v>150</v>
      </c>
      <c r="H4521" s="165">
        <v>439.18874999999997</v>
      </c>
      <c r="I4521" s="164"/>
    </row>
    <row r="4522" spans="1:9" x14ac:dyDescent="0.35">
      <c r="A4522">
        <v>347339</v>
      </c>
      <c r="B4522" t="s">
        <v>35</v>
      </c>
      <c r="C4522" t="s">
        <v>3</v>
      </c>
      <c r="D4522" t="s">
        <v>4</v>
      </c>
      <c r="E4522" t="s">
        <v>5</v>
      </c>
      <c r="F4522" t="s">
        <v>5</v>
      </c>
      <c r="G4522" t="s">
        <v>150</v>
      </c>
      <c r="H4522" s="165">
        <v>336.10500000000002</v>
      </c>
      <c r="I4522" s="164"/>
    </row>
    <row r="4523" spans="1:9" x14ac:dyDescent="0.35">
      <c r="A4523">
        <v>347351</v>
      </c>
      <c r="B4523" t="s">
        <v>166</v>
      </c>
      <c r="C4523" t="s">
        <v>37</v>
      </c>
      <c r="D4523" t="s">
        <v>38</v>
      </c>
      <c r="E4523" t="s">
        <v>39</v>
      </c>
      <c r="F4523" t="s">
        <v>39</v>
      </c>
      <c r="G4523" t="s">
        <v>150</v>
      </c>
      <c r="H4523" s="165">
        <v>931.42092500000001</v>
      </c>
      <c r="I4523" s="164"/>
    </row>
    <row r="4524" spans="1:9" x14ac:dyDescent="0.35">
      <c r="A4524">
        <v>347353</v>
      </c>
      <c r="B4524" t="s">
        <v>47</v>
      </c>
      <c r="C4524" t="s">
        <v>37</v>
      </c>
      <c r="D4524" t="s">
        <v>38</v>
      </c>
      <c r="E4524" t="s">
        <v>39</v>
      </c>
      <c r="F4524" t="s">
        <v>39</v>
      </c>
      <c r="G4524" t="s">
        <v>150</v>
      </c>
      <c r="H4524" s="165">
        <v>2548.1950000000002</v>
      </c>
      <c r="I4524" s="164"/>
    </row>
    <row r="4525" spans="1:9" x14ac:dyDescent="0.35">
      <c r="A4525">
        <v>347355</v>
      </c>
      <c r="B4525" t="s">
        <v>49</v>
      </c>
      <c r="C4525" t="s">
        <v>37</v>
      </c>
      <c r="D4525" t="s">
        <v>38</v>
      </c>
      <c r="E4525" t="s">
        <v>39</v>
      </c>
      <c r="F4525" t="s">
        <v>39</v>
      </c>
      <c r="G4525" t="s">
        <v>150</v>
      </c>
      <c r="H4525" s="165">
        <v>3778.7062499999997</v>
      </c>
      <c r="I4525" s="164"/>
    </row>
    <row r="4526" spans="1:9" x14ac:dyDescent="0.35">
      <c r="A4526">
        <v>347371</v>
      </c>
      <c r="B4526" t="s">
        <v>167</v>
      </c>
      <c r="C4526" t="s">
        <v>37</v>
      </c>
      <c r="D4526" t="s">
        <v>38</v>
      </c>
      <c r="E4526" t="s">
        <v>53</v>
      </c>
      <c r="F4526" t="s">
        <v>53</v>
      </c>
      <c r="G4526" t="s">
        <v>150</v>
      </c>
      <c r="H4526" s="165">
        <v>365.98099999999999</v>
      </c>
      <c r="I4526" s="164"/>
    </row>
    <row r="4527" spans="1:9" x14ac:dyDescent="0.35">
      <c r="A4527">
        <v>347373</v>
      </c>
      <c r="B4527" t="s">
        <v>57</v>
      </c>
      <c r="C4527" t="s">
        <v>37</v>
      </c>
      <c r="D4527" t="s">
        <v>38</v>
      </c>
      <c r="E4527" t="s">
        <v>53</v>
      </c>
      <c r="F4527" t="s">
        <v>53</v>
      </c>
      <c r="G4527" t="s">
        <v>150</v>
      </c>
      <c r="H4527" s="165">
        <v>1040.27</v>
      </c>
      <c r="I4527" s="164"/>
    </row>
    <row r="4528" spans="1:9" x14ac:dyDescent="0.35">
      <c r="A4528">
        <v>347375</v>
      </c>
      <c r="B4528" t="s">
        <v>58</v>
      </c>
      <c r="C4528" t="s">
        <v>37</v>
      </c>
      <c r="D4528" t="s">
        <v>38</v>
      </c>
      <c r="E4528" t="s">
        <v>53</v>
      </c>
      <c r="F4528" t="s">
        <v>53</v>
      </c>
      <c r="G4528" t="s">
        <v>150</v>
      </c>
      <c r="H4528" s="165">
        <v>1479.2855</v>
      </c>
      <c r="I4528" s="164"/>
    </row>
    <row r="4529" spans="1:9" x14ac:dyDescent="0.35">
      <c r="A4529">
        <v>347385</v>
      </c>
      <c r="B4529" t="s">
        <v>61</v>
      </c>
      <c r="C4529" t="s">
        <v>3</v>
      </c>
      <c r="D4529" t="s">
        <v>62</v>
      </c>
      <c r="E4529" t="s">
        <v>63</v>
      </c>
      <c r="F4529" t="s">
        <v>63</v>
      </c>
      <c r="G4529" t="s">
        <v>150</v>
      </c>
      <c r="H4529" s="165">
        <v>218.48531249999999</v>
      </c>
      <c r="I4529" s="164"/>
    </row>
    <row r="4530" spans="1:9" x14ac:dyDescent="0.35">
      <c r="A4530">
        <v>347387</v>
      </c>
      <c r="B4530" t="s">
        <v>70</v>
      </c>
      <c r="C4530" t="s">
        <v>3</v>
      </c>
      <c r="D4530" t="s">
        <v>62</v>
      </c>
      <c r="E4530" t="s">
        <v>63</v>
      </c>
      <c r="F4530" t="s">
        <v>63</v>
      </c>
      <c r="G4530" t="s">
        <v>150</v>
      </c>
      <c r="H4530" s="165">
        <v>217.37624999999997</v>
      </c>
      <c r="I4530" s="164"/>
    </row>
    <row r="4531" spans="1:9" x14ac:dyDescent="0.35">
      <c r="A4531">
        <v>347389</v>
      </c>
      <c r="B4531" t="s">
        <v>71</v>
      </c>
      <c r="C4531" t="s">
        <v>3</v>
      </c>
      <c r="D4531" t="s">
        <v>62</v>
      </c>
      <c r="E4531" t="s">
        <v>63</v>
      </c>
      <c r="F4531" t="s">
        <v>63</v>
      </c>
      <c r="G4531" t="s">
        <v>150</v>
      </c>
      <c r="H4531" s="165">
        <v>216.26718750000001</v>
      </c>
      <c r="I4531" s="164"/>
    </row>
    <row r="4532" spans="1:9" x14ac:dyDescent="0.35">
      <c r="A4532">
        <v>347391</v>
      </c>
      <c r="B4532" t="s">
        <v>72</v>
      </c>
      <c r="C4532" t="s">
        <v>3</v>
      </c>
      <c r="D4532" t="s">
        <v>62</v>
      </c>
      <c r="E4532" t="s">
        <v>63</v>
      </c>
      <c r="F4532" t="s">
        <v>63</v>
      </c>
      <c r="G4532" t="s">
        <v>150</v>
      </c>
      <c r="H4532" s="165">
        <v>215.15812499999998</v>
      </c>
      <c r="I4532" s="164"/>
    </row>
    <row r="4533" spans="1:9" x14ac:dyDescent="0.35">
      <c r="A4533">
        <v>347393</v>
      </c>
      <c r="B4533" t="s">
        <v>73</v>
      </c>
      <c r="C4533" t="s">
        <v>3</v>
      </c>
      <c r="D4533" t="s">
        <v>62</v>
      </c>
      <c r="E4533" t="s">
        <v>63</v>
      </c>
      <c r="F4533" t="s">
        <v>63</v>
      </c>
      <c r="G4533" t="s">
        <v>150</v>
      </c>
      <c r="H4533" s="165">
        <v>214.04906249999999</v>
      </c>
      <c r="I4533" s="164"/>
    </row>
    <row r="4534" spans="1:9" x14ac:dyDescent="0.35">
      <c r="A4534">
        <v>347395</v>
      </c>
      <c r="B4534" t="s">
        <v>74</v>
      </c>
      <c r="C4534" t="s">
        <v>3</v>
      </c>
      <c r="D4534" t="s">
        <v>62</v>
      </c>
      <c r="E4534" t="s">
        <v>63</v>
      </c>
      <c r="F4534" t="s">
        <v>63</v>
      </c>
      <c r="G4534" t="s">
        <v>150</v>
      </c>
      <c r="H4534" s="165">
        <v>332.0533125</v>
      </c>
      <c r="I4534" s="164"/>
    </row>
    <row r="4535" spans="1:9" x14ac:dyDescent="0.35">
      <c r="A4535">
        <v>347397</v>
      </c>
      <c r="B4535" t="s">
        <v>75</v>
      </c>
      <c r="C4535" t="s">
        <v>3</v>
      </c>
      <c r="D4535" t="s">
        <v>62</v>
      </c>
      <c r="E4535" t="s">
        <v>63</v>
      </c>
      <c r="F4535" t="s">
        <v>63</v>
      </c>
      <c r="G4535" t="s">
        <v>150</v>
      </c>
      <c r="H4535" s="165">
        <v>331.05515624999998</v>
      </c>
      <c r="I4535" s="164"/>
    </row>
    <row r="4536" spans="1:9" x14ac:dyDescent="0.35">
      <c r="A4536">
        <v>347399</v>
      </c>
      <c r="B4536" t="s">
        <v>76</v>
      </c>
      <c r="C4536" t="s">
        <v>3</v>
      </c>
      <c r="D4536" t="s">
        <v>62</v>
      </c>
      <c r="E4536" t="s">
        <v>63</v>
      </c>
      <c r="F4536" t="s">
        <v>63</v>
      </c>
      <c r="G4536" t="s">
        <v>150</v>
      </c>
      <c r="H4536" s="165">
        <v>219.59437499999999</v>
      </c>
      <c r="I4536" s="164"/>
    </row>
    <row r="4537" spans="1:9" x14ac:dyDescent="0.35">
      <c r="A4537">
        <v>347403</v>
      </c>
      <c r="B4537" t="s">
        <v>77</v>
      </c>
      <c r="C4537" t="s">
        <v>37</v>
      </c>
      <c r="D4537" t="s">
        <v>4</v>
      </c>
      <c r="E4537" t="s">
        <v>78</v>
      </c>
      <c r="F4537" t="s">
        <v>78</v>
      </c>
      <c r="G4537" t="s">
        <v>150</v>
      </c>
      <c r="H4537" s="165">
        <v>157.64924999999999</v>
      </c>
      <c r="I4537" s="164"/>
    </row>
    <row r="4538" spans="1:9" x14ac:dyDescent="0.35">
      <c r="A4538">
        <v>347405</v>
      </c>
      <c r="B4538" t="s">
        <v>82</v>
      </c>
      <c r="C4538" t="s">
        <v>37</v>
      </c>
      <c r="D4538" t="s">
        <v>4</v>
      </c>
      <c r="E4538" t="s">
        <v>78</v>
      </c>
      <c r="F4538" t="s">
        <v>78</v>
      </c>
      <c r="G4538" t="s">
        <v>150</v>
      </c>
      <c r="H4538" s="165">
        <v>235.27349999999998</v>
      </c>
      <c r="I4538" s="164"/>
    </row>
    <row r="4539" spans="1:9" x14ac:dyDescent="0.35">
      <c r="A4539">
        <v>347407</v>
      </c>
      <c r="B4539" t="s">
        <v>83</v>
      </c>
      <c r="C4539" t="s">
        <v>37</v>
      </c>
      <c r="D4539" t="s">
        <v>4</v>
      </c>
      <c r="E4539" t="s">
        <v>78</v>
      </c>
      <c r="F4539" t="s">
        <v>78</v>
      </c>
      <c r="G4539" t="s">
        <v>150</v>
      </c>
      <c r="H4539" s="165">
        <v>312.09749999999997</v>
      </c>
      <c r="I4539" s="164"/>
    </row>
    <row r="4540" spans="1:9" x14ac:dyDescent="0.35">
      <c r="A4540">
        <v>347409</v>
      </c>
      <c r="B4540" t="s">
        <v>84</v>
      </c>
      <c r="C4540" t="s">
        <v>37</v>
      </c>
      <c r="D4540" t="s">
        <v>4</v>
      </c>
      <c r="E4540" t="s">
        <v>78</v>
      </c>
      <c r="F4540" t="s">
        <v>78</v>
      </c>
      <c r="G4540" t="s">
        <v>150</v>
      </c>
      <c r="H4540" s="165">
        <v>388.12124999999997</v>
      </c>
      <c r="I4540" s="164"/>
    </row>
    <row r="4541" spans="1:9" x14ac:dyDescent="0.35">
      <c r="A4541">
        <v>347411</v>
      </c>
      <c r="B4541" t="s">
        <v>85</v>
      </c>
      <c r="C4541" t="s">
        <v>37</v>
      </c>
      <c r="D4541" t="s">
        <v>4</v>
      </c>
      <c r="E4541" t="s">
        <v>78</v>
      </c>
      <c r="F4541" t="s">
        <v>78</v>
      </c>
      <c r="G4541" t="s">
        <v>150</v>
      </c>
      <c r="H4541" s="165">
        <v>978.17224999999996</v>
      </c>
      <c r="I4541" s="164"/>
    </row>
    <row r="4542" spans="1:9" x14ac:dyDescent="0.35">
      <c r="A4542">
        <v>347413</v>
      </c>
      <c r="B4542" t="s">
        <v>86</v>
      </c>
      <c r="C4542" t="s">
        <v>37</v>
      </c>
      <c r="D4542" t="s">
        <v>4</v>
      </c>
      <c r="E4542" t="s">
        <v>78</v>
      </c>
      <c r="F4542" t="s">
        <v>78</v>
      </c>
      <c r="G4542" t="s">
        <v>150</v>
      </c>
      <c r="H4542" s="165">
        <v>1251.2175499999998</v>
      </c>
      <c r="I4542" s="164"/>
    </row>
    <row r="4543" spans="1:9" x14ac:dyDescent="0.35">
      <c r="A4543">
        <v>347415</v>
      </c>
      <c r="B4543" t="s">
        <v>87</v>
      </c>
      <c r="C4543" t="s">
        <v>37</v>
      </c>
      <c r="D4543" t="s">
        <v>4</v>
      </c>
      <c r="E4543" t="s">
        <v>78</v>
      </c>
      <c r="F4543" t="s">
        <v>78</v>
      </c>
      <c r="G4543" t="s">
        <v>150</v>
      </c>
      <c r="H4543" s="165">
        <v>1167.8315</v>
      </c>
      <c r="I4543" s="164"/>
    </row>
    <row r="4544" spans="1:9" x14ac:dyDescent="0.35">
      <c r="A4544">
        <v>347417</v>
      </c>
      <c r="B4544" t="s">
        <v>88</v>
      </c>
      <c r="C4544" t="s">
        <v>37</v>
      </c>
      <c r="D4544" t="s">
        <v>4</v>
      </c>
      <c r="E4544" t="s">
        <v>78</v>
      </c>
      <c r="F4544" t="s">
        <v>78</v>
      </c>
      <c r="G4544" t="s">
        <v>150</v>
      </c>
      <c r="H4544" s="165">
        <v>1082.7382499999999</v>
      </c>
      <c r="I4544" s="164"/>
    </row>
    <row r="4545" spans="1:9" x14ac:dyDescent="0.35">
      <c r="A4545">
        <v>347419</v>
      </c>
      <c r="B4545" t="s">
        <v>89</v>
      </c>
      <c r="C4545" t="s">
        <v>37</v>
      </c>
      <c r="D4545" t="s">
        <v>4</v>
      </c>
      <c r="E4545" t="s">
        <v>78</v>
      </c>
      <c r="F4545" t="s">
        <v>78</v>
      </c>
      <c r="G4545" t="s">
        <v>150</v>
      </c>
      <c r="H4545" s="165">
        <v>840.79599999999994</v>
      </c>
      <c r="I4545" s="164"/>
    </row>
    <row r="4546" spans="1:9" x14ac:dyDescent="0.35">
      <c r="A4546">
        <v>347331</v>
      </c>
      <c r="B4546" t="s">
        <v>2</v>
      </c>
      <c r="C4546" t="s">
        <v>3</v>
      </c>
      <c r="D4546" t="s">
        <v>4</v>
      </c>
      <c r="E4546" t="s">
        <v>5</v>
      </c>
      <c r="F4546" t="s">
        <v>5</v>
      </c>
      <c r="G4546" t="s">
        <v>154</v>
      </c>
      <c r="H4546" s="165">
        <v>231.54862499999999</v>
      </c>
      <c r="I4546" s="164"/>
    </row>
    <row r="4547" spans="1:9" x14ac:dyDescent="0.35">
      <c r="A4547">
        <v>347333</v>
      </c>
      <c r="B4547" t="s">
        <v>32</v>
      </c>
      <c r="C4547" t="s">
        <v>3</v>
      </c>
      <c r="D4547" t="s">
        <v>4</v>
      </c>
      <c r="E4547" t="s">
        <v>5</v>
      </c>
      <c r="F4547" t="s">
        <v>5</v>
      </c>
      <c r="G4547" t="s">
        <v>154</v>
      </c>
      <c r="H4547" s="165">
        <v>332.76993750000003</v>
      </c>
      <c r="I4547" s="164"/>
    </row>
    <row r="4548" spans="1:9" x14ac:dyDescent="0.35">
      <c r="A4548">
        <v>347335</v>
      </c>
      <c r="B4548" t="s">
        <v>33</v>
      </c>
      <c r="C4548" t="s">
        <v>3</v>
      </c>
      <c r="D4548" t="s">
        <v>4</v>
      </c>
      <c r="E4548" t="s">
        <v>5</v>
      </c>
      <c r="F4548" t="s">
        <v>5</v>
      </c>
      <c r="G4548" t="s">
        <v>154</v>
      </c>
      <c r="H4548" s="165">
        <v>331.08075000000002</v>
      </c>
      <c r="I4548" s="164"/>
    </row>
    <row r="4549" spans="1:9" x14ac:dyDescent="0.35">
      <c r="A4549">
        <v>347337</v>
      </c>
      <c r="B4549" t="s">
        <v>34</v>
      </c>
      <c r="C4549" t="s">
        <v>3</v>
      </c>
      <c r="D4549" t="s">
        <v>4</v>
      </c>
      <c r="E4549" t="s">
        <v>5</v>
      </c>
      <c r="F4549" t="s">
        <v>5</v>
      </c>
      <c r="G4549" t="s">
        <v>154</v>
      </c>
      <c r="H4549" s="165">
        <v>329.39156250000002</v>
      </c>
      <c r="I4549" s="164"/>
    </row>
    <row r="4550" spans="1:9" x14ac:dyDescent="0.35">
      <c r="A4550">
        <v>347339</v>
      </c>
      <c r="B4550" t="s">
        <v>35</v>
      </c>
      <c r="C4550" t="s">
        <v>3</v>
      </c>
      <c r="D4550" t="s">
        <v>4</v>
      </c>
      <c r="E4550" t="s">
        <v>5</v>
      </c>
      <c r="F4550" t="s">
        <v>5</v>
      </c>
      <c r="G4550" t="s">
        <v>154</v>
      </c>
      <c r="H4550" s="165">
        <v>327.70237499999996</v>
      </c>
      <c r="I4550" s="164"/>
    </row>
    <row r="4551" spans="1:9" x14ac:dyDescent="0.35">
      <c r="A4551">
        <v>347353</v>
      </c>
      <c r="B4551" t="s">
        <v>47</v>
      </c>
      <c r="C4551" t="s">
        <v>37</v>
      </c>
      <c r="D4551" t="s">
        <v>38</v>
      </c>
      <c r="E4551" t="s">
        <v>39</v>
      </c>
      <c r="F4551" t="s">
        <v>39</v>
      </c>
      <c r="G4551" t="s">
        <v>154</v>
      </c>
      <c r="H4551" s="165">
        <v>5351.2094999999999</v>
      </c>
      <c r="I4551" s="164"/>
    </row>
    <row r="4552" spans="1:9" x14ac:dyDescent="0.35">
      <c r="A4552">
        <v>347355</v>
      </c>
      <c r="B4552" t="s">
        <v>49</v>
      </c>
      <c r="C4552" t="s">
        <v>37</v>
      </c>
      <c r="D4552" t="s">
        <v>38</v>
      </c>
      <c r="E4552" t="s">
        <v>39</v>
      </c>
      <c r="F4552" t="s">
        <v>39</v>
      </c>
      <c r="G4552" t="s">
        <v>154</v>
      </c>
      <c r="H4552" s="165">
        <v>24393.377249999998</v>
      </c>
      <c r="I4552" s="164"/>
    </row>
    <row r="4553" spans="1:9" x14ac:dyDescent="0.35">
      <c r="A4553">
        <v>347373</v>
      </c>
      <c r="B4553" t="s">
        <v>57</v>
      </c>
      <c r="C4553" t="s">
        <v>37</v>
      </c>
      <c r="D4553" t="s">
        <v>38</v>
      </c>
      <c r="E4553" t="s">
        <v>53</v>
      </c>
      <c r="F4553" t="s">
        <v>53</v>
      </c>
      <c r="G4553" t="s">
        <v>154</v>
      </c>
      <c r="H4553" s="165">
        <v>2184.567</v>
      </c>
      <c r="I4553" s="164"/>
    </row>
    <row r="4554" spans="1:9" x14ac:dyDescent="0.35">
      <c r="A4554">
        <v>347375</v>
      </c>
      <c r="B4554" t="s">
        <v>58</v>
      </c>
      <c r="C4554" t="s">
        <v>37</v>
      </c>
      <c r="D4554" t="s">
        <v>38</v>
      </c>
      <c r="E4554" t="s">
        <v>53</v>
      </c>
      <c r="F4554" t="s">
        <v>53</v>
      </c>
      <c r="G4554" t="s">
        <v>154</v>
      </c>
      <c r="H4554" s="165">
        <v>9575.0115999999998</v>
      </c>
      <c r="I4554" s="164"/>
    </row>
    <row r="4555" spans="1:9" x14ac:dyDescent="0.35">
      <c r="A4555">
        <v>347385</v>
      </c>
      <c r="B4555" t="s">
        <v>61</v>
      </c>
      <c r="C4555" t="s">
        <v>3</v>
      </c>
      <c r="D4555" t="s">
        <v>62</v>
      </c>
      <c r="E4555" t="s">
        <v>63</v>
      </c>
      <c r="F4555" t="s">
        <v>63</v>
      </c>
      <c r="G4555" t="s">
        <v>154</v>
      </c>
      <c r="H4555" s="165">
        <v>201.67874999999998</v>
      </c>
      <c r="I4555" s="164"/>
    </row>
    <row r="4556" spans="1:9" x14ac:dyDescent="0.35">
      <c r="A4556">
        <v>347387</v>
      </c>
      <c r="B4556" t="s">
        <v>70</v>
      </c>
      <c r="C4556" t="s">
        <v>3</v>
      </c>
      <c r="D4556" t="s">
        <v>62</v>
      </c>
      <c r="E4556" t="s">
        <v>63</v>
      </c>
      <c r="F4556" t="s">
        <v>63</v>
      </c>
      <c r="G4556" t="s">
        <v>154</v>
      </c>
      <c r="H4556" s="165">
        <v>200.65499999999997</v>
      </c>
      <c r="I4556" s="164"/>
    </row>
    <row r="4557" spans="1:9" x14ac:dyDescent="0.35">
      <c r="A4557">
        <v>347389</v>
      </c>
      <c r="B4557" t="s">
        <v>71</v>
      </c>
      <c r="C4557" t="s">
        <v>3</v>
      </c>
      <c r="D4557" t="s">
        <v>62</v>
      </c>
      <c r="E4557" t="s">
        <v>63</v>
      </c>
      <c r="F4557" t="s">
        <v>63</v>
      </c>
      <c r="G4557" t="s">
        <v>154</v>
      </c>
      <c r="H4557" s="165">
        <v>199.63124999999999</v>
      </c>
      <c r="I4557" s="164"/>
    </row>
    <row r="4558" spans="1:9" x14ac:dyDescent="0.35">
      <c r="A4558">
        <v>347391</v>
      </c>
      <c r="B4558" t="s">
        <v>72</v>
      </c>
      <c r="C4558" t="s">
        <v>3</v>
      </c>
      <c r="D4558" t="s">
        <v>62</v>
      </c>
      <c r="E4558" t="s">
        <v>63</v>
      </c>
      <c r="F4558" t="s">
        <v>63</v>
      </c>
      <c r="G4558" t="s">
        <v>154</v>
      </c>
      <c r="H4558" s="165">
        <v>198.60749999999999</v>
      </c>
      <c r="I4558" s="164"/>
    </row>
    <row r="4559" spans="1:9" x14ac:dyDescent="0.35">
      <c r="A4559">
        <v>347393</v>
      </c>
      <c r="B4559" t="s">
        <v>73</v>
      </c>
      <c r="C4559" t="s">
        <v>3</v>
      </c>
      <c r="D4559" t="s">
        <v>62</v>
      </c>
      <c r="E4559" t="s">
        <v>63</v>
      </c>
      <c r="F4559" t="s">
        <v>63</v>
      </c>
      <c r="G4559" t="s">
        <v>154</v>
      </c>
      <c r="H4559" s="165">
        <v>197.58375000000001</v>
      </c>
      <c r="I4559" s="164"/>
    </row>
    <row r="4560" spans="1:9" x14ac:dyDescent="0.35">
      <c r="A4560">
        <v>347395</v>
      </c>
      <c r="B4560" t="s">
        <v>74</v>
      </c>
      <c r="C4560" t="s">
        <v>3</v>
      </c>
      <c r="D4560" t="s">
        <v>62</v>
      </c>
      <c r="E4560" t="s">
        <v>63</v>
      </c>
      <c r="F4560" t="s">
        <v>63</v>
      </c>
      <c r="G4560" t="s">
        <v>154</v>
      </c>
      <c r="H4560" s="165">
        <v>323.53912499999996</v>
      </c>
      <c r="I4560" s="164"/>
    </row>
    <row r="4561" spans="1:9" x14ac:dyDescent="0.35">
      <c r="A4561">
        <v>347397</v>
      </c>
      <c r="B4561" t="s">
        <v>75</v>
      </c>
      <c r="C4561" t="s">
        <v>3</v>
      </c>
      <c r="D4561" t="s">
        <v>62</v>
      </c>
      <c r="E4561" t="s">
        <v>63</v>
      </c>
      <c r="F4561" t="s">
        <v>63</v>
      </c>
      <c r="G4561" t="s">
        <v>154</v>
      </c>
      <c r="H4561" s="165">
        <v>305.58937500000002</v>
      </c>
      <c r="I4561" s="164"/>
    </row>
    <row r="4562" spans="1:9" x14ac:dyDescent="0.35">
      <c r="A4562">
        <v>347399</v>
      </c>
      <c r="B4562" t="s">
        <v>76</v>
      </c>
      <c r="C4562" t="s">
        <v>3</v>
      </c>
      <c r="D4562" t="s">
        <v>62</v>
      </c>
      <c r="E4562" t="s">
        <v>63</v>
      </c>
      <c r="F4562" t="s">
        <v>63</v>
      </c>
      <c r="G4562" t="s">
        <v>154</v>
      </c>
      <c r="H4562" s="165">
        <v>202.70250000000001</v>
      </c>
      <c r="I4562" s="164"/>
    </row>
    <row r="4563" spans="1:9" x14ac:dyDescent="0.35">
      <c r="A4563">
        <v>347411</v>
      </c>
      <c r="B4563" t="s">
        <v>85</v>
      </c>
      <c r="C4563" t="s">
        <v>37</v>
      </c>
      <c r="D4563" t="s">
        <v>4</v>
      </c>
      <c r="E4563" t="s">
        <v>78</v>
      </c>
      <c r="F4563" t="s">
        <v>78</v>
      </c>
      <c r="G4563" t="s">
        <v>154</v>
      </c>
      <c r="H4563" s="165">
        <v>463.34474999999998</v>
      </c>
      <c r="I4563" s="164"/>
    </row>
    <row r="4564" spans="1:9" x14ac:dyDescent="0.35">
      <c r="A4564">
        <v>347413</v>
      </c>
      <c r="B4564" t="s">
        <v>86</v>
      </c>
      <c r="C4564" t="s">
        <v>37</v>
      </c>
      <c r="D4564" t="s">
        <v>4</v>
      </c>
      <c r="E4564" t="s">
        <v>78</v>
      </c>
      <c r="F4564" t="s">
        <v>78</v>
      </c>
      <c r="G4564" t="s">
        <v>154</v>
      </c>
      <c r="H4564" s="165">
        <v>718.78454999999997</v>
      </c>
      <c r="I4564" s="164"/>
    </row>
    <row r="4565" spans="1:9" x14ac:dyDescent="0.35">
      <c r="A4565">
        <v>347415</v>
      </c>
      <c r="B4565" t="s">
        <v>87</v>
      </c>
      <c r="C4565" t="s">
        <v>37</v>
      </c>
      <c r="D4565" t="s">
        <v>4</v>
      </c>
      <c r="E4565" t="s">
        <v>78</v>
      </c>
      <c r="F4565" t="s">
        <v>78</v>
      </c>
      <c r="G4565" t="s">
        <v>154</v>
      </c>
      <c r="H4565" s="165">
        <v>716.623875</v>
      </c>
      <c r="I4565" s="164"/>
    </row>
    <row r="4566" spans="1:9" x14ac:dyDescent="0.35">
      <c r="A4566">
        <v>347417</v>
      </c>
      <c r="B4566" t="s">
        <v>88</v>
      </c>
      <c r="C4566" t="s">
        <v>37</v>
      </c>
      <c r="D4566" t="s">
        <v>4</v>
      </c>
      <c r="E4566" t="s">
        <v>78</v>
      </c>
      <c r="F4566" t="s">
        <v>78</v>
      </c>
      <c r="G4566" t="s">
        <v>154</v>
      </c>
      <c r="H4566" s="165">
        <v>713.02274999999997</v>
      </c>
      <c r="I4566" s="164"/>
    </row>
    <row r="4567" spans="1:9" x14ac:dyDescent="0.35">
      <c r="A4567">
        <v>347419</v>
      </c>
      <c r="B4567" t="s">
        <v>89</v>
      </c>
      <c r="C4567" t="s">
        <v>37</v>
      </c>
      <c r="D4567" t="s">
        <v>4</v>
      </c>
      <c r="E4567" t="s">
        <v>78</v>
      </c>
      <c r="F4567" t="s">
        <v>78</v>
      </c>
      <c r="G4567" t="s">
        <v>154</v>
      </c>
      <c r="H4567" s="165">
        <v>709.42162499999995</v>
      </c>
      <c r="I4567" s="164"/>
    </row>
    <row r="4568" spans="1:9" x14ac:dyDescent="0.35">
      <c r="A4568">
        <v>347425</v>
      </c>
      <c r="B4568" t="s">
        <v>93</v>
      </c>
      <c r="C4568" t="s">
        <v>3</v>
      </c>
      <c r="D4568" t="s">
        <v>62</v>
      </c>
      <c r="E4568" t="s">
        <v>91</v>
      </c>
      <c r="F4568" t="s">
        <v>91</v>
      </c>
      <c r="G4568" t="s">
        <v>154</v>
      </c>
      <c r="H4568" s="165">
        <v>294.85575</v>
      </c>
      <c r="I4568" s="164"/>
    </row>
    <row r="4569" spans="1:9" x14ac:dyDescent="0.35">
      <c r="A4569">
        <v>347427</v>
      </c>
      <c r="B4569" t="s">
        <v>98</v>
      </c>
      <c r="C4569" t="s">
        <v>3</v>
      </c>
      <c r="D4569" t="s">
        <v>62</v>
      </c>
      <c r="E4569" t="s">
        <v>91</v>
      </c>
      <c r="F4569" t="s">
        <v>91</v>
      </c>
      <c r="G4569" t="s">
        <v>154</v>
      </c>
      <c r="H4569" s="165">
        <v>293.33587499999993</v>
      </c>
      <c r="I4569" s="164"/>
    </row>
    <row r="4570" spans="1:9" x14ac:dyDescent="0.35">
      <c r="A4570">
        <v>347429</v>
      </c>
      <c r="B4570" t="s">
        <v>99</v>
      </c>
      <c r="C4570" t="s">
        <v>3</v>
      </c>
      <c r="D4570" t="s">
        <v>62</v>
      </c>
      <c r="E4570" t="s">
        <v>91</v>
      </c>
      <c r="F4570" t="s">
        <v>91</v>
      </c>
      <c r="G4570" t="s">
        <v>154</v>
      </c>
      <c r="H4570" s="165">
        <v>303.36705000000001</v>
      </c>
      <c r="I4570" s="164"/>
    </row>
    <row r="4571" spans="1:9" x14ac:dyDescent="0.35">
      <c r="A4571">
        <v>347431</v>
      </c>
      <c r="B4571" t="s">
        <v>100</v>
      </c>
      <c r="C4571" t="s">
        <v>3</v>
      </c>
      <c r="D4571" t="s">
        <v>62</v>
      </c>
      <c r="E4571" t="s">
        <v>91</v>
      </c>
      <c r="F4571" t="s">
        <v>91</v>
      </c>
      <c r="G4571" t="s">
        <v>154</v>
      </c>
      <c r="H4571" s="165">
        <v>302.45512500000001</v>
      </c>
      <c r="I4571" s="164"/>
    </row>
    <row r="4572" spans="1:9" x14ac:dyDescent="0.35">
      <c r="A4572">
        <v>347433</v>
      </c>
      <c r="B4572" t="s">
        <v>101</v>
      </c>
      <c r="C4572" t="s">
        <v>3</v>
      </c>
      <c r="D4572" t="s">
        <v>62</v>
      </c>
      <c r="E4572" t="s">
        <v>91</v>
      </c>
      <c r="F4572" t="s">
        <v>91</v>
      </c>
      <c r="G4572" t="s">
        <v>154</v>
      </c>
      <c r="H4572" s="165">
        <v>300.93525</v>
      </c>
      <c r="I4572" s="164"/>
    </row>
    <row r="4573" spans="1:9" x14ac:dyDescent="0.35">
      <c r="A4573">
        <v>347435</v>
      </c>
      <c r="B4573" t="s">
        <v>102</v>
      </c>
      <c r="C4573" t="s">
        <v>3</v>
      </c>
      <c r="D4573" t="s">
        <v>62</v>
      </c>
      <c r="E4573" t="s">
        <v>91</v>
      </c>
      <c r="F4573" t="s">
        <v>91</v>
      </c>
      <c r="G4573" t="s">
        <v>154</v>
      </c>
      <c r="H4573" s="165">
        <v>632.09912499999996</v>
      </c>
      <c r="I4573" s="164"/>
    </row>
    <row r="4574" spans="1:9" x14ac:dyDescent="0.35">
      <c r="A4574">
        <v>347437</v>
      </c>
      <c r="B4574" t="s">
        <v>103</v>
      </c>
      <c r="C4574" t="s">
        <v>3</v>
      </c>
      <c r="D4574" t="s">
        <v>62</v>
      </c>
      <c r="E4574" t="s">
        <v>91</v>
      </c>
      <c r="F4574" t="s">
        <v>91</v>
      </c>
      <c r="G4574" t="s">
        <v>154</v>
      </c>
      <c r="H4574" s="165">
        <v>595.79099999999994</v>
      </c>
      <c r="I4574" s="164"/>
    </row>
    <row r="4575" spans="1:9" x14ac:dyDescent="0.35">
      <c r="A4575">
        <v>347439</v>
      </c>
      <c r="B4575" t="s">
        <v>104</v>
      </c>
      <c r="C4575" t="s">
        <v>3</v>
      </c>
      <c r="D4575" t="s">
        <v>62</v>
      </c>
      <c r="E4575" t="s">
        <v>91</v>
      </c>
      <c r="F4575" t="s">
        <v>91</v>
      </c>
      <c r="G4575" t="s">
        <v>154</v>
      </c>
      <c r="H4575" s="165">
        <v>296.37562500000001</v>
      </c>
      <c r="I4575" s="164"/>
    </row>
    <row r="4576" spans="1:9" x14ac:dyDescent="0.35">
      <c r="A4576">
        <v>347331</v>
      </c>
      <c r="B4576" t="s">
        <v>2</v>
      </c>
      <c r="C4576" t="s">
        <v>3</v>
      </c>
      <c r="D4576" t="s">
        <v>4</v>
      </c>
      <c r="E4576" t="s">
        <v>5</v>
      </c>
      <c r="F4576" t="s">
        <v>5</v>
      </c>
      <c r="G4576" t="s">
        <v>152</v>
      </c>
      <c r="H4576" s="165">
        <v>9.8047696153845632</v>
      </c>
      <c r="I4576" s="164"/>
    </row>
    <row r="4577" spans="1:9" x14ac:dyDescent="0.35">
      <c r="A4577">
        <v>347333</v>
      </c>
      <c r="B4577" t="s">
        <v>32</v>
      </c>
      <c r="C4577" t="s">
        <v>3</v>
      </c>
      <c r="D4577" t="s">
        <v>4</v>
      </c>
      <c r="E4577" t="s">
        <v>5</v>
      </c>
      <c r="F4577" t="s">
        <v>5</v>
      </c>
      <c r="G4577" t="s">
        <v>152</v>
      </c>
      <c r="H4577" s="165">
        <v>15.111074423076879</v>
      </c>
      <c r="I4577" s="164"/>
    </row>
    <row r="4578" spans="1:9" x14ac:dyDescent="0.35">
      <c r="A4578">
        <v>347335</v>
      </c>
      <c r="B4578" t="s">
        <v>33</v>
      </c>
      <c r="C4578" t="s">
        <v>3</v>
      </c>
      <c r="D4578" t="s">
        <v>4</v>
      </c>
      <c r="E4578" t="s">
        <v>5</v>
      </c>
      <c r="F4578" t="s">
        <v>5</v>
      </c>
      <c r="G4578" t="s">
        <v>152</v>
      </c>
      <c r="H4578" s="165">
        <v>15.034368461538419</v>
      </c>
      <c r="I4578" s="164"/>
    </row>
    <row r="4579" spans="1:9" x14ac:dyDescent="0.35">
      <c r="A4579">
        <v>347337</v>
      </c>
      <c r="B4579" t="s">
        <v>34</v>
      </c>
      <c r="C4579" t="s">
        <v>3</v>
      </c>
      <c r="D4579" t="s">
        <v>4</v>
      </c>
      <c r="E4579" t="s">
        <v>5</v>
      </c>
      <c r="F4579" t="s">
        <v>5</v>
      </c>
      <c r="G4579" t="s">
        <v>152</v>
      </c>
      <c r="H4579" s="165">
        <v>14.957662499999957</v>
      </c>
      <c r="I4579" s="164"/>
    </row>
    <row r="4580" spans="1:9" x14ac:dyDescent="0.35">
      <c r="A4580">
        <v>347339</v>
      </c>
      <c r="B4580" t="s">
        <v>35</v>
      </c>
      <c r="C4580" t="s">
        <v>3</v>
      </c>
      <c r="D4580" t="s">
        <v>4</v>
      </c>
      <c r="E4580" t="s">
        <v>5</v>
      </c>
      <c r="F4580" t="s">
        <v>5</v>
      </c>
      <c r="G4580" t="s">
        <v>152</v>
      </c>
      <c r="H4580" s="165">
        <v>14.880956538461495</v>
      </c>
      <c r="I4580" s="164"/>
    </row>
    <row r="4581" spans="1:9" x14ac:dyDescent="0.35">
      <c r="A4581">
        <v>347345</v>
      </c>
      <c r="B4581" t="s">
        <v>36</v>
      </c>
      <c r="C4581" t="s">
        <v>37</v>
      </c>
      <c r="D4581" t="s">
        <v>38</v>
      </c>
      <c r="E4581" t="s">
        <v>39</v>
      </c>
      <c r="F4581" t="s">
        <v>39</v>
      </c>
      <c r="G4581" t="s">
        <v>152</v>
      </c>
      <c r="H4581" s="165">
        <v>75.808024615384554</v>
      </c>
      <c r="I4581" s="164"/>
    </row>
    <row r="4582" spans="1:9" x14ac:dyDescent="0.35">
      <c r="A4582">
        <v>347353</v>
      </c>
      <c r="B4582" t="s">
        <v>47</v>
      </c>
      <c r="C4582" t="s">
        <v>37</v>
      </c>
      <c r="D4582" t="s">
        <v>38</v>
      </c>
      <c r="E4582" t="s">
        <v>39</v>
      </c>
      <c r="F4582" t="s">
        <v>39</v>
      </c>
      <c r="G4582" t="s">
        <v>152</v>
      </c>
      <c r="H4582" s="165">
        <v>40.529870769230712</v>
      </c>
      <c r="I4582" s="164"/>
    </row>
    <row r="4583" spans="1:9" x14ac:dyDescent="0.35">
      <c r="A4583">
        <v>347355</v>
      </c>
      <c r="B4583" t="s">
        <v>49</v>
      </c>
      <c r="C4583" t="s">
        <v>37</v>
      </c>
      <c r="D4583" t="s">
        <v>38</v>
      </c>
      <c r="E4583" t="s">
        <v>39</v>
      </c>
      <c r="F4583" t="s">
        <v>39</v>
      </c>
      <c r="G4583" t="s">
        <v>152</v>
      </c>
      <c r="H4583" s="165">
        <v>211.2624969230761</v>
      </c>
      <c r="I4583" s="164"/>
    </row>
    <row r="4584" spans="1:9" x14ac:dyDescent="0.35">
      <c r="A4584">
        <v>347357</v>
      </c>
      <c r="B4584" t="s">
        <v>50</v>
      </c>
      <c r="C4584" t="s">
        <v>37</v>
      </c>
      <c r="D4584" t="s">
        <v>38</v>
      </c>
      <c r="E4584" t="s">
        <v>39</v>
      </c>
      <c r="F4584" t="s">
        <v>39</v>
      </c>
      <c r="G4584" t="s">
        <v>152</v>
      </c>
      <c r="H4584" s="165">
        <v>301.12052365384568</v>
      </c>
      <c r="I4584" s="164"/>
    </row>
    <row r="4585" spans="1:9" x14ac:dyDescent="0.35">
      <c r="A4585">
        <v>347359</v>
      </c>
      <c r="B4585" t="s">
        <v>51</v>
      </c>
      <c r="C4585" t="s">
        <v>37</v>
      </c>
      <c r="D4585" t="s">
        <v>38</v>
      </c>
      <c r="E4585" t="s">
        <v>39</v>
      </c>
      <c r="F4585" t="s">
        <v>39</v>
      </c>
      <c r="G4585" t="s">
        <v>152</v>
      </c>
      <c r="H4585" s="165">
        <v>205.29703384615377</v>
      </c>
      <c r="I4585" s="164"/>
    </row>
    <row r="4586" spans="1:9" x14ac:dyDescent="0.35">
      <c r="A4586">
        <v>347365</v>
      </c>
      <c r="B4586" t="s">
        <v>52</v>
      </c>
      <c r="C4586" t="s">
        <v>37</v>
      </c>
      <c r="D4586" t="s">
        <v>38</v>
      </c>
      <c r="E4586" t="s">
        <v>53</v>
      </c>
      <c r="F4586" t="s">
        <v>53</v>
      </c>
      <c r="G4586" t="s">
        <v>152</v>
      </c>
      <c r="H4586" s="165">
        <v>580.6646999999997</v>
      </c>
      <c r="I4586" s="164"/>
    </row>
    <row r="4587" spans="1:9" x14ac:dyDescent="0.35">
      <c r="A4587">
        <v>347373</v>
      </c>
      <c r="B4587" t="s">
        <v>57</v>
      </c>
      <c r="C4587" t="s">
        <v>37</v>
      </c>
      <c r="D4587" t="s">
        <v>38</v>
      </c>
      <c r="E4587" t="s">
        <v>53</v>
      </c>
      <c r="F4587" t="s">
        <v>53</v>
      </c>
      <c r="G4587" t="s">
        <v>152</v>
      </c>
      <c r="H4587" s="165">
        <v>297.76455692307644</v>
      </c>
      <c r="I4587" s="164"/>
    </row>
    <row r="4588" spans="1:9" x14ac:dyDescent="0.35">
      <c r="A4588">
        <v>347375</v>
      </c>
      <c r="B4588" t="s">
        <v>58</v>
      </c>
      <c r="C4588" t="s">
        <v>37</v>
      </c>
      <c r="D4588" t="s">
        <v>38</v>
      </c>
      <c r="E4588" t="s">
        <v>53</v>
      </c>
      <c r="F4588" t="s">
        <v>53</v>
      </c>
      <c r="G4588" t="s">
        <v>152</v>
      </c>
      <c r="H4588" s="165">
        <v>1621.3495716923017</v>
      </c>
      <c r="I4588" s="164"/>
    </row>
    <row r="4589" spans="1:9" x14ac:dyDescent="0.35">
      <c r="A4589">
        <v>347377</v>
      </c>
      <c r="B4589" t="s">
        <v>59</v>
      </c>
      <c r="C4589" t="s">
        <v>37</v>
      </c>
      <c r="D4589" t="s">
        <v>38</v>
      </c>
      <c r="E4589" t="s">
        <v>53</v>
      </c>
      <c r="F4589" t="s">
        <v>53</v>
      </c>
      <c r="G4589" t="s">
        <v>152</v>
      </c>
      <c r="H4589" s="165">
        <v>2315.6224753846095</v>
      </c>
      <c r="I4589" s="164"/>
    </row>
    <row r="4590" spans="1:9" x14ac:dyDescent="0.35">
      <c r="A4590">
        <v>347379</v>
      </c>
      <c r="B4590" t="s">
        <v>60</v>
      </c>
      <c r="C4590" t="s">
        <v>37</v>
      </c>
      <c r="D4590" t="s">
        <v>38</v>
      </c>
      <c r="E4590" t="s">
        <v>53</v>
      </c>
      <c r="F4590" t="s">
        <v>53</v>
      </c>
      <c r="G4590" t="s">
        <v>152</v>
      </c>
      <c r="H4590" s="165">
        <v>1570.9179876923067</v>
      </c>
      <c r="I4590" s="164"/>
    </row>
    <row r="4591" spans="1:9" x14ac:dyDescent="0.35">
      <c r="A4591">
        <v>347385</v>
      </c>
      <c r="B4591" t="s">
        <v>61</v>
      </c>
      <c r="C4591" t="s">
        <v>3</v>
      </c>
      <c r="D4591" t="s">
        <v>62</v>
      </c>
      <c r="E4591" t="s">
        <v>63</v>
      </c>
      <c r="F4591" t="s">
        <v>63</v>
      </c>
      <c r="G4591" t="s">
        <v>152</v>
      </c>
      <c r="H4591" s="165">
        <v>23.702793749999969</v>
      </c>
      <c r="I4591" s="164"/>
    </row>
    <row r="4592" spans="1:9" x14ac:dyDescent="0.35">
      <c r="A4592">
        <v>347387</v>
      </c>
      <c r="B4592" t="s">
        <v>70</v>
      </c>
      <c r="C4592" t="s">
        <v>3</v>
      </c>
      <c r="D4592" t="s">
        <v>62</v>
      </c>
      <c r="E4592" t="s">
        <v>63</v>
      </c>
      <c r="F4592" t="s">
        <v>63</v>
      </c>
      <c r="G4592" t="s">
        <v>152</v>
      </c>
      <c r="H4592" s="165">
        <v>23.58247499999997</v>
      </c>
      <c r="I4592" s="164"/>
    </row>
    <row r="4593" spans="1:9" x14ac:dyDescent="0.35">
      <c r="A4593">
        <v>347389</v>
      </c>
      <c r="B4593" t="s">
        <v>71</v>
      </c>
      <c r="C4593" t="s">
        <v>3</v>
      </c>
      <c r="D4593" t="s">
        <v>62</v>
      </c>
      <c r="E4593" t="s">
        <v>63</v>
      </c>
      <c r="F4593" t="s">
        <v>63</v>
      </c>
      <c r="G4593" t="s">
        <v>152</v>
      </c>
      <c r="H4593" s="165">
        <v>23.462156249999971</v>
      </c>
      <c r="I4593" s="164"/>
    </row>
    <row r="4594" spans="1:9" x14ac:dyDescent="0.35">
      <c r="A4594">
        <v>347391</v>
      </c>
      <c r="B4594" t="s">
        <v>72</v>
      </c>
      <c r="C4594" t="s">
        <v>3</v>
      </c>
      <c r="D4594" t="s">
        <v>62</v>
      </c>
      <c r="E4594" t="s">
        <v>63</v>
      </c>
      <c r="F4594" t="s">
        <v>63</v>
      </c>
      <c r="G4594" t="s">
        <v>152</v>
      </c>
      <c r="H4594" s="165">
        <v>23.341837499999972</v>
      </c>
      <c r="I4594" s="164"/>
    </row>
    <row r="4595" spans="1:9" x14ac:dyDescent="0.35">
      <c r="A4595">
        <v>347393</v>
      </c>
      <c r="B4595" t="s">
        <v>73</v>
      </c>
      <c r="C4595" t="s">
        <v>3</v>
      </c>
      <c r="D4595" t="s">
        <v>62</v>
      </c>
      <c r="E4595" t="s">
        <v>63</v>
      </c>
      <c r="F4595" t="s">
        <v>63</v>
      </c>
      <c r="G4595" t="s">
        <v>152</v>
      </c>
      <c r="H4595" s="165">
        <v>23.221518749999973</v>
      </c>
      <c r="I4595" s="164"/>
    </row>
    <row r="4596" spans="1:9" x14ac:dyDescent="0.35">
      <c r="A4596">
        <v>347395</v>
      </c>
      <c r="B4596" t="s">
        <v>74</v>
      </c>
      <c r="C4596" t="s">
        <v>3</v>
      </c>
      <c r="D4596" t="s">
        <v>62</v>
      </c>
      <c r="E4596" t="s">
        <v>63</v>
      </c>
      <c r="F4596" t="s">
        <v>63</v>
      </c>
      <c r="G4596" t="s">
        <v>152</v>
      </c>
      <c r="H4596" s="165">
        <v>39.891307499999954</v>
      </c>
      <c r="I4596" s="164"/>
    </row>
    <row r="4597" spans="1:9" x14ac:dyDescent="0.35">
      <c r="A4597">
        <v>347397</v>
      </c>
      <c r="B4597" t="s">
        <v>75</v>
      </c>
      <c r="C4597" t="s">
        <v>3</v>
      </c>
      <c r="D4597" t="s">
        <v>62</v>
      </c>
      <c r="E4597" t="s">
        <v>63</v>
      </c>
      <c r="F4597" t="s">
        <v>63</v>
      </c>
      <c r="G4597" t="s">
        <v>152</v>
      </c>
      <c r="H4597" s="165">
        <v>39.390806249999947</v>
      </c>
      <c r="I4597" s="164"/>
    </row>
    <row r="4598" spans="1:9" x14ac:dyDescent="0.35">
      <c r="A4598">
        <v>347399</v>
      </c>
      <c r="B4598" t="s">
        <v>76</v>
      </c>
      <c r="C4598" t="s">
        <v>3</v>
      </c>
      <c r="D4598" t="s">
        <v>62</v>
      </c>
      <c r="E4598" t="s">
        <v>63</v>
      </c>
      <c r="F4598" t="s">
        <v>63</v>
      </c>
      <c r="G4598" t="s">
        <v>152</v>
      </c>
      <c r="H4598" s="165">
        <v>23.823112499999972</v>
      </c>
      <c r="I4598" s="164"/>
    </row>
    <row r="4599" spans="1:9" x14ac:dyDescent="0.35">
      <c r="A4599">
        <v>347403</v>
      </c>
      <c r="B4599" t="s">
        <v>77</v>
      </c>
      <c r="C4599" t="s">
        <v>37</v>
      </c>
      <c r="D4599" t="s">
        <v>4</v>
      </c>
      <c r="E4599" t="s">
        <v>78</v>
      </c>
      <c r="F4599" t="s">
        <v>78</v>
      </c>
      <c r="G4599" t="s">
        <v>152</v>
      </c>
      <c r="H4599" s="165">
        <v>102.02001115384607</v>
      </c>
      <c r="I4599" s="164"/>
    </row>
    <row r="4600" spans="1:9" x14ac:dyDescent="0.35">
      <c r="A4600">
        <v>347405</v>
      </c>
      <c r="B4600" t="s">
        <v>82</v>
      </c>
      <c r="C4600" t="s">
        <v>37</v>
      </c>
      <c r="D4600" t="s">
        <v>4</v>
      </c>
      <c r="E4600" t="s">
        <v>78</v>
      </c>
      <c r="F4600" t="s">
        <v>78</v>
      </c>
      <c r="G4600" t="s">
        <v>152</v>
      </c>
      <c r="H4600" s="165">
        <v>159.50336769230702</v>
      </c>
      <c r="I4600" s="164"/>
    </row>
    <row r="4601" spans="1:9" x14ac:dyDescent="0.35">
      <c r="A4601">
        <v>347407</v>
      </c>
      <c r="B4601" t="s">
        <v>83</v>
      </c>
      <c r="C4601" t="s">
        <v>37</v>
      </c>
      <c r="D4601" t="s">
        <v>4</v>
      </c>
      <c r="E4601" t="s">
        <v>78</v>
      </c>
      <c r="F4601" t="s">
        <v>78</v>
      </c>
      <c r="G4601" t="s">
        <v>152</v>
      </c>
      <c r="H4601" s="165">
        <v>216.3948749999997</v>
      </c>
      <c r="I4601" s="164"/>
    </row>
    <row r="4602" spans="1:9" x14ac:dyDescent="0.35">
      <c r="A4602">
        <v>347409</v>
      </c>
      <c r="B4602" t="s">
        <v>84</v>
      </c>
      <c r="C4602" t="s">
        <v>37</v>
      </c>
      <c r="D4602" t="s">
        <v>4</v>
      </c>
      <c r="E4602" t="s">
        <v>78</v>
      </c>
      <c r="F4602" t="s">
        <v>78</v>
      </c>
      <c r="G4602" t="s">
        <v>152</v>
      </c>
      <c r="H4602" s="165">
        <v>272.6945330769222</v>
      </c>
      <c r="I4602" s="164"/>
    </row>
    <row r="4603" spans="1:9" x14ac:dyDescent="0.35">
      <c r="A4603">
        <v>347411</v>
      </c>
      <c r="B4603" t="s">
        <v>85</v>
      </c>
      <c r="C4603" t="s">
        <v>37</v>
      </c>
      <c r="D4603" t="s">
        <v>4</v>
      </c>
      <c r="E4603" t="s">
        <v>78</v>
      </c>
      <c r="F4603" t="s">
        <v>78</v>
      </c>
      <c r="G4603" t="s">
        <v>152</v>
      </c>
      <c r="H4603" s="165">
        <v>342.68070461538395</v>
      </c>
      <c r="I4603" s="164"/>
    </row>
    <row r="4604" spans="1:9" x14ac:dyDescent="0.35">
      <c r="A4604">
        <v>347413</v>
      </c>
      <c r="B4604" t="s">
        <v>86</v>
      </c>
      <c r="C4604" t="s">
        <v>37</v>
      </c>
      <c r="D4604" t="s">
        <v>4</v>
      </c>
      <c r="E4604" t="s">
        <v>78</v>
      </c>
      <c r="F4604" t="s">
        <v>78</v>
      </c>
      <c r="G4604" t="s">
        <v>152</v>
      </c>
      <c r="H4604" s="165">
        <v>354.39931938461467</v>
      </c>
      <c r="I4604" s="164"/>
    </row>
    <row r="4605" spans="1:9" x14ac:dyDescent="0.35">
      <c r="A4605">
        <v>347415</v>
      </c>
      <c r="B4605" t="s">
        <v>87</v>
      </c>
      <c r="C4605" t="s">
        <v>37</v>
      </c>
      <c r="D4605" t="s">
        <v>4</v>
      </c>
      <c r="E4605" t="s">
        <v>78</v>
      </c>
      <c r="F4605" t="s">
        <v>78</v>
      </c>
      <c r="G4605" t="s">
        <v>152</v>
      </c>
      <c r="H4605" s="165">
        <v>294.44499230769219</v>
      </c>
      <c r="I4605" s="164"/>
    </row>
    <row r="4606" spans="1:9" x14ac:dyDescent="0.35">
      <c r="A4606">
        <v>347417</v>
      </c>
      <c r="B4606" t="s">
        <v>88</v>
      </c>
      <c r="C4606" t="s">
        <v>37</v>
      </c>
      <c r="D4606" t="s">
        <v>4</v>
      </c>
      <c r="E4606" t="s">
        <v>78</v>
      </c>
      <c r="F4606" t="s">
        <v>78</v>
      </c>
      <c r="G4606" t="s">
        <v>152</v>
      </c>
      <c r="H4606" s="165">
        <v>234.37229538461494</v>
      </c>
      <c r="I4606" s="164"/>
    </row>
    <row r="4607" spans="1:9" x14ac:dyDescent="0.35">
      <c r="A4607">
        <v>347419</v>
      </c>
      <c r="B4607" t="s">
        <v>89</v>
      </c>
      <c r="C4607" t="s">
        <v>37</v>
      </c>
      <c r="D4607" t="s">
        <v>4</v>
      </c>
      <c r="E4607" t="s">
        <v>78</v>
      </c>
      <c r="F4607" t="s">
        <v>78</v>
      </c>
      <c r="G4607" t="s">
        <v>152</v>
      </c>
      <c r="H4607" s="165">
        <v>58.297149230769215</v>
      </c>
      <c r="I4607" s="164"/>
    </row>
    <row r="4608" spans="1:9" x14ac:dyDescent="0.35">
      <c r="A4608">
        <v>347421</v>
      </c>
      <c r="B4608" t="s">
        <v>90</v>
      </c>
      <c r="C4608" t="s">
        <v>3</v>
      </c>
      <c r="D4608" t="s">
        <v>62</v>
      </c>
      <c r="E4608" t="s">
        <v>91</v>
      </c>
      <c r="F4608" t="s">
        <v>91</v>
      </c>
      <c r="G4608" t="s">
        <v>152</v>
      </c>
      <c r="H4608" s="165">
        <v>5.4996092307692255</v>
      </c>
      <c r="I4608" s="164"/>
    </row>
    <row r="4609" spans="1:9" x14ac:dyDescent="0.35">
      <c r="A4609">
        <v>347423</v>
      </c>
      <c r="B4609" t="s">
        <v>92</v>
      </c>
      <c r="C4609" t="s">
        <v>3</v>
      </c>
      <c r="D4609" t="s">
        <v>62</v>
      </c>
      <c r="E4609" t="s">
        <v>91</v>
      </c>
      <c r="F4609" t="s">
        <v>91</v>
      </c>
      <c r="G4609" t="s">
        <v>152</v>
      </c>
      <c r="H4609" s="165">
        <v>10.943099999999971</v>
      </c>
      <c r="I4609" s="164"/>
    </row>
    <row r="4610" spans="1:9" x14ac:dyDescent="0.35">
      <c r="A4610">
        <v>347425</v>
      </c>
      <c r="B4610" t="s">
        <v>93</v>
      </c>
      <c r="C4610" t="s">
        <v>3</v>
      </c>
      <c r="D4610" t="s">
        <v>62</v>
      </c>
      <c r="E4610" t="s">
        <v>91</v>
      </c>
      <c r="F4610" t="s">
        <v>91</v>
      </c>
      <c r="G4610" t="s">
        <v>152</v>
      </c>
      <c r="H4610" s="165">
        <v>49.833861923076888</v>
      </c>
      <c r="I4610" s="164"/>
    </row>
    <row r="4611" spans="1:9" x14ac:dyDescent="0.35">
      <c r="A4611">
        <v>347427</v>
      </c>
      <c r="B4611" t="s">
        <v>98</v>
      </c>
      <c r="C4611" t="s">
        <v>3</v>
      </c>
      <c r="D4611" t="s">
        <v>62</v>
      </c>
      <c r="E4611" t="s">
        <v>91</v>
      </c>
      <c r="F4611" t="s">
        <v>91</v>
      </c>
      <c r="G4611" t="s">
        <v>152</v>
      </c>
      <c r="H4611" s="165">
        <v>49.576986346153809</v>
      </c>
      <c r="I4611" s="164"/>
    </row>
    <row r="4612" spans="1:9" x14ac:dyDescent="0.35">
      <c r="A4612">
        <v>347429</v>
      </c>
      <c r="B4612" t="s">
        <v>99</v>
      </c>
      <c r="C4612" t="s">
        <v>3</v>
      </c>
      <c r="D4612" t="s">
        <v>62</v>
      </c>
      <c r="E4612" t="s">
        <v>91</v>
      </c>
      <c r="F4612" t="s">
        <v>91</v>
      </c>
      <c r="G4612" t="s">
        <v>152</v>
      </c>
      <c r="H4612" s="165">
        <v>48.472053923076892</v>
      </c>
      <c r="I4612" s="164"/>
    </row>
    <row r="4613" spans="1:9" x14ac:dyDescent="0.35">
      <c r="A4613">
        <v>347431</v>
      </c>
      <c r="B4613" t="s">
        <v>100</v>
      </c>
      <c r="C4613" t="s">
        <v>3</v>
      </c>
      <c r="D4613" t="s">
        <v>62</v>
      </c>
      <c r="E4613" t="s">
        <v>91</v>
      </c>
      <c r="F4613" t="s">
        <v>91</v>
      </c>
      <c r="G4613" t="s">
        <v>152</v>
      </c>
      <c r="H4613" s="165">
        <v>48.326346346153819</v>
      </c>
      <c r="I4613" s="164"/>
    </row>
    <row r="4614" spans="1:9" x14ac:dyDescent="0.35">
      <c r="A4614">
        <v>347433</v>
      </c>
      <c r="B4614" t="s">
        <v>101</v>
      </c>
      <c r="C4614" t="s">
        <v>3</v>
      </c>
      <c r="D4614" t="s">
        <v>62</v>
      </c>
      <c r="E4614" t="s">
        <v>91</v>
      </c>
      <c r="F4614" t="s">
        <v>91</v>
      </c>
      <c r="G4614" t="s">
        <v>152</v>
      </c>
      <c r="H4614" s="165">
        <v>45.305636538461513</v>
      </c>
      <c r="I4614" s="164"/>
    </row>
    <row r="4615" spans="1:9" x14ac:dyDescent="0.35">
      <c r="A4615">
        <v>347435</v>
      </c>
      <c r="B4615" t="s">
        <v>102</v>
      </c>
      <c r="C4615" t="s">
        <v>3</v>
      </c>
      <c r="D4615" t="s">
        <v>62</v>
      </c>
      <c r="E4615" t="s">
        <v>91</v>
      </c>
      <c r="F4615" t="s">
        <v>91</v>
      </c>
      <c r="G4615" t="s">
        <v>152</v>
      </c>
      <c r="H4615" s="165">
        <v>101.20897730769224</v>
      </c>
      <c r="I4615" s="164"/>
    </row>
    <row r="4616" spans="1:9" x14ac:dyDescent="0.35">
      <c r="A4616">
        <v>347437</v>
      </c>
      <c r="B4616" t="s">
        <v>103</v>
      </c>
      <c r="C4616" t="s">
        <v>3</v>
      </c>
      <c r="D4616" t="s">
        <v>62</v>
      </c>
      <c r="E4616" t="s">
        <v>91</v>
      </c>
      <c r="F4616" t="s">
        <v>91</v>
      </c>
      <c r="G4616" t="s">
        <v>152</v>
      </c>
      <c r="H4616" s="165">
        <v>100.17145384615297</v>
      </c>
      <c r="I4616" s="164"/>
    </row>
    <row r="4617" spans="1:9" x14ac:dyDescent="0.35">
      <c r="A4617">
        <v>347439</v>
      </c>
      <c r="B4617" t="s">
        <v>104</v>
      </c>
      <c r="C4617" t="s">
        <v>3</v>
      </c>
      <c r="D4617" t="s">
        <v>62</v>
      </c>
      <c r="E4617" t="s">
        <v>91</v>
      </c>
      <c r="F4617" t="s">
        <v>91</v>
      </c>
      <c r="G4617" t="s">
        <v>152</v>
      </c>
      <c r="H4617" s="165">
        <v>52.826512499999957</v>
      </c>
      <c r="I4617" s="164"/>
    </row>
    <row r="4618" spans="1:9" x14ac:dyDescent="0.35">
      <c r="A4618">
        <v>347331</v>
      </c>
      <c r="B4618" t="s">
        <v>2</v>
      </c>
      <c r="C4618" t="s">
        <v>3</v>
      </c>
      <c r="D4618" t="s">
        <v>4</v>
      </c>
      <c r="E4618" t="s">
        <v>5</v>
      </c>
      <c r="F4618" t="s">
        <v>15</v>
      </c>
      <c r="G4618" t="s">
        <v>19</v>
      </c>
      <c r="H4618" s="165">
        <v>59003.319374999999</v>
      </c>
      <c r="I4618" s="164"/>
    </row>
    <row r="4619" spans="1:9" x14ac:dyDescent="0.35">
      <c r="A4619">
        <v>347333</v>
      </c>
      <c r="B4619" t="s">
        <v>32</v>
      </c>
      <c r="C4619" t="s">
        <v>3</v>
      </c>
      <c r="D4619" t="s">
        <v>4</v>
      </c>
      <c r="E4619" t="s">
        <v>5</v>
      </c>
      <c r="F4619" t="s">
        <v>15</v>
      </c>
      <c r="G4619" t="s">
        <v>19</v>
      </c>
      <c r="H4619" s="165">
        <v>81069.255312499998</v>
      </c>
      <c r="I4619" s="164"/>
    </row>
    <row r="4620" spans="1:9" x14ac:dyDescent="0.35">
      <c r="A4620">
        <v>347335</v>
      </c>
      <c r="B4620" t="s">
        <v>33</v>
      </c>
      <c r="C4620" t="s">
        <v>3</v>
      </c>
      <c r="D4620" t="s">
        <v>4</v>
      </c>
      <c r="E4620" t="s">
        <v>5</v>
      </c>
      <c r="F4620" t="s">
        <v>15</v>
      </c>
      <c r="G4620" t="s">
        <v>19</v>
      </c>
      <c r="H4620" s="165">
        <v>80657.736250000002</v>
      </c>
      <c r="I4620" s="164"/>
    </row>
    <row r="4621" spans="1:9" x14ac:dyDescent="0.35">
      <c r="A4621">
        <v>347337</v>
      </c>
      <c r="B4621" t="s">
        <v>34</v>
      </c>
      <c r="C4621" t="s">
        <v>3</v>
      </c>
      <c r="D4621" t="s">
        <v>4</v>
      </c>
      <c r="E4621" t="s">
        <v>5</v>
      </c>
      <c r="F4621" t="s">
        <v>15</v>
      </c>
      <c r="G4621" t="s">
        <v>19</v>
      </c>
      <c r="H4621" s="165">
        <v>80246.217187500006</v>
      </c>
      <c r="I4621" s="164"/>
    </row>
    <row r="4622" spans="1:9" x14ac:dyDescent="0.35">
      <c r="A4622">
        <v>347339</v>
      </c>
      <c r="B4622" t="s">
        <v>35</v>
      </c>
      <c r="C4622" t="s">
        <v>3</v>
      </c>
      <c r="D4622" t="s">
        <v>4</v>
      </c>
      <c r="E4622" t="s">
        <v>5</v>
      </c>
      <c r="F4622" t="s">
        <v>15</v>
      </c>
      <c r="G4622" t="s">
        <v>19</v>
      </c>
      <c r="H4622" s="165">
        <v>79834.698124999995</v>
      </c>
      <c r="I4622" s="164"/>
    </row>
    <row r="4623" spans="1:9" x14ac:dyDescent="0.35">
      <c r="A4623">
        <v>347331</v>
      </c>
      <c r="B4623" t="s">
        <v>2</v>
      </c>
      <c r="C4623" t="s">
        <v>3</v>
      </c>
      <c r="D4623" t="s">
        <v>4</v>
      </c>
      <c r="E4623" t="s">
        <v>5</v>
      </c>
      <c r="F4623" t="s">
        <v>10</v>
      </c>
      <c r="G4623" t="s">
        <v>19</v>
      </c>
      <c r="H4623" s="165">
        <v>50422.246874999997</v>
      </c>
      <c r="I4623" s="164"/>
    </row>
    <row r="4624" spans="1:9" x14ac:dyDescent="0.35">
      <c r="A4624">
        <v>347333</v>
      </c>
      <c r="B4624" t="s">
        <v>32</v>
      </c>
      <c r="C4624" t="s">
        <v>3</v>
      </c>
      <c r="D4624" t="s">
        <v>4</v>
      </c>
      <c r="E4624" t="s">
        <v>5</v>
      </c>
      <c r="F4624" t="s">
        <v>10</v>
      </c>
      <c r="G4624" t="s">
        <v>19</v>
      </c>
      <c r="H4624" s="165">
        <v>71667.984375</v>
      </c>
      <c r="I4624" s="164"/>
    </row>
    <row r="4625" spans="1:9" x14ac:dyDescent="0.35">
      <c r="A4625">
        <v>347335</v>
      </c>
      <c r="B4625" t="s">
        <v>33</v>
      </c>
      <c r="C4625" t="s">
        <v>3</v>
      </c>
      <c r="D4625" t="s">
        <v>4</v>
      </c>
      <c r="E4625" t="s">
        <v>5</v>
      </c>
      <c r="F4625" t="s">
        <v>10</v>
      </c>
      <c r="G4625" t="s">
        <v>19</v>
      </c>
      <c r="H4625" s="165">
        <v>71304.1875</v>
      </c>
      <c r="I4625" s="164"/>
    </row>
    <row r="4626" spans="1:9" x14ac:dyDescent="0.35">
      <c r="A4626">
        <v>347337</v>
      </c>
      <c r="B4626" t="s">
        <v>34</v>
      </c>
      <c r="C4626" t="s">
        <v>3</v>
      </c>
      <c r="D4626" t="s">
        <v>4</v>
      </c>
      <c r="E4626" t="s">
        <v>5</v>
      </c>
      <c r="F4626" t="s">
        <v>10</v>
      </c>
      <c r="G4626" t="s">
        <v>19</v>
      </c>
      <c r="H4626" s="165">
        <v>70940.390625</v>
      </c>
      <c r="I4626" s="164"/>
    </row>
    <row r="4627" spans="1:9" x14ac:dyDescent="0.35">
      <c r="A4627">
        <v>347339</v>
      </c>
      <c r="B4627" t="s">
        <v>35</v>
      </c>
      <c r="C4627" t="s">
        <v>3</v>
      </c>
      <c r="D4627" t="s">
        <v>4</v>
      </c>
      <c r="E4627" t="s">
        <v>5</v>
      </c>
      <c r="F4627" t="s">
        <v>10</v>
      </c>
      <c r="G4627" t="s">
        <v>19</v>
      </c>
      <c r="H4627" s="165">
        <v>70576.59375</v>
      </c>
      <c r="I4627" s="164"/>
    </row>
    <row r="4628" spans="1:9" x14ac:dyDescent="0.35">
      <c r="A4628">
        <v>347331</v>
      </c>
      <c r="B4628" t="s">
        <v>2</v>
      </c>
      <c r="C4628" t="s">
        <v>3</v>
      </c>
      <c r="D4628" t="s">
        <v>4</v>
      </c>
      <c r="E4628" t="s">
        <v>5</v>
      </c>
      <c r="F4628" t="s">
        <v>14</v>
      </c>
      <c r="G4628" t="s">
        <v>19</v>
      </c>
      <c r="H4628" s="165">
        <v>50168.868750000001</v>
      </c>
      <c r="I4628" s="164"/>
    </row>
    <row r="4629" spans="1:9" x14ac:dyDescent="0.35">
      <c r="A4629">
        <v>347333</v>
      </c>
      <c r="B4629" t="s">
        <v>32</v>
      </c>
      <c r="C4629" t="s">
        <v>3</v>
      </c>
      <c r="D4629" t="s">
        <v>4</v>
      </c>
      <c r="E4629" t="s">
        <v>5</v>
      </c>
      <c r="F4629" t="s">
        <v>14</v>
      </c>
      <c r="G4629" t="s">
        <v>19</v>
      </c>
      <c r="H4629" s="165">
        <v>71307.84375</v>
      </c>
      <c r="I4629" s="164"/>
    </row>
    <row r="4630" spans="1:9" x14ac:dyDescent="0.35">
      <c r="A4630">
        <v>347335</v>
      </c>
      <c r="B4630" t="s">
        <v>33</v>
      </c>
      <c r="C4630" t="s">
        <v>3</v>
      </c>
      <c r="D4630" t="s">
        <v>4</v>
      </c>
      <c r="E4630" t="s">
        <v>5</v>
      </c>
      <c r="F4630" t="s">
        <v>14</v>
      </c>
      <c r="G4630" t="s">
        <v>19</v>
      </c>
      <c r="H4630" s="165">
        <v>70945.875</v>
      </c>
      <c r="I4630" s="164"/>
    </row>
    <row r="4631" spans="1:9" x14ac:dyDescent="0.35">
      <c r="A4631">
        <v>347337</v>
      </c>
      <c r="B4631" t="s">
        <v>34</v>
      </c>
      <c r="C4631" t="s">
        <v>3</v>
      </c>
      <c r="D4631" t="s">
        <v>4</v>
      </c>
      <c r="E4631" t="s">
        <v>5</v>
      </c>
      <c r="F4631" t="s">
        <v>14</v>
      </c>
      <c r="G4631" t="s">
        <v>19</v>
      </c>
      <c r="H4631" s="165">
        <v>70583.90625</v>
      </c>
      <c r="I4631" s="164"/>
    </row>
    <row r="4632" spans="1:9" x14ac:dyDescent="0.35">
      <c r="A4632">
        <v>347339</v>
      </c>
      <c r="B4632" t="s">
        <v>35</v>
      </c>
      <c r="C4632" t="s">
        <v>3</v>
      </c>
      <c r="D4632" t="s">
        <v>4</v>
      </c>
      <c r="E4632" t="s">
        <v>5</v>
      </c>
      <c r="F4632" t="s">
        <v>14</v>
      </c>
      <c r="G4632" t="s">
        <v>19</v>
      </c>
      <c r="H4632" s="165">
        <v>70221.9375</v>
      </c>
      <c r="I4632" s="164"/>
    </row>
    <row r="4633" spans="1:9" x14ac:dyDescent="0.35">
      <c r="A4633">
        <v>347411</v>
      </c>
      <c r="B4633" t="s">
        <v>85</v>
      </c>
      <c r="C4633" t="s">
        <v>37</v>
      </c>
      <c r="D4633" t="s">
        <v>4</v>
      </c>
      <c r="E4633" t="s">
        <v>78</v>
      </c>
      <c r="F4633" t="s">
        <v>79</v>
      </c>
      <c r="G4633" t="s">
        <v>19</v>
      </c>
      <c r="H4633" s="165">
        <v>55605.712500000001</v>
      </c>
      <c r="I4633" s="164"/>
    </row>
    <row r="4634" spans="1:9" x14ac:dyDescent="0.35">
      <c r="A4634">
        <v>347413</v>
      </c>
      <c r="B4634" t="s">
        <v>86</v>
      </c>
      <c r="C4634" t="s">
        <v>37</v>
      </c>
      <c r="D4634" t="s">
        <v>4</v>
      </c>
      <c r="E4634" t="s">
        <v>78</v>
      </c>
      <c r="F4634" t="s">
        <v>79</v>
      </c>
      <c r="G4634" t="s">
        <v>19</v>
      </c>
      <c r="H4634" s="165">
        <v>83066.035000000003</v>
      </c>
      <c r="I4634" s="164"/>
    </row>
    <row r="4635" spans="1:9" x14ac:dyDescent="0.35">
      <c r="A4635">
        <v>347415</v>
      </c>
      <c r="B4635" t="s">
        <v>87</v>
      </c>
      <c r="C4635" t="s">
        <v>37</v>
      </c>
      <c r="D4635" t="s">
        <v>4</v>
      </c>
      <c r="E4635" t="s">
        <v>78</v>
      </c>
      <c r="F4635" t="s">
        <v>79</v>
      </c>
      <c r="G4635" t="s">
        <v>19</v>
      </c>
      <c r="H4635" s="165">
        <v>82816.337499999994</v>
      </c>
      <c r="I4635" s="164"/>
    </row>
    <row r="4636" spans="1:9" x14ac:dyDescent="0.35">
      <c r="A4636">
        <v>347417</v>
      </c>
      <c r="B4636" t="s">
        <v>88</v>
      </c>
      <c r="C4636" t="s">
        <v>37</v>
      </c>
      <c r="D4636" t="s">
        <v>4</v>
      </c>
      <c r="E4636" t="s">
        <v>78</v>
      </c>
      <c r="F4636" t="s">
        <v>79</v>
      </c>
      <c r="G4636" t="s">
        <v>19</v>
      </c>
      <c r="H4636" s="165">
        <v>82400.175000000003</v>
      </c>
      <c r="I4636" s="164"/>
    </row>
    <row r="4637" spans="1:9" x14ac:dyDescent="0.35">
      <c r="A4637">
        <v>347419</v>
      </c>
      <c r="B4637" t="s">
        <v>89</v>
      </c>
      <c r="C4637" t="s">
        <v>37</v>
      </c>
      <c r="D4637" t="s">
        <v>4</v>
      </c>
      <c r="E4637" t="s">
        <v>78</v>
      </c>
      <c r="F4637" t="s">
        <v>79</v>
      </c>
      <c r="G4637" t="s">
        <v>19</v>
      </c>
      <c r="H4637" s="165">
        <v>81984.012499999997</v>
      </c>
      <c r="I4637" s="164"/>
    </row>
    <row r="4638" spans="1:9" x14ac:dyDescent="0.35">
      <c r="A4638">
        <v>347411</v>
      </c>
      <c r="B4638" t="s">
        <v>85</v>
      </c>
      <c r="C4638" t="s">
        <v>37</v>
      </c>
      <c r="D4638" t="s">
        <v>4</v>
      </c>
      <c r="E4638" t="s">
        <v>78</v>
      </c>
      <c r="F4638" t="s">
        <v>80</v>
      </c>
      <c r="G4638" t="s">
        <v>19</v>
      </c>
      <c r="H4638" s="165">
        <v>56476.021874999999</v>
      </c>
      <c r="I4638" s="164"/>
    </row>
    <row r="4639" spans="1:9" x14ac:dyDescent="0.35">
      <c r="A4639">
        <v>347413</v>
      </c>
      <c r="B4639" t="s">
        <v>86</v>
      </c>
      <c r="C4639" t="s">
        <v>37</v>
      </c>
      <c r="D4639" t="s">
        <v>4</v>
      </c>
      <c r="E4639" t="s">
        <v>78</v>
      </c>
      <c r="F4639" t="s">
        <v>80</v>
      </c>
      <c r="G4639" t="s">
        <v>19</v>
      </c>
      <c r="H4639" s="165">
        <v>80657.736250000002</v>
      </c>
      <c r="I4639" s="164"/>
    </row>
    <row r="4640" spans="1:9" x14ac:dyDescent="0.35">
      <c r="A4640">
        <v>347415</v>
      </c>
      <c r="B4640" t="s">
        <v>87</v>
      </c>
      <c r="C4640" t="s">
        <v>37</v>
      </c>
      <c r="D4640" t="s">
        <v>4</v>
      </c>
      <c r="E4640" t="s">
        <v>78</v>
      </c>
      <c r="F4640" t="s">
        <v>80</v>
      </c>
      <c r="G4640" t="s">
        <v>19</v>
      </c>
      <c r="H4640" s="165">
        <v>80415.278124999997</v>
      </c>
      <c r="I4640" s="164"/>
    </row>
    <row r="4641" spans="1:9" x14ac:dyDescent="0.35">
      <c r="A4641">
        <v>347417</v>
      </c>
      <c r="B4641" t="s">
        <v>88</v>
      </c>
      <c r="C4641" t="s">
        <v>37</v>
      </c>
      <c r="D4641" t="s">
        <v>4</v>
      </c>
      <c r="E4641" t="s">
        <v>78</v>
      </c>
      <c r="F4641" t="s">
        <v>80</v>
      </c>
      <c r="G4641" t="s">
        <v>19</v>
      </c>
      <c r="H4641" s="165">
        <v>80011.181249999994</v>
      </c>
      <c r="I4641" s="164"/>
    </row>
    <row r="4642" spans="1:9" x14ac:dyDescent="0.35">
      <c r="A4642">
        <v>347419</v>
      </c>
      <c r="B4642" t="s">
        <v>89</v>
      </c>
      <c r="C4642" t="s">
        <v>37</v>
      </c>
      <c r="D4642" t="s">
        <v>4</v>
      </c>
      <c r="E4642" t="s">
        <v>78</v>
      </c>
      <c r="F4642" t="s">
        <v>80</v>
      </c>
      <c r="G4642" t="s">
        <v>19</v>
      </c>
      <c r="H4642" s="165">
        <v>79607.084375000006</v>
      </c>
      <c r="I4642" s="164"/>
    </row>
    <row r="4643" spans="1:9" x14ac:dyDescent="0.35">
      <c r="A4643">
        <v>347411</v>
      </c>
      <c r="B4643" t="s">
        <v>85</v>
      </c>
      <c r="C4643" t="s">
        <v>37</v>
      </c>
      <c r="D4643" t="s">
        <v>4</v>
      </c>
      <c r="E4643" t="s">
        <v>78</v>
      </c>
      <c r="F4643" t="s">
        <v>81</v>
      </c>
      <c r="G4643" t="s">
        <v>19</v>
      </c>
      <c r="H4643" s="165">
        <v>54582.510937499996</v>
      </c>
      <c r="I4643" s="164"/>
    </row>
    <row r="4644" spans="1:9" x14ac:dyDescent="0.35">
      <c r="A4644">
        <v>347413</v>
      </c>
      <c r="B4644" t="s">
        <v>86</v>
      </c>
      <c r="C4644" t="s">
        <v>37</v>
      </c>
      <c r="D4644" t="s">
        <v>4</v>
      </c>
      <c r="E4644" t="s">
        <v>78</v>
      </c>
      <c r="F4644" t="s">
        <v>81</v>
      </c>
      <c r="G4644" t="s">
        <v>19</v>
      </c>
      <c r="H4644" s="165">
        <v>80641.518750000003</v>
      </c>
      <c r="I4644" s="164"/>
    </row>
    <row r="4645" spans="1:9" x14ac:dyDescent="0.35">
      <c r="A4645">
        <v>347415</v>
      </c>
      <c r="B4645" t="s">
        <v>87</v>
      </c>
      <c r="C4645" t="s">
        <v>37</v>
      </c>
      <c r="D4645" t="s">
        <v>4</v>
      </c>
      <c r="E4645" t="s">
        <v>78</v>
      </c>
      <c r="F4645" t="s">
        <v>81</v>
      </c>
      <c r="G4645" t="s">
        <v>19</v>
      </c>
      <c r="H4645" s="165">
        <v>80399.109375</v>
      </c>
      <c r="I4645" s="164"/>
    </row>
    <row r="4646" spans="1:9" x14ac:dyDescent="0.35">
      <c r="A4646">
        <v>347417</v>
      </c>
      <c r="B4646" t="s">
        <v>88</v>
      </c>
      <c r="C4646" t="s">
        <v>37</v>
      </c>
      <c r="D4646" t="s">
        <v>4</v>
      </c>
      <c r="E4646" t="s">
        <v>78</v>
      </c>
      <c r="F4646" t="s">
        <v>81</v>
      </c>
      <c r="G4646" t="s">
        <v>19</v>
      </c>
      <c r="H4646" s="165">
        <v>79995.09375</v>
      </c>
      <c r="I4646" s="164"/>
    </row>
    <row r="4647" spans="1:9" x14ac:dyDescent="0.35">
      <c r="A4647">
        <v>347419</v>
      </c>
      <c r="B4647" t="s">
        <v>89</v>
      </c>
      <c r="C4647" t="s">
        <v>37</v>
      </c>
      <c r="D4647" t="s">
        <v>4</v>
      </c>
      <c r="E4647" t="s">
        <v>78</v>
      </c>
      <c r="F4647" t="s">
        <v>81</v>
      </c>
      <c r="G4647" t="s">
        <v>19</v>
      </c>
      <c r="H4647" s="165">
        <v>79591.078125</v>
      </c>
      <c r="I4647" s="164"/>
    </row>
    <row r="4648" spans="1:9" x14ac:dyDescent="0.35">
      <c r="A4648">
        <v>347353</v>
      </c>
      <c r="B4648" t="s">
        <v>47</v>
      </c>
      <c r="C4648" t="s">
        <v>37</v>
      </c>
      <c r="D4648" t="s">
        <v>38</v>
      </c>
      <c r="E4648" t="s">
        <v>39</v>
      </c>
      <c r="F4648" t="s">
        <v>46</v>
      </c>
      <c r="G4648" t="s">
        <v>19</v>
      </c>
      <c r="H4648" s="165">
        <v>138438.703125</v>
      </c>
      <c r="I4648" s="164"/>
    </row>
    <row r="4649" spans="1:9" x14ac:dyDescent="0.35">
      <c r="A4649">
        <v>347355</v>
      </c>
      <c r="B4649" t="s">
        <v>49</v>
      </c>
      <c r="C4649" t="s">
        <v>37</v>
      </c>
      <c r="D4649" t="s">
        <v>38</v>
      </c>
      <c r="E4649" t="s">
        <v>39</v>
      </c>
      <c r="F4649" t="s">
        <v>46</v>
      </c>
      <c r="G4649" t="s">
        <v>19</v>
      </c>
      <c r="H4649" s="165">
        <v>187978.72500000001</v>
      </c>
      <c r="I4649" s="164"/>
    </row>
    <row r="4650" spans="1:9" x14ac:dyDescent="0.35">
      <c r="A4650">
        <v>347353</v>
      </c>
      <c r="B4650" t="s">
        <v>47</v>
      </c>
      <c r="C4650" t="s">
        <v>37</v>
      </c>
      <c r="D4650" t="s">
        <v>38</v>
      </c>
      <c r="E4650" t="s">
        <v>39</v>
      </c>
      <c r="F4650" t="s">
        <v>40</v>
      </c>
      <c r="G4650" t="s">
        <v>19</v>
      </c>
      <c r="H4650" s="165">
        <v>122422.3125</v>
      </c>
      <c r="I4650" s="164"/>
    </row>
    <row r="4651" spans="1:9" x14ac:dyDescent="0.35">
      <c r="A4651">
        <v>347355</v>
      </c>
      <c r="B4651" t="s">
        <v>49</v>
      </c>
      <c r="C4651" t="s">
        <v>37</v>
      </c>
      <c r="D4651" t="s">
        <v>38</v>
      </c>
      <c r="E4651" t="s">
        <v>39</v>
      </c>
      <c r="F4651" t="s">
        <v>40</v>
      </c>
      <c r="G4651" t="s">
        <v>19</v>
      </c>
      <c r="H4651" s="165">
        <v>166230.9</v>
      </c>
      <c r="I4651" s="164"/>
    </row>
    <row r="4652" spans="1:9" x14ac:dyDescent="0.35">
      <c r="A4652">
        <v>347353</v>
      </c>
      <c r="B4652" t="s">
        <v>47</v>
      </c>
      <c r="C4652" t="s">
        <v>37</v>
      </c>
      <c r="D4652" t="s">
        <v>38</v>
      </c>
      <c r="E4652" t="s">
        <v>39</v>
      </c>
      <c r="F4652" t="s">
        <v>45</v>
      </c>
      <c r="G4652" t="s">
        <v>19</v>
      </c>
      <c r="H4652" s="165">
        <v>130928.3685</v>
      </c>
      <c r="I4652" s="164"/>
    </row>
    <row r="4653" spans="1:9" x14ac:dyDescent="0.35">
      <c r="A4653">
        <v>347355</v>
      </c>
      <c r="B4653" t="s">
        <v>49</v>
      </c>
      <c r="C4653" t="s">
        <v>37</v>
      </c>
      <c r="D4653" t="s">
        <v>38</v>
      </c>
      <c r="E4653" t="s">
        <v>39</v>
      </c>
      <c r="F4653" t="s">
        <v>45</v>
      </c>
      <c r="G4653" t="s">
        <v>19</v>
      </c>
      <c r="H4653" s="165">
        <v>171619.07399999999</v>
      </c>
      <c r="I4653" s="164"/>
    </row>
    <row r="4654" spans="1:9" x14ac:dyDescent="0.35">
      <c r="A4654">
        <v>347373</v>
      </c>
      <c r="B4654" t="s">
        <v>57</v>
      </c>
      <c r="C4654" t="s">
        <v>37</v>
      </c>
      <c r="D4654" t="s">
        <v>38</v>
      </c>
      <c r="E4654" t="s">
        <v>53</v>
      </c>
      <c r="F4654" t="s">
        <v>55</v>
      </c>
      <c r="G4654" t="s">
        <v>19</v>
      </c>
      <c r="H4654" s="165">
        <v>137725.1015625</v>
      </c>
      <c r="I4654" s="164"/>
    </row>
    <row r="4655" spans="1:9" x14ac:dyDescent="0.35">
      <c r="A4655">
        <v>347375</v>
      </c>
      <c r="B4655" t="s">
        <v>58</v>
      </c>
      <c r="C4655" t="s">
        <v>37</v>
      </c>
      <c r="D4655" t="s">
        <v>38</v>
      </c>
      <c r="E4655" t="s">
        <v>53</v>
      </c>
      <c r="F4655" t="s">
        <v>55</v>
      </c>
      <c r="G4655" t="s">
        <v>19</v>
      </c>
      <c r="H4655" s="165">
        <v>194381.70749999999</v>
      </c>
      <c r="I4655" s="164"/>
    </row>
    <row r="4656" spans="1:9" x14ac:dyDescent="0.35">
      <c r="A4656">
        <v>347373</v>
      </c>
      <c r="B4656" t="s">
        <v>57</v>
      </c>
      <c r="C4656" t="s">
        <v>37</v>
      </c>
      <c r="D4656" t="s">
        <v>38</v>
      </c>
      <c r="E4656" t="s">
        <v>53</v>
      </c>
      <c r="F4656" t="s">
        <v>54</v>
      </c>
      <c r="G4656" t="s">
        <v>19</v>
      </c>
      <c r="H4656" s="165">
        <v>121807.125</v>
      </c>
      <c r="I4656" s="164"/>
    </row>
    <row r="4657" spans="1:9" x14ac:dyDescent="0.35">
      <c r="A4657">
        <v>347375</v>
      </c>
      <c r="B4657" t="s">
        <v>58</v>
      </c>
      <c r="C4657" t="s">
        <v>37</v>
      </c>
      <c r="D4657" t="s">
        <v>38</v>
      </c>
      <c r="E4657" t="s">
        <v>53</v>
      </c>
      <c r="F4657" t="s">
        <v>54</v>
      </c>
      <c r="G4657" t="s">
        <v>19</v>
      </c>
      <c r="H4657" s="165">
        <v>171915.48</v>
      </c>
      <c r="I4657" s="164"/>
    </row>
    <row r="4658" spans="1:9" x14ac:dyDescent="0.35">
      <c r="A4658">
        <v>347373</v>
      </c>
      <c r="B4658" t="s">
        <v>57</v>
      </c>
      <c r="C4658" t="s">
        <v>37</v>
      </c>
      <c r="D4658" t="s">
        <v>38</v>
      </c>
      <c r="E4658" t="s">
        <v>53</v>
      </c>
      <c r="F4658" t="s">
        <v>56</v>
      </c>
      <c r="G4658" t="s">
        <v>19</v>
      </c>
      <c r="H4658" s="165">
        <v>125326.72125</v>
      </c>
      <c r="I4658" s="164"/>
    </row>
    <row r="4659" spans="1:9" x14ac:dyDescent="0.35">
      <c r="A4659">
        <v>347375</v>
      </c>
      <c r="B4659" t="s">
        <v>58</v>
      </c>
      <c r="C4659" t="s">
        <v>37</v>
      </c>
      <c r="D4659" t="s">
        <v>38</v>
      </c>
      <c r="E4659" t="s">
        <v>53</v>
      </c>
      <c r="F4659" t="s">
        <v>56</v>
      </c>
      <c r="G4659" t="s">
        <v>19</v>
      </c>
      <c r="H4659" s="165">
        <v>170752.31100000002</v>
      </c>
      <c r="I4659" s="164"/>
    </row>
    <row r="4660" spans="1:9" x14ac:dyDescent="0.35">
      <c r="A4660">
        <v>347425</v>
      </c>
      <c r="B4660" t="s">
        <v>93</v>
      </c>
      <c r="C4660" t="s">
        <v>3</v>
      </c>
      <c r="D4660" t="s">
        <v>62</v>
      </c>
      <c r="E4660" t="s">
        <v>91</v>
      </c>
      <c r="F4660" t="s">
        <v>96</v>
      </c>
      <c r="G4660" t="s">
        <v>19</v>
      </c>
      <c r="H4660" s="165">
        <v>35077.14</v>
      </c>
      <c r="I4660" s="164"/>
    </row>
    <row r="4661" spans="1:9" x14ac:dyDescent="0.35">
      <c r="A4661">
        <v>347427</v>
      </c>
      <c r="B4661" t="s">
        <v>98</v>
      </c>
      <c r="C4661" t="s">
        <v>3</v>
      </c>
      <c r="D4661" t="s">
        <v>62</v>
      </c>
      <c r="E4661" t="s">
        <v>91</v>
      </c>
      <c r="F4661" t="s">
        <v>96</v>
      </c>
      <c r="G4661" t="s">
        <v>19</v>
      </c>
      <c r="H4661" s="165">
        <v>36314.879999999997</v>
      </c>
      <c r="I4661" s="164"/>
    </row>
    <row r="4662" spans="1:9" x14ac:dyDescent="0.35">
      <c r="A4662">
        <v>347429</v>
      </c>
      <c r="B4662" t="s">
        <v>99</v>
      </c>
      <c r="C4662" t="s">
        <v>3</v>
      </c>
      <c r="D4662" t="s">
        <v>62</v>
      </c>
      <c r="E4662" t="s">
        <v>91</v>
      </c>
      <c r="F4662" t="s">
        <v>96</v>
      </c>
      <c r="G4662" t="s">
        <v>19</v>
      </c>
      <c r="H4662" s="165">
        <v>37556.735999999997</v>
      </c>
      <c r="I4662" s="164"/>
    </row>
    <row r="4663" spans="1:9" x14ac:dyDescent="0.35">
      <c r="A4663">
        <v>347431</v>
      </c>
      <c r="B4663" t="s">
        <v>100</v>
      </c>
      <c r="C4663" t="s">
        <v>3</v>
      </c>
      <c r="D4663" t="s">
        <v>62</v>
      </c>
      <c r="E4663" t="s">
        <v>91</v>
      </c>
      <c r="F4663" t="s">
        <v>96</v>
      </c>
      <c r="G4663" t="s">
        <v>19</v>
      </c>
      <c r="H4663" s="165">
        <v>37443.839999999997</v>
      </c>
      <c r="I4663" s="164"/>
    </row>
    <row r="4664" spans="1:9" x14ac:dyDescent="0.35">
      <c r="A4664">
        <v>347433</v>
      </c>
      <c r="B4664" t="s">
        <v>101</v>
      </c>
      <c r="C4664" t="s">
        <v>3</v>
      </c>
      <c r="D4664" t="s">
        <v>62</v>
      </c>
      <c r="E4664" t="s">
        <v>91</v>
      </c>
      <c r="F4664" t="s">
        <v>96</v>
      </c>
      <c r="G4664" t="s">
        <v>19</v>
      </c>
      <c r="H4664" s="165">
        <v>37255.68</v>
      </c>
      <c r="I4664" s="164"/>
    </row>
    <row r="4665" spans="1:9" x14ac:dyDescent="0.35">
      <c r="A4665">
        <v>347435</v>
      </c>
      <c r="B4665" t="s">
        <v>102</v>
      </c>
      <c r="C4665" t="s">
        <v>3</v>
      </c>
      <c r="D4665" t="s">
        <v>62</v>
      </c>
      <c r="E4665" t="s">
        <v>91</v>
      </c>
      <c r="F4665" t="s">
        <v>96</v>
      </c>
      <c r="G4665" t="s">
        <v>19</v>
      </c>
      <c r="H4665" s="165">
        <v>75582.990000000005</v>
      </c>
      <c r="I4665" s="164"/>
    </row>
    <row r="4666" spans="1:9" x14ac:dyDescent="0.35">
      <c r="A4666">
        <v>347437</v>
      </c>
      <c r="B4666" t="s">
        <v>103</v>
      </c>
      <c r="C4666" t="s">
        <v>3</v>
      </c>
      <c r="D4666" t="s">
        <v>62</v>
      </c>
      <c r="E4666" t="s">
        <v>91</v>
      </c>
      <c r="F4666" t="s">
        <v>96</v>
      </c>
      <c r="G4666" t="s">
        <v>19</v>
      </c>
      <c r="H4666" s="165">
        <v>73758.720000000001</v>
      </c>
      <c r="I4666" s="164"/>
    </row>
    <row r="4667" spans="1:9" x14ac:dyDescent="0.35">
      <c r="A4667">
        <v>347439</v>
      </c>
      <c r="B4667" t="s">
        <v>104</v>
      </c>
      <c r="C4667" t="s">
        <v>3</v>
      </c>
      <c r="D4667" t="s">
        <v>62</v>
      </c>
      <c r="E4667" t="s">
        <v>91</v>
      </c>
      <c r="F4667" t="s">
        <v>96</v>
      </c>
      <c r="G4667" t="s">
        <v>19</v>
      </c>
      <c r="H4667" s="165">
        <v>36691.199999999997</v>
      </c>
      <c r="I4667" s="164"/>
    </row>
    <row r="4668" spans="1:9" x14ac:dyDescent="0.35">
      <c r="A4668">
        <v>347425</v>
      </c>
      <c r="B4668" t="s">
        <v>93</v>
      </c>
      <c r="C4668" t="s">
        <v>3</v>
      </c>
      <c r="D4668" t="s">
        <v>62</v>
      </c>
      <c r="E4668" t="s">
        <v>91</v>
      </c>
      <c r="F4668" t="s">
        <v>94</v>
      </c>
      <c r="G4668" t="s">
        <v>19</v>
      </c>
      <c r="H4668" s="165">
        <v>31408.357499999998</v>
      </c>
      <c r="I4668" s="164"/>
    </row>
    <row r="4669" spans="1:9" x14ac:dyDescent="0.35">
      <c r="A4669">
        <v>347427</v>
      </c>
      <c r="B4669" t="s">
        <v>98</v>
      </c>
      <c r="C4669" t="s">
        <v>3</v>
      </c>
      <c r="D4669" t="s">
        <v>62</v>
      </c>
      <c r="E4669" t="s">
        <v>91</v>
      </c>
      <c r="F4669" t="s">
        <v>94</v>
      </c>
      <c r="G4669" t="s">
        <v>19</v>
      </c>
      <c r="H4669" s="165">
        <v>32516.639999999999</v>
      </c>
      <c r="I4669" s="164"/>
    </row>
    <row r="4670" spans="1:9" x14ac:dyDescent="0.35">
      <c r="A4670">
        <v>347429</v>
      </c>
      <c r="B4670" t="s">
        <v>99</v>
      </c>
      <c r="C4670" t="s">
        <v>3</v>
      </c>
      <c r="D4670" t="s">
        <v>62</v>
      </c>
      <c r="E4670" t="s">
        <v>91</v>
      </c>
      <c r="F4670" t="s">
        <v>94</v>
      </c>
      <c r="G4670" t="s">
        <v>19</v>
      </c>
      <c r="H4670" s="165">
        <v>33628.608</v>
      </c>
      <c r="I4670" s="164"/>
    </row>
    <row r="4671" spans="1:9" x14ac:dyDescent="0.35">
      <c r="A4671">
        <v>347431</v>
      </c>
      <c r="B4671" t="s">
        <v>100</v>
      </c>
      <c r="C4671" t="s">
        <v>3</v>
      </c>
      <c r="D4671" t="s">
        <v>62</v>
      </c>
      <c r="E4671" t="s">
        <v>91</v>
      </c>
      <c r="F4671" t="s">
        <v>94</v>
      </c>
      <c r="G4671" t="s">
        <v>19</v>
      </c>
      <c r="H4671" s="165">
        <v>33527.519999999997</v>
      </c>
      <c r="I4671" s="164"/>
    </row>
    <row r="4672" spans="1:9" x14ac:dyDescent="0.35">
      <c r="A4672">
        <v>347433</v>
      </c>
      <c r="B4672" t="s">
        <v>101</v>
      </c>
      <c r="C4672" t="s">
        <v>3</v>
      </c>
      <c r="D4672" t="s">
        <v>62</v>
      </c>
      <c r="E4672" t="s">
        <v>91</v>
      </c>
      <c r="F4672" t="s">
        <v>94</v>
      </c>
      <c r="G4672" t="s">
        <v>19</v>
      </c>
      <c r="H4672" s="165">
        <v>33359.040000000001</v>
      </c>
      <c r="I4672" s="164"/>
    </row>
    <row r="4673" spans="1:9" x14ac:dyDescent="0.35">
      <c r="A4673">
        <v>347435</v>
      </c>
      <c r="B4673" t="s">
        <v>102</v>
      </c>
      <c r="C4673" t="s">
        <v>3</v>
      </c>
      <c r="D4673" t="s">
        <v>62</v>
      </c>
      <c r="E4673" t="s">
        <v>91</v>
      </c>
      <c r="F4673" t="s">
        <v>94</v>
      </c>
      <c r="G4673" t="s">
        <v>19</v>
      </c>
      <c r="H4673" s="165">
        <v>78741.146249999991</v>
      </c>
      <c r="I4673" s="164"/>
    </row>
    <row r="4674" spans="1:9" x14ac:dyDescent="0.35">
      <c r="A4674">
        <v>347437</v>
      </c>
      <c r="B4674" t="s">
        <v>103</v>
      </c>
      <c r="C4674" t="s">
        <v>3</v>
      </c>
      <c r="D4674" t="s">
        <v>62</v>
      </c>
      <c r="E4674" t="s">
        <v>91</v>
      </c>
      <c r="F4674" t="s">
        <v>94</v>
      </c>
      <c r="G4674" t="s">
        <v>19</v>
      </c>
      <c r="H4674" s="165">
        <v>77051.51999999999</v>
      </c>
      <c r="I4674" s="164"/>
    </row>
    <row r="4675" spans="1:9" x14ac:dyDescent="0.35">
      <c r="A4675">
        <v>347439</v>
      </c>
      <c r="B4675" t="s">
        <v>104</v>
      </c>
      <c r="C4675" t="s">
        <v>3</v>
      </c>
      <c r="D4675" t="s">
        <v>62</v>
      </c>
      <c r="E4675" t="s">
        <v>91</v>
      </c>
      <c r="F4675" t="s">
        <v>94</v>
      </c>
      <c r="G4675" t="s">
        <v>19</v>
      </c>
      <c r="H4675" s="165">
        <v>32853.599999999999</v>
      </c>
      <c r="I4675" s="164"/>
    </row>
    <row r="4676" spans="1:9" x14ac:dyDescent="0.35">
      <c r="A4676">
        <v>347385</v>
      </c>
      <c r="B4676" t="s">
        <v>61</v>
      </c>
      <c r="C4676" t="s">
        <v>3</v>
      </c>
      <c r="D4676" t="s">
        <v>62</v>
      </c>
      <c r="E4676" t="s">
        <v>63</v>
      </c>
      <c r="F4676" t="s">
        <v>65</v>
      </c>
      <c r="G4676" t="s">
        <v>19</v>
      </c>
      <c r="H4676" s="165">
        <v>35829.375</v>
      </c>
      <c r="I4676" s="164"/>
    </row>
    <row r="4677" spans="1:9" x14ac:dyDescent="0.35">
      <c r="A4677">
        <v>347387</v>
      </c>
      <c r="B4677" t="s">
        <v>70</v>
      </c>
      <c r="C4677" t="s">
        <v>3</v>
      </c>
      <c r="D4677" t="s">
        <v>62</v>
      </c>
      <c r="E4677" t="s">
        <v>63</v>
      </c>
      <c r="F4677" t="s">
        <v>65</v>
      </c>
      <c r="G4677" t="s">
        <v>19</v>
      </c>
      <c r="H4677" s="165">
        <v>37073.4</v>
      </c>
      <c r="I4677" s="164"/>
    </row>
    <row r="4678" spans="1:9" x14ac:dyDescent="0.35">
      <c r="A4678">
        <v>347389</v>
      </c>
      <c r="B4678" t="s">
        <v>71</v>
      </c>
      <c r="C4678" t="s">
        <v>3</v>
      </c>
      <c r="D4678" t="s">
        <v>62</v>
      </c>
      <c r="E4678" t="s">
        <v>63</v>
      </c>
      <c r="F4678" t="s">
        <v>65</v>
      </c>
      <c r="G4678" t="s">
        <v>19</v>
      </c>
      <c r="H4678" s="165">
        <v>36884.25</v>
      </c>
      <c r="I4678" s="164"/>
    </row>
    <row r="4679" spans="1:9" x14ac:dyDescent="0.35">
      <c r="A4679">
        <v>347391</v>
      </c>
      <c r="B4679" t="s">
        <v>72</v>
      </c>
      <c r="C4679" t="s">
        <v>3</v>
      </c>
      <c r="D4679" t="s">
        <v>62</v>
      </c>
      <c r="E4679" t="s">
        <v>63</v>
      </c>
      <c r="F4679" t="s">
        <v>65</v>
      </c>
      <c r="G4679" t="s">
        <v>19</v>
      </c>
      <c r="H4679" s="165">
        <v>36695.1</v>
      </c>
      <c r="I4679" s="164"/>
    </row>
    <row r="4680" spans="1:9" x14ac:dyDescent="0.35">
      <c r="A4680">
        <v>347393</v>
      </c>
      <c r="B4680" t="s">
        <v>73</v>
      </c>
      <c r="C4680" t="s">
        <v>3</v>
      </c>
      <c r="D4680" t="s">
        <v>62</v>
      </c>
      <c r="E4680" t="s">
        <v>63</v>
      </c>
      <c r="F4680" t="s">
        <v>65</v>
      </c>
      <c r="G4680" t="s">
        <v>19</v>
      </c>
      <c r="H4680" s="165">
        <v>36505.949999999997</v>
      </c>
      <c r="I4680" s="164"/>
    </row>
    <row r="4681" spans="1:9" x14ac:dyDescent="0.35">
      <c r="A4681">
        <v>347395</v>
      </c>
      <c r="B4681" t="s">
        <v>74</v>
      </c>
      <c r="C4681" t="s">
        <v>3</v>
      </c>
      <c r="D4681" t="s">
        <v>62</v>
      </c>
      <c r="E4681" t="s">
        <v>63</v>
      </c>
      <c r="F4681" t="s">
        <v>65</v>
      </c>
      <c r="G4681" t="s">
        <v>19</v>
      </c>
      <c r="H4681" s="165">
        <v>76960.77</v>
      </c>
      <c r="I4681" s="164"/>
    </row>
    <row r="4682" spans="1:9" x14ac:dyDescent="0.35">
      <c r="A4682">
        <v>347397</v>
      </c>
      <c r="B4682" t="s">
        <v>75</v>
      </c>
      <c r="C4682" t="s">
        <v>3</v>
      </c>
      <c r="D4682" t="s">
        <v>62</v>
      </c>
      <c r="E4682" t="s">
        <v>63</v>
      </c>
      <c r="F4682" t="s">
        <v>65</v>
      </c>
      <c r="G4682" t="s">
        <v>19</v>
      </c>
      <c r="H4682" s="165">
        <v>75281.7</v>
      </c>
      <c r="I4682" s="164"/>
    </row>
    <row r="4683" spans="1:9" x14ac:dyDescent="0.35">
      <c r="A4683">
        <v>347399</v>
      </c>
      <c r="B4683" t="s">
        <v>76</v>
      </c>
      <c r="C4683" t="s">
        <v>3</v>
      </c>
      <c r="D4683" t="s">
        <v>62</v>
      </c>
      <c r="E4683" t="s">
        <v>63</v>
      </c>
      <c r="F4683" t="s">
        <v>65</v>
      </c>
      <c r="G4683" t="s">
        <v>19</v>
      </c>
      <c r="H4683" s="165">
        <v>37451.699999999997</v>
      </c>
      <c r="I4683" s="164"/>
    </row>
    <row r="4684" spans="1:9" x14ac:dyDescent="0.35">
      <c r="A4684">
        <v>347385</v>
      </c>
      <c r="B4684" t="s">
        <v>61</v>
      </c>
      <c r="C4684" t="s">
        <v>3</v>
      </c>
      <c r="D4684" t="s">
        <v>62</v>
      </c>
      <c r="E4684" t="s">
        <v>63</v>
      </c>
      <c r="F4684" t="s">
        <v>67</v>
      </c>
      <c r="G4684" t="s">
        <v>19</v>
      </c>
      <c r="H4684" s="165">
        <v>32080.21875</v>
      </c>
      <c r="I4684" s="164"/>
    </row>
    <row r="4685" spans="1:9" x14ac:dyDescent="0.35">
      <c r="A4685">
        <v>347387</v>
      </c>
      <c r="B4685" t="s">
        <v>70</v>
      </c>
      <c r="C4685" t="s">
        <v>3</v>
      </c>
      <c r="D4685" t="s">
        <v>62</v>
      </c>
      <c r="E4685" t="s">
        <v>63</v>
      </c>
      <c r="F4685" t="s">
        <v>67</v>
      </c>
      <c r="G4685" t="s">
        <v>19</v>
      </c>
      <c r="H4685" s="165">
        <v>33194.07</v>
      </c>
      <c r="I4685" s="164"/>
    </row>
    <row r="4686" spans="1:9" x14ac:dyDescent="0.35">
      <c r="A4686">
        <v>347389</v>
      </c>
      <c r="B4686" t="s">
        <v>71</v>
      </c>
      <c r="C4686" t="s">
        <v>3</v>
      </c>
      <c r="D4686" t="s">
        <v>62</v>
      </c>
      <c r="E4686" t="s">
        <v>63</v>
      </c>
      <c r="F4686" t="s">
        <v>67</v>
      </c>
      <c r="G4686" t="s">
        <v>19</v>
      </c>
      <c r="H4686" s="165">
        <v>33024.712500000001</v>
      </c>
      <c r="I4686" s="164"/>
    </row>
    <row r="4687" spans="1:9" x14ac:dyDescent="0.35">
      <c r="A4687">
        <v>347391</v>
      </c>
      <c r="B4687" t="s">
        <v>72</v>
      </c>
      <c r="C4687" t="s">
        <v>3</v>
      </c>
      <c r="D4687" t="s">
        <v>62</v>
      </c>
      <c r="E4687" t="s">
        <v>63</v>
      </c>
      <c r="F4687" t="s">
        <v>67</v>
      </c>
      <c r="G4687" t="s">
        <v>19</v>
      </c>
      <c r="H4687" s="165">
        <v>32855.354999999996</v>
      </c>
      <c r="I4687" s="164"/>
    </row>
    <row r="4688" spans="1:9" x14ac:dyDescent="0.35">
      <c r="A4688">
        <v>347393</v>
      </c>
      <c r="B4688" t="s">
        <v>73</v>
      </c>
      <c r="C4688" t="s">
        <v>3</v>
      </c>
      <c r="D4688" t="s">
        <v>62</v>
      </c>
      <c r="E4688" t="s">
        <v>63</v>
      </c>
      <c r="F4688" t="s">
        <v>67</v>
      </c>
      <c r="G4688" t="s">
        <v>19</v>
      </c>
      <c r="H4688" s="165">
        <v>32685.997499999998</v>
      </c>
      <c r="I4688" s="164"/>
    </row>
    <row r="4689" spans="1:9" x14ac:dyDescent="0.35">
      <c r="A4689">
        <v>347395</v>
      </c>
      <c r="B4689" t="s">
        <v>74</v>
      </c>
      <c r="C4689" t="s">
        <v>3</v>
      </c>
      <c r="D4689" t="s">
        <v>62</v>
      </c>
      <c r="E4689" t="s">
        <v>63</v>
      </c>
      <c r="F4689" t="s">
        <v>67</v>
      </c>
      <c r="G4689" t="s">
        <v>19</v>
      </c>
      <c r="H4689" s="165">
        <v>80175.577499999999</v>
      </c>
      <c r="I4689" s="164"/>
    </row>
    <row r="4690" spans="1:9" x14ac:dyDescent="0.35">
      <c r="A4690">
        <v>347397</v>
      </c>
      <c r="B4690" t="s">
        <v>75</v>
      </c>
      <c r="C4690" t="s">
        <v>3</v>
      </c>
      <c r="D4690" t="s">
        <v>62</v>
      </c>
      <c r="E4690" t="s">
        <v>63</v>
      </c>
      <c r="F4690" t="s">
        <v>67</v>
      </c>
      <c r="G4690" t="s">
        <v>19</v>
      </c>
      <c r="H4690" s="165">
        <v>78638.332500000004</v>
      </c>
      <c r="I4690" s="164"/>
    </row>
    <row r="4691" spans="1:9" x14ac:dyDescent="0.35">
      <c r="A4691">
        <v>347399</v>
      </c>
      <c r="B4691" t="s">
        <v>76</v>
      </c>
      <c r="C4691" t="s">
        <v>3</v>
      </c>
      <c r="D4691" t="s">
        <v>62</v>
      </c>
      <c r="E4691" t="s">
        <v>63</v>
      </c>
      <c r="F4691" t="s">
        <v>67</v>
      </c>
      <c r="G4691" t="s">
        <v>19</v>
      </c>
      <c r="H4691" s="165">
        <v>33532.784999999996</v>
      </c>
      <c r="I4691" s="164"/>
    </row>
    <row r="4692" spans="1:9" x14ac:dyDescent="0.35">
      <c r="A4692">
        <v>347385</v>
      </c>
      <c r="B4692" t="s">
        <v>61</v>
      </c>
      <c r="C4692" t="s">
        <v>3</v>
      </c>
      <c r="D4692" t="s">
        <v>62</v>
      </c>
      <c r="E4692" t="s">
        <v>63</v>
      </c>
      <c r="F4692" t="s">
        <v>68</v>
      </c>
      <c r="G4692" t="s">
        <v>19</v>
      </c>
      <c r="H4692" s="165">
        <v>32255.671875</v>
      </c>
      <c r="I4692" s="164"/>
    </row>
    <row r="4693" spans="1:9" x14ac:dyDescent="0.35">
      <c r="A4693">
        <v>347387</v>
      </c>
      <c r="B4693" t="s">
        <v>70</v>
      </c>
      <c r="C4693" t="s">
        <v>3</v>
      </c>
      <c r="D4693" t="s">
        <v>62</v>
      </c>
      <c r="E4693" t="s">
        <v>63</v>
      </c>
      <c r="F4693" t="s">
        <v>68</v>
      </c>
      <c r="G4693" t="s">
        <v>19</v>
      </c>
      <c r="H4693" s="165">
        <v>33375.614999999998</v>
      </c>
      <c r="I4693" s="164"/>
    </row>
    <row r="4694" spans="1:9" x14ac:dyDescent="0.35">
      <c r="A4694">
        <v>347389</v>
      </c>
      <c r="B4694" t="s">
        <v>71</v>
      </c>
      <c r="C4694" t="s">
        <v>3</v>
      </c>
      <c r="D4694" t="s">
        <v>62</v>
      </c>
      <c r="E4694" t="s">
        <v>63</v>
      </c>
      <c r="F4694" t="s">
        <v>68</v>
      </c>
      <c r="G4694" t="s">
        <v>19</v>
      </c>
      <c r="H4694" s="165">
        <v>33205.331250000003</v>
      </c>
      <c r="I4694" s="164"/>
    </row>
    <row r="4695" spans="1:9" x14ac:dyDescent="0.35">
      <c r="A4695">
        <v>347391</v>
      </c>
      <c r="B4695" t="s">
        <v>72</v>
      </c>
      <c r="C4695" t="s">
        <v>3</v>
      </c>
      <c r="D4695" t="s">
        <v>62</v>
      </c>
      <c r="E4695" t="s">
        <v>63</v>
      </c>
      <c r="F4695" t="s">
        <v>68</v>
      </c>
      <c r="G4695" t="s">
        <v>19</v>
      </c>
      <c r="H4695" s="165">
        <v>33035.047500000001</v>
      </c>
      <c r="I4695" s="164"/>
    </row>
    <row r="4696" spans="1:9" x14ac:dyDescent="0.35">
      <c r="A4696">
        <v>347393</v>
      </c>
      <c r="B4696" t="s">
        <v>73</v>
      </c>
      <c r="C4696" t="s">
        <v>3</v>
      </c>
      <c r="D4696" t="s">
        <v>62</v>
      </c>
      <c r="E4696" t="s">
        <v>63</v>
      </c>
      <c r="F4696" t="s">
        <v>68</v>
      </c>
      <c r="G4696" t="s">
        <v>19</v>
      </c>
      <c r="H4696" s="165">
        <v>32864.763749999998</v>
      </c>
      <c r="I4696" s="164"/>
    </row>
    <row r="4697" spans="1:9" x14ac:dyDescent="0.35">
      <c r="A4697">
        <v>347395</v>
      </c>
      <c r="B4697" t="s">
        <v>74</v>
      </c>
      <c r="C4697" t="s">
        <v>3</v>
      </c>
      <c r="D4697" t="s">
        <v>62</v>
      </c>
      <c r="E4697" t="s">
        <v>63</v>
      </c>
      <c r="F4697" t="s">
        <v>68</v>
      </c>
      <c r="G4697" t="s">
        <v>19</v>
      </c>
      <c r="H4697" s="165">
        <v>80614.073749999996</v>
      </c>
      <c r="I4697" s="164"/>
    </row>
    <row r="4698" spans="1:9" x14ac:dyDescent="0.35">
      <c r="A4698">
        <v>347397</v>
      </c>
      <c r="B4698" t="s">
        <v>75</v>
      </c>
      <c r="C4698" t="s">
        <v>3</v>
      </c>
      <c r="D4698" t="s">
        <v>62</v>
      </c>
      <c r="E4698" t="s">
        <v>63</v>
      </c>
      <c r="F4698" t="s">
        <v>68</v>
      </c>
      <c r="G4698" t="s">
        <v>19</v>
      </c>
      <c r="H4698" s="165">
        <v>79068.421249999999</v>
      </c>
      <c r="I4698" s="164"/>
    </row>
    <row r="4699" spans="1:9" x14ac:dyDescent="0.35">
      <c r="A4699">
        <v>347399</v>
      </c>
      <c r="B4699" t="s">
        <v>76</v>
      </c>
      <c r="C4699" t="s">
        <v>3</v>
      </c>
      <c r="D4699" t="s">
        <v>62</v>
      </c>
      <c r="E4699" t="s">
        <v>63</v>
      </c>
      <c r="F4699" t="s">
        <v>68</v>
      </c>
      <c r="G4699" t="s">
        <v>19</v>
      </c>
      <c r="H4699" s="165">
        <v>33716.182500000003</v>
      </c>
      <c r="I4699" s="164"/>
    </row>
    <row r="4700" spans="1:9" x14ac:dyDescent="0.35">
      <c r="A4700">
        <v>347331</v>
      </c>
      <c r="B4700" t="s">
        <v>2</v>
      </c>
      <c r="C4700" t="s">
        <v>3</v>
      </c>
      <c r="D4700" t="s">
        <v>4</v>
      </c>
      <c r="E4700" t="s">
        <v>5</v>
      </c>
      <c r="F4700" t="s">
        <v>13</v>
      </c>
      <c r="G4700" t="s">
        <v>19</v>
      </c>
      <c r="H4700" s="165">
        <v>25211.123437499999</v>
      </c>
      <c r="I4700" s="164"/>
    </row>
    <row r="4701" spans="1:9" x14ac:dyDescent="0.35">
      <c r="A4701">
        <v>347333</v>
      </c>
      <c r="B4701" t="s">
        <v>32</v>
      </c>
      <c r="C4701" t="s">
        <v>3</v>
      </c>
      <c r="D4701" t="s">
        <v>4</v>
      </c>
      <c r="E4701" t="s">
        <v>5</v>
      </c>
      <c r="F4701" t="s">
        <v>13</v>
      </c>
      <c r="G4701" t="s">
        <v>19</v>
      </c>
      <c r="H4701" s="165">
        <v>36232.147656250003</v>
      </c>
      <c r="I4701" s="164"/>
    </row>
    <row r="4702" spans="1:9" x14ac:dyDescent="0.35">
      <c r="A4702">
        <v>347335</v>
      </c>
      <c r="B4702" t="s">
        <v>33</v>
      </c>
      <c r="C4702" t="s">
        <v>3</v>
      </c>
      <c r="D4702" t="s">
        <v>4</v>
      </c>
      <c r="E4702" t="s">
        <v>5</v>
      </c>
      <c r="F4702" t="s">
        <v>13</v>
      </c>
      <c r="G4702" t="s">
        <v>19</v>
      </c>
      <c r="H4702" s="165">
        <v>36048.228125000001</v>
      </c>
      <c r="I4702" s="164"/>
    </row>
    <row r="4703" spans="1:9" x14ac:dyDescent="0.35">
      <c r="A4703">
        <v>347337</v>
      </c>
      <c r="B4703" t="s">
        <v>34</v>
      </c>
      <c r="C4703" t="s">
        <v>3</v>
      </c>
      <c r="D4703" t="s">
        <v>4</v>
      </c>
      <c r="E4703" t="s">
        <v>5</v>
      </c>
      <c r="F4703" t="s">
        <v>13</v>
      </c>
      <c r="G4703" t="s">
        <v>19</v>
      </c>
      <c r="H4703" s="165">
        <v>35864.30859375</v>
      </c>
      <c r="I4703" s="164"/>
    </row>
    <row r="4704" spans="1:9" x14ac:dyDescent="0.35">
      <c r="A4704">
        <v>347339</v>
      </c>
      <c r="B4704" t="s">
        <v>35</v>
      </c>
      <c r="C4704" t="s">
        <v>3</v>
      </c>
      <c r="D4704" t="s">
        <v>4</v>
      </c>
      <c r="E4704" t="s">
        <v>5</v>
      </c>
      <c r="F4704" t="s">
        <v>13</v>
      </c>
      <c r="G4704" t="s">
        <v>19</v>
      </c>
      <c r="H4704" s="165">
        <v>35680.389062499999</v>
      </c>
      <c r="I4704" s="164"/>
    </row>
    <row r="4705" spans="1:9" x14ac:dyDescent="0.35">
      <c r="A4705">
        <v>347385</v>
      </c>
      <c r="B4705" t="s">
        <v>61</v>
      </c>
      <c r="C4705" t="s">
        <v>3</v>
      </c>
      <c r="D4705" t="s">
        <v>62</v>
      </c>
      <c r="E4705" t="s">
        <v>63</v>
      </c>
      <c r="F4705" t="s">
        <v>13</v>
      </c>
      <c r="G4705" t="s">
        <v>19</v>
      </c>
      <c r="H4705" s="165">
        <v>21439.140625</v>
      </c>
      <c r="I4705" s="164"/>
    </row>
    <row r="4706" spans="1:9" x14ac:dyDescent="0.35">
      <c r="A4706">
        <v>347387</v>
      </c>
      <c r="B4706" t="s">
        <v>70</v>
      </c>
      <c r="C4706" t="s">
        <v>3</v>
      </c>
      <c r="D4706" t="s">
        <v>62</v>
      </c>
      <c r="E4706" t="s">
        <v>63</v>
      </c>
      <c r="F4706" t="s">
        <v>13</v>
      </c>
      <c r="G4706" t="s">
        <v>19</v>
      </c>
      <c r="H4706" s="165">
        <v>22183.525000000001</v>
      </c>
      <c r="I4706" s="164"/>
    </row>
    <row r="4707" spans="1:9" x14ac:dyDescent="0.35">
      <c r="A4707">
        <v>347389</v>
      </c>
      <c r="B4707" t="s">
        <v>71</v>
      </c>
      <c r="C4707" t="s">
        <v>3</v>
      </c>
      <c r="D4707" t="s">
        <v>62</v>
      </c>
      <c r="E4707" t="s">
        <v>63</v>
      </c>
      <c r="F4707" t="s">
        <v>13</v>
      </c>
      <c r="G4707" t="s">
        <v>19</v>
      </c>
      <c r="H4707" s="165">
        <v>22070.34375</v>
      </c>
      <c r="I4707" s="164"/>
    </row>
    <row r="4708" spans="1:9" x14ac:dyDescent="0.35">
      <c r="A4708">
        <v>347391</v>
      </c>
      <c r="B4708" t="s">
        <v>72</v>
      </c>
      <c r="C4708" t="s">
        <v>3</v>
      </c>
      <c r="D4708" t="s">
        <v>62</v>
      </c>
      <c r="E4708" t="s">
        <v>63</v>
      </c>
      <c r="F4708" t="s">
        <v>13</v>
      </c>
      <c r="G4708" t="s">
        <v>19</v>
      </c>
      <c r="H4708" s="165">
        <v>21957.162499999999</v>
      </c>
      <c r="I4708" s="164"/>
    </row>
    <row r="4709" spans="1:9" x14ac:dyDescent="0.35">
      <c r="A4709">
        <v>347393</v>
      </c>
      <c r="B4709" t="s">
        <v>73</v>
      </c>
      <c r="C4709" t="s">
        <v>3</v>
      </c>
      <c r="D4709" t="s">
        <v>62</v>
      </c>
      <c r="E4709" t="s">
        <v>63</v>
      </c>
      <c r="F4709" t="s">
        <v>13</v>
      </c>
      <c r="G4709" t="s">
        <v>19</v>
      </c>
      <c r="H4709" s="165">
        <v>21843.981250000001</v>
      </c>
      <c r="I4709" s="164"/>
    </row>
    <row r="4710" spans="1:9" x14ac:dyDescent="0.35">
      <c r="A4710">
        <v>347395</v>
      </c>
      <c r="B4710" t="s">
        <v>74</v>
      </c>
      <c r="C4710" t="s">
        <v>3</v>
      </c>
      <c r="D4710" t="s">
        <v>62</v>
      </c>
      <c r="E4710" t="s">
        <v>63</v>
      </c>
      <c r="F4710" t="s">
        <v>13</v>
      </c>
      <c r="G4710" t="s">
        <v>19</v>
      </c>
      <c r="H4710" s="165">
        <v>34755.35</v>
      </c>
      <c r="I4710" s="164"/>
    </row>
    <row r="4711" spans="1:9" x14ac:dyDescent="0.35">
      <c r="A4711">
        <v>347397</v>
      </c>
      <c r="B4711" t="s">
        <v>75</v>
      </c>
      <c r="C4711" t="s">
        <v>3</v>
      </c>
      <c r="D4711" t="s">
        <v>62</v>
      </c>
      <c r="E4711" t="s">
        <v>63</v>
      </c>
      <c r="F4711" t="s">
        <v>13</v>
      </c>
      <c r="G4711" t="s">
        <v>19</v>
      </c>
      <c r="H4711" s="165">
        <v>33784.603125000001</v>
      </c>
      <c r="I4711" s="164"/>
    </row>
    <row r="4712" spans="1:9" x14ac:dyDescent="0.35">
      <c r="A4712">
        <v>347399</v>
      </c>
      <c r="B4712" t="s">
        <v>76</v>
      </c>
      <c r="C4712" t="s">
        <v>3</v>
      </c>
      <c r="D4712" t="s">
        <v>62</v>
      </c>
      <c r="E4712" t="s">
        <v>63</v>
      </c>
      <c r="F4712" t="s">
        <v>13</v>
      </c>
      <c r="G4712" t="s">
        <v>19</v>
      </c>
      <c r="H4712" s="165">
        <v>22409.887500000001</v>
      </c>
      <c r="I4712" s="164"/>
    </row>
    <row r="4713" spans="1:9" x14ac:dyDescent="0.35">
      <c r="A4713">
        <v>347331</v>
      </c>
      <c r="B4713" t="s">
        <v>2</v>
      </c>
      <c r="C4713" t="s">
        <v>3</v>
      </c>
      <c r="D4713" t="s">
        <v>4</v>
      </c>
      <c r="E4713" t="s">
        <v>5</v>
      </c>
      <c r="F4713" t="s">
        <v>7</v>
      </c>
      <c r="G4713" t="s">
        <v>19</v>
      </c>
      <c r="H4713" s="165">
        <v>25801.1325</v>
      </c>
      <c r="I4713" s="164"/>
    </row>
    <row r="4714" spans="1:9" x14ac:dyDescent="0.35">
      <c r="A4714">
        <v>347333</v>
      </c>
      <c r="B4714" t="s">
        <v>32</v>
      </c>
      <c r="C4714" t="s">
        <v>3</v>
      </c>
      <c r="D4714" t="s">
        <v>4</v>
      </c>
      <c r="E4714" t="s">
        <v>5</v>
      </c>
      <c r="F4714" t="s">
        <v>7</v>
      </c>
      <c r="G4714" t="s">
        <v>19</v>
      </c>
      <c r="H4714" s="165">
        <v>37080.078750000001</v>
      </c>
      <c r="I4714" s="164"/>
    </row>
    <row r="4715" spans="1:9" x14ac:dyDescent="0.35">
      <c r="A4715">
        <v>347335</v>
      </c>
      <c r="B4715" t="s">
        <v>33</v>
      </c>
      <c r="C4715" t="s">
        <v>3</v>
      </c>
      <c r="D4715" t="s">
        <v>4</v>
      </c>
      <c r="E4715" t="s">
        <v>5</v>
      </c>
      <c r="F4715" t="s">
        <v>7</v>
      </c>
      <c r="G4715" t="s">
        <v>19</v>
      </c>
      <c r="H4715" s="165">
        <v>36891.855000000003</v>
      </c>
      <c r="I4715" s="164"/>
    </row>
    <row r="4716" spans="1:9" x14ac:dyDescent="0.35">
      <c r="A4716">
        <v>347337</v>
      </c>
      <c r="B4716" t="s">
        <v>34</v>
      </c>
      <c r="C4716" t="s">
        <v>3</v>
      </c>
      <c r="D4716" t="s">
        <v>4</v>
      </c>
      <c r="E4716" t="s">
        <v>5</v>
      </c>
      <c r="F4716" t="s">
        <v>7</v>
      </c>
      <c r="G4716" t="s">
        <v>19</v>
      </c>
      <c r="H4716" s="165">
        <v>36703.631249999999</v>
      </c>
      <c r="I4716" s="164"/>
    </row>
    <row r="4717" spans="1:9" x14ac:dyDescent="0.35">
      <c r="A4717">
        <v>347339</v>
      </c>
      <c r="B4717" t="s">
        <v>35</v>
      </c>
      <c r="C4717" t="s">
        <v>3</v>
      </c>
      <c r="D4717" t="s">
        <v>4</v>
      </c>
      <c r="E4717" t="s">
        <v>5</v>
      </c>
      <c r="F4717" t="s">
        <v>7</v>
      </c>
      <c r="G4717" t="s">
        <v>19</v>
      </c>
      <c r="H4717" s="165">
        <v>36515.407500000001</v>
      </c>
      <c r="I4717" s="164"/>
    </row>
    <row r="4718" spans="1:9" x14ac:dyDescent="0.35">
      <c r="A4718">
        <v>347385</v>
      </c>
      <c r="B4718" t="s">
        <v>61</v>
      </c>
      <c r="C4718" t="s">
        <v>3</v>
      </c>
      <c r="D4718" t="s">
        <v>62</v>
      </c>
      <c r="E4718" t="s">
        <v>63</v>
      </c>
      <c r="F4718" t="s">
        <v>7</v>
      </c>
      <c r="G4718" t="s">
        <v>19</v>
      </c>
      <c r="H4718" s="165">
        <v>21940.875</v>
      </c>
      <c r="I4718" s="164"/>
    </row>
    <row r="4719" spans="1:9" x14ac:dyDescent="0.35">
      <c r="A4719">
        <v>347387</v>
      </c>
      <c r="B4719" t="s">
        <v>70</v>
      </c>
      <c r="C4719" t="s">
        <v>3</v>
      </c>
      <c r="D4719" t="s">
        <v>62</v>
      </c>
      <c r="E4719" t="s">
        <v>63</v>
      </c>
      <c r="F4719" t="s">
        <v>7</v>
      </c>
      <c r="G4719" t="s">
        <v>19</v>
      </c>
      <c r="H4719" s="165">
        <v>22702.68</v>
      </c>
      <c r="I4719" s="164"/>
    </row>
    <row r="4720" spans="1:9" x14ac:dyDescent="0.35">
      <c r="A4720">
        <v>347389</v>
      </c>
      <c r="B4720" t="s">
        <v>71</v>
      </c>
      <c r="C4720" t="s">
        <v>3</v>
      </c>
      <c r="D4720" t="s">
        <v>62</v>
      </c>
      <c r="E4720" t="s">
        <v>63</v>
      </c>
      <c r="F4720" t="s">
        <v>7</v>
      </c>
      <c r="G4720" t="s">
        <v>19</v>
      </c>
      <c r="H4720" s="165">
        <v>22586.85</v>
      </c>
      <c r="I4720" s="164"/>
    </row>
    <row r="4721" spans="1:9" x14ac:dyDescent="0.35">
      <c r="A4721">
        <v>347391</v>
      </c>
      <c r="B4721" t="s">
        <v>72</v>
      </c>
      <c r="C4721" t="s">
        <v>3</v>
      </c>
      <c r="D4721" t="s">
        <v>62</v>
      </c>
      <c r="E4721" t="s">
        <v>63</v>
      </c>
      <c r="F4721" t="s">
        <v>7</v>
      </c>
      <c r="G4721" t="s">
        <v>19</v>
      </c>
      <c r="H4721" s="165">
        <v>22471.02</v>
      </c>
      <c r="I4721" s="164"/>
    </row>
    <row r="4722" spans="1:9" x14ac:dyDescent="0.35">
      <c r="A4722">
        <v>347393</v>
      </c>
      <c r="B4722" t="s">
        <v>73</v>
      </c>
      <c r="C4722" t="s">
        <v>3</v>
      </c>
      <c r="D4722" t="s">
        <v>62</v>
      </c>
      <c r="E4722" t="s">
        <v>63</v>
      </c>
      <c r="F4722" t="s">
        <v>7</v>
      </c>
      <c r="G4722" t="s">
        <v>19</v>
      </c>
      <c r="H4722" s="165">
        <v>22355.19</v>
      </c>
      <c r="I4722" s="164"/>
    </row>
    <row r="4723" spans="1:9" x14ac:dyDescent="0.35">
      <c r="A4723">
        <v>347395</v>
      </c>
      <c r="B4723" t="s">
        <v>74</v>
      </c>
      <c r="C4723" t="s">
        <v>3</v>
      </c>
      <c r="D4723" t="s">
        <v>62</v>
      </c>
      <c r="E4723" t="s">
        <v>63</v>
      </c>
      <c r="F4723" t="s">
        <v>7</v>
      </c>
      <c r="G4723" t="s">
        <v>19</v>
      </c>
      <c r="H4723" s="165">
        <v>35568.720000000001</v>
      </c>
      <c r="I4723" s="164"/>
    </row>
    <row r="4724" spans="1:9" x14ac:dyDescent="0.35">
      <c r="A4724">
        <v>347397</v>
      </c>
      <c r="B4724" t="s">
        <v>75</v>
      </c>
      <c r="C4724" t="s">
        <v>3</v>
      </c>
      <c r="D4724" t="s">
        <v>62</v>
      </c>
      <c r="E4724" t="s">
        <v>63</v>
      </c>
      <c r="F4724" t="s">
        <v>7</v>
      </c>
      <c r="G4724" t="s">
        <v>19</v>
      </c>
      <c r="H4724" s="165">
        <v>34575.254999999997</v>
      </c>
      <c r="I4724" s="164"/>
    </row>
    <row r="4725" spans="1:9" x14ac:dyDescent="0.35">
      <c r="A4725">
        <v>347399</v>
      </c>
      <c r="B4725" t="s">
        <v>76</v>
      </c>
      <c r="C4725" t="s">
        <v>3</v>
      </c>
      <c r="D4725" t="s">
        <v>62</v>
      </c>
      <c r="E4725" t="s">
        <v>63</v>
      </c>
      <c r="F4725" t="s">
        <v>7</v>
      </c>
      <c r="G4725" t="s">
        <v>19</v>
      </c>
      <c r="H4725" s="165">
        <v>22934.34</v>
      </c>
      <c r="I4725" s="164"/>
    </row>
    <row r="4726" spans="1:9" x14ac:dyDescent="0.35">
      <c r="A4726">
        <v>347353</v>
      </c>
      <c r="B4726" t="s">
        <v>47</v>
      </c>
      <c r="C4726" t="s">
        <v>37</v>
      </c>
      <c r="D4726" t="s">
        <v>38</v>
      </c>
      <c r="E4726" t="s">
        <v>39</v>
      </c>
      <c r="F4726" t="s">
        <v>43</v>
      </c>
      <c r="G4726" t="s">
        <v>19</v>
      </c>
      <c r="H4726" s="165">
        <v>64684.95</v>
      </c>
      <c r="I4726" s="164"/>
    </row>
    <row r="4727" spans="1:9" x14ac:dyDescent="0.35">
      <c r="A4727">
        <v>347355</v>
      </c>
      <c r="B4727" t="s">
        <v>49</v>
      </c>
      <c r="C4727" t="s">
        <v>37</v>
      </c>
      <c r="D4727" t="s">
        <v>38</v>
      </c>
      <c r="E4727" t="s">
        <v>39</v>
      </c>
      <c r="F4727" t="s">
        <v>43</v>
      </c>
      <c r="G4727" t="s">
        <v>19</v>
      </c>
      <c r="H4727" s="165">
        <v>94589.55</v>
      </c>
      <c r="I4727" s="164"/>
    </row>
    <row r="4728" spans="1:9" x14ac:dyDescent="0.35">
      <c r="A4728">
        <v>347373</v>
      </c>
      <c r="B4728" t="s">
        <v>57</v>
      </c>
      <c r="C4728" t="s">
        <v>37</v>
      </c>
      <c r="D4728" t="s">
        <v>38</v>
      </c>
      <c r="E4728" t="s">
        <v>53</v>
      </c>
      <c r="F4728" t="s">
        <v>43</v>
      </c>
      <c r="G4728" t="s">
        <v>19</v>
      </c>
      <c r="H4728" s="165">
        <v>62734.65</v>
      </c>
      <c r="I4728" s="164"/>
    </row>
    <row r="4729" spans="1:9" x14ac:dyDescent="0.35">
      <c r="A4729">
        <v>347375</v>
      </c>
      <c r="B4729" t="s">
        <v>58</v>
      </c>
      <c r="C4729" t="s">
        <v>37</v>
      </c>
      <c r="D4729" t="s">
        <v>38</v>
      </c>
      <c r="E4729" t="s">
        <v>53</v>
      </c>
      <c r="F4729" t="s">
        <v>43</v>
      </c>
      <c r="G4729" t="s">
        <v>19</v>
      </c>
      <c r="H4729" s="165">
        <v>95353.91</v>
      </c>
      <c r="I4729" s="164"/>
    </row>
    <row r="4730" spans="1:9" x14ac:dyDescent="0.35">
      <c r="A4730">
        <v>347353</v>
      </c>
      <c r="B4730" t="s">
        <v>47</v>
      </c>
      <c r="C4730" t="s">
        <v>37</v>
      </c>
      <c r="D4730" t="s">
        <v>38</v>
      </c>
      <c r="E4730" t="s">
        <v>39</v>
      </c>
      <c r="F4730" t="s">
        <v>42</v>
      </c>
      <c r="G4730" t="s">
        <v>19</v>
      </c>
      <c r="H4730" s="165">
        <v>72401.175000000003</v>
      </c>
      <c r="I4730" s="164"/>
    </row>
    <row r="4731" spans="1:9" x14ac:dyDescent="0.35">
      <c r="A4731">
        <v>347355</v>
      </c>
      <c r="B4731" t="s">
        <v>49</v>
      </c>
      <c r="C4731" t="s">
        <v>37</v>
      </c>
      <c r="D4731" t="s">
        <v>38</v>
      </c>
      <c r="E4731" t="s">
        <v>39</v>
      </c>
      <c r="F4731" t="s">
        <v>42</v>
      </c>
      <c r="G4731" t="s">
        <v>19</v>
      </c>
      <c r="H4731" s="165">
        <v>105873.075</v>
      </c>
      <c r="I4731" s="164"/>
    </row>
    <row r="4732" spans="1:9" x14ac:dyDescent="0.35">
      <c r="A4732">
        <v>347373</v>
      </c>
      <c r="B4732" t="s">
        <v>57</v>
      </c>
      <c r="C4732" t="s">
        <v>37</v>
      </c>
      <c r="D4732" t="s">
        <v>38</v>
      </c>
      <c r="E4732" t="s">
        <v>53</v>
      </c>
      <c r="F4732" t="s">
        <v>42</v>
      </c>
      <c r="G4732" t="s">
        <v>19</v>
      </c>
      <c r="H4732" s="165">
        <v>70218.225000000006</v>
      </c>
      <c r="I4732" s="164"/>
    </row>
    <row r="4733" spans="1:9" x14ac:dyDescent="0.35">
      <c r="A4733">
        <v>347375</v>
      </c>
      <c r="B4733" t="s">
        <v>58</v>
      </c>
      <c r="C4733" t="s">
        <v>37</v>
      </c>
      <c r="D4733" t="s">
        <v>38</v>
      </c>
      <c r="E4733" t="s">
        <v>53</v>
      </c>
      <c r="F4733" t="s">
        <v>42</v>
      </c>
      <c r="G4733" t="s">
        <v>19</v>
      </c>
      <c r="H4733" s="165">
        <v>106728.61500000001</v>
      </c>
      <c r="I4733" s="164"/>
    </row>
    <row r="4734" spans="1:9" x14ac:dyDescent="0.35">
      <c r="A4734">
        <v>347385</v>
      </c>
      <c r="B4734" t="s">
        <v>61</v>
      </c>
      <c r="C4734" t="s">
        <v>3</v>
      </c>
      <c r="D4734" t="s">
        <v>62</v>
      </c>
      <c r="E4734" t="s">
        <v>63</v>
      </c>
      <c r="F4734" t="s">
        <v>66</v>
      </c>
      <c r="G4734" t="s">
        <v>19</v>
      </c>
      <c r="H4734" s="165">
        <v>21608.4375</v>
      </c>
      <c r="I4734" s="164"/>
    </row>
    <row r="4735" spans="1:9" x14ac:dyDescent="0.35">
      <c r="A4735">
        <v>347387</v>
      </c>
      <c r="B4735" t="s">
        <v>70</v>
      </c>
      <c r="C4735" t="s">
        <v>3</v>
      </c>
      <c r="D4735" t="s">
        <v>62</v>
      </c>
      <c r="E4735" t="s">
        <v>63</v>
      </c>
      <c r="F4735" t="s">
        <v>66</v>
      </c>
      <c r="G4735" t="s">
        <v>19</v>
      </c>
      <c r="H4735" s="165">
        <v>22358.7</v>
      </c>
      <c r="I4735" s="164"/>
    </row>
    <row r="4736" spans="1:9" x14ac:dyDescent="0.35">
      <c r="A4736">
        <v>347389</v>
      </c>
      <c r="B4736" t="s">
        <v>71</v>
      </c>
      <c r="C4736" t="s">
        <v>3</v>
      </c>
      <c r="D4736" t="s">
        <v>62</v>
      </c>
      <c r="E4736" t="s">
        <v>63</v>
      </c>
      <c r="F4736" t="s">
        <v>66</v>
      </c>
      <c r="G4736" t="s">
        <v>19</v>
      </c>
      <c r="H4736" s="165">
        <v>22244.625</v>
      </c>
      <c r="I4736" s="164"/>
    </row>
    <row r="4737" spans="1:9" x14ac:dyDescent="0.35">
      <c r="A4737">
        <v>347391</v>
      </c>
      <c r="B4737" t="s">
        <v>72</v>
      </c>
      <c r="C4737" t="s">
        <v>3</v>
      </c>
      <c r="D4737" t="s">
        <v>62</v>
      </c>
      <c r="E4737" t="s">
        <v>63</v>
      </c>
      <c r="F4737" t="s">
        <v>66</v>
      </c>
      <c r="G4737" t="s">
        <v>19</v>
      </c>
      <c r="H4737" s="165">
        <v>22130.55</v>
      </c>
      <c r="I4737" s="164"/>
    </row>
    <row r="4738" spans="1:9" x14ac:dyDescent="0.35">
      <c r="A4738">
        <v>347393</v>
      </c>
      <c r="B4738" t="s">
        <v>73</v>
      </c>
      <c r="C4738" t="s">
        <v>3</v>
      </c>
      <c r="D4738" t="s">
        <v>62</v>
      </c>
      <c r="E4738" t="s">
        <v>63</v>
      </c>
      <c r="F4738" t="s">
        <v>66</v>
      </c>
      <c r="G4738" t="s">
        <v>19</v>
      </c>
      <c r="H4738" s="165">
        <v>22016.474999999999</v>
      </c>
      <c r="I4738" s="164"/>
    </row>
    <row r="4739" spans="1:9" x14ac:dyDescent="0.35">
      <c r="A4739">
        <v>347395</v>
      </c>
      <c r="B4739" t="s">
        <v>74</v>
      </c>
      <c r="C4739" t="s">
        <v>3</v>
      </c>
      <c r="D4739" t="s">
        <v>62</v>
      </c>
      <c r="E4739" t="s">
        <v>63</v>
      </c>
      <c r="F4739" t="s">
        <v>66</v>
      </c>
      <c r="G4739" t="s">
        <v>19</v>
      </c>
      <c r="H4739" s="165">
        <v>35029.799999999996</v>
      </c>
      <c r="I4739" s="164"/>
    </row>
    <row r="4740" spans="1:9" x14ac:dyDescent="0.35">
      <c r="A4740">
        <v>347397</v>
      </c>
      <c r="B4740" t="s">
        <v>75</v>
      </c>
      <c r="C4740" t="s">
        <v>3</v>
      </c>
      <c r="D4740" t="s">
        <v>62</v>
      </c>
      <c r="E4740" t="s">
        <v>63</v>
      </c>
      <c r="F4740" t="s">
        <v>66</v>
      </c>
      <c r="G4740" t="s">
        <v>19</v>
      </c>
      <c r="H4740" s="165">
        <v>34051.387499999997</v>
      </c>
      <c r="I4740" s="164"/>
    </row>
    <row r="4741" spans="1:9" x14ac:dyDescent="0.35">
      <c r="A4741">
        <v>347399</v>
      </c>
      <c r="B4741" t="s">
        <v>76</v>
      </c>
      <c r="C4741" t="s">
        <v>3</v>
      </c>
      <c r="D4741" t="s">
        <v>62</v>
      </c>
      <c r="E4741" t="s">
        <v>63</v>
      </c>
      <c r="F4741" t="s">
        <v>66</v>
      </c>
      <c r="G4741" t="s">
        <v>19</v>
      </c>
      <c r="H4741" s="165">
        <v>22586.85</v>
      </c>
      <c r="I4741" s="164"/>
    </row>
    <row r="4742" spans="1:9" x14ac:dyDescent="0.35">
      <c r="A4742">
        <v>347425</v>
      </c>
      <c r="B4742" t="s">
        <v>93</v>
      </c>
      <c r="C4742" t="s">
        <v>3</v>
      </c>
      <c r="D4742" t="s">
        <v>62</v>
      </c>
      <c r="E4742" t="s">
        <v>91</v>
      </c>
      <c r="F4742" t="s">
        <v>66</v>
      </c>
      <c r="G4742" t="s">
        <v>19</v>
      </c>
      <c r="H4742" s="165">
        <v>20938.904999999999</v>
      </c>
      <c r="I4742" s="164"/>
    </row>
    <row r="4743" spans="1:9" x14ac:dyDescent="0.35">
      <c r="A4743">
        <v>347427</v>
      </c>
      <c r="B4743" t="s">
        <v>98</v>
      </c>
      <c r="C4743" t="s">
        <v>3</v>
      </c>
      <c r="D4743" t="s">
        <v>62</v>
      </c>
      <c r="E4743" t="s">
        <v>91</v>
      </c>
      <c r="F4743" t="s">
        <v>66</v>
      </c>
      <c r="G4743" t="s">
        <v>19</v>
      </c>
      <c r="H4743" s="165">
        <v>21677.759999999998</v>
      </c>
      <c r="I4743" s="164"/>
    </row>
    <row r="4744" spans="1:9" x14ac:dyDescent="0.35">
      <c r="A4744">
        <v>347429</v>
      </c>
      <c r="B4744" t="s">
        <v>99</v>
      </c>
      <c r="C4744" t="s">
        <v>3</v>
      </c>
      <c r="D4744" t="s">
        <v>62</v>
      </c>
      <c r="E4744" t="s">
        <v>91</v>
      </c>
      <c r="F4744" t="s">
        <v>66</v>
      </c>
      <c r="G4744" t="s">
        <v>19</v>
      </c>
      <c r="H4744" s="165">
        <v>22419.071999999996</v>
      </c>
      <c r="I4744" s="164"/>
    </row>
    <row r="4745" spans="1:9" x14ac:dyDescent="0.35">
      <c r="A4745">
        <v>347431</v>
      </c>
      <c r="B4745" t="s">
        <v>100</v>
      </c>
      <c r="C4745" t="s">
        <v>3</v>
      </c>
      <c r="D4745" t="s">
        <v>62</v>
      </c>
      <c r="E4745" t="s">
        <v>91</v>
      </c>
      <c r="F4745" t="s">
        <v>66</v>
      </c>
      <c r="G4745" t="s">
        <v>19</v>
      </c>
      <c r="H4745" s="165">
        <v>22351.68</v>
      </c>
      <c r="I4745" s="164"/>
    </row>
    <row r="4746" spans="1:9" x14ac:dyDescent="0.35">
      <c r="A4746">
        <v>347433</v>
      </c>
      <c r="B4746" t="s">
        <v>101</v>
      </c>
      <c r="C4746" t="s">
        <v>3</v>
      </c>
      <c r="D4746" t="s">
        <v>62</v>
      </c>
      <c r="E4746" t="s">
        <v>91</v>
      </c>
      <c r="F4746" t="s">
        <v>66</v>
      </c>
      <c r="G4746" t="s">
        <v>19</v>
      </c>
      <c r="H4746" s="165">
        <v>22239.359999999997</v>
      </c>
      <c r="I4746" s="164"/>
    </row>
    <row r="4747" spans="1:9" x14ac:dyDescent="0.35">
      <c r="A4747">
        <v>347435</v>
      </c>
      <c r="B4747" t="s">
        <v>102</v>
      </c>
      <c r="C4747" t="s">
        <v>3</v>
      </c>
      <c r="D4747" t="s">
        <v>62</v>
      </c>
      <c r="E4747" t="s">
        <v>91</v>
      </c>
      <c r="F4747" t="s">
        <v>66</v>
      </c>
      <c r="G4747" t="s">
        <v>19</v>
      </c>
      <c r="H4747" s="165">
        <v>34054.897499999999</v>
      </c>
      <c r="I4747" s="164"/>
    </row>
    <row r="4748" spans="1:9" x14ac:dyDescent="0.35">
      <c r="A4748">
        <v>347437</v>
      </c>
      <c r="B4748" t="s">
        <v>103</v>
      </c>
      <c r="C4748" t="s">
        <v>3</v>
      </c>
      <c r="D4748" t="s">
        <v>62</v>
      </c>
      <c r="E4748" t="s">
        <v>91</v>
      </c>
      <c r="F4748" t="s">
        <v>66</v>
      </c>
      <c r="G4748" t="s">
        <v>19</v>
      </c>
      <c r="H4748" s="165">
        <v>33022.080000000002</v>
      </c>
      <c r="I4748" s="164"/>
    </row>
    <row r="4749" spans="1:9" x14ac:dyDescent="0.35">
      <c r="A4749">
        <v>347439</v>
      </c>
      <c r="B4749" t="s">
        <v>104</v>
      </c>
      <c r="C4749" t="s">
        <v>3</v>
      </c>
      <c r="D4749" t="s">
        <v>62</v>
      </c>
      <c r="E4749" t="s">
        <v>91</v>
      </c>
      <c r="F4749" t="s">
        <v>66</v>
      </c>
      <c r="G4749" t="s">
        <v>19</v>
      </c>
      <c r="H4749" s="165">
        <v>21902.399999999998</v>
      </c>
      <c r="I4749" s="164"/>
    </row>
    <row r="4750" spans="1:9" x14ac:dyDescent="0.35">
      <c r="A4750">
        <v>347385</v>
      </c>
      <c r="B4750" t="s">
        <v>61</v>
      </c>
      <c r="C4750" t="s">
        <v>3</v>
      </c>
      <c r="D4750" t="s">
        <v>62</v>
      </c>
      <c r="E4750" t="s">
        <v>63</v>
      </c>
      <c r="F4750" t="s">
        <v>64</v>
      </c>
      <c r="G4750" t="s">
        <v>19</v>
      </c>
      <c r="H4750" s="165">
        <v>20900.46875</v>
      </c>
      <c r="I4750" s="164"/>
    </row>
    <row r="4751" spans="1:9" x14ac:dyDescent="0.35">
      <c r="A4751">
        <v>347387</v>
      </c>
      <c r="B4751" t="s">
        <v>70</v>
      </c>
      <c r="C4751" t="s">
        <v>3</v>
      </c>
      <c r="D4751" t="s">
        <v>62</v>
      </c>
      <c r="E4751" t="s">
        <v>63</v>
      </c>
      <c r="F4751" t="s">
        <v>64</v>
      </c>
      <c r="G4751" t="s">
        <v>19</v>
      </c>
      <c r="H4751" s="165">
        <v>21626.149999999998</v>
      </c>
      <c r="I4751" s="164"/>
    </row>
    <row r="4752" spans="1:9" x14ac:dyDescent="0.35">
      <c r="A4752">
        <v>347389</v>
      </c>
      <c r="B4752" t="s">
        <v>71</v>
      </c>
      <c r="C4752" t="s">
        <v>3</v>
      </c>
      <c r="D4752" t="s">
        <v>62</v>
      </c>
      <c r="E4752" t="s">
        <v>63</v>
      </c>
      <c r="F4752" t="s">
        <v>64</v>
      </c>
      <c r="G4752" t="s">
        <v>19</v>
      </c>
      <c r="H4752" s="165">
        <v>21515.8125</v>
      </c>
      <c r="I4752" s="164"/>
    </row>
    <row r="4753" spans="1:9" x14ac:dyDescent="0.35">
      <c r="A4753">
        <v>347391</v>
      </c>
      <c r="B4753" t="s">
        <v>72</v>
      </c>
      <c r="C4753" t="s">
        <v>3</v>
      </c>
      <c r="D4753" t="s">
        <v>62</v>
      </c>
      <c r="E4753" t="s">
        <v>63</v>
      </c>
      <c r="F4753" t="s">
        <v>64</v>
      </c>
      <c r="G4753" t="s">
        <v>19</v>
      </c>
      <c r="H4753" s="165">
        <v>21405.474999999999</v>
      </c>
      <c r="I4753" s="164"/>
    </row>
    <row r="4754" spans="1:9" x14ac:dyDescent="0.35">
      <c r="A4754">
        <v>347393</v>
      </c>
      <c r="B4754" t="s">
        <v>73</v>
      </c>
      <c r="C4754" t="s">
        <v>3</v>
      </c>
      <c r="D4754" t="s">
        <v>62</v>
      </c>
      <c r="E4754" t="s">
        <v>63</v>
      </c>
      <c r="F4754" t="s">
        <v>64</v>
      </c>
      <c r="G4754" t="s">
        <v>19</v>
      </c>
      <c r="H4754" s="165">
        <v>21295.137500000001</v>
      </c>
      <c r="I4754" s="164"/>
    </row>
    <row r="4755" spans="1:9" x14ac:dyDescent="0.35">
      <c r="A4755">
        <v>347395</v>
      </c>
      <c r="B4755" t="s">
        <v>74</v>
      </c>
      <c r="C4755" t="s">
        <v>3</v>
      </c>
      <c r="D4755" t="s">
        <v>62</v>
      </c>
      <c r="E4755" t="s">
        <v>63</v>
      </c>
      <c r="F4755" t="s">
        <v>64</v>
      </c>
      <c r="G4755" t="s">
        <v>19</v>
      </c>
      <c r="H4755" s="165">
        <v>33882.1</v>
      </c>
      <c r="I4755" s="164"/>
    </row>
    <row r="4756" spans="1:9" x14ac:dyDescent="0.35">
      <c r="A4756">
        <v>347397</v>
      </c>
      <c r="B4756" t="s">
        <v>75</v>
      </c>
      <c r="C4756" t="s">
        <v>3</v>
      </c>
      <c r="D4756" t="s">
        <v>62</v>
      </c>
      <c r="E4756" t="s">
        <v>63</v>
      </c>
      <c r="F4756" t="s">
        <v>64</v>
      </c>
      <c r="G4756" t="s">
        <v>19</v>
      </c>
      <c r="H4756" s="165">
        <v>32935.743750000001</v>
      </c>
      <c r="I4756" s="164"/>
    </row>
    <row r="4757" spans="1:9" x14ac:dyDescent="0.35">
      <c r="A4757">
        <v>347399</v>
      </c>
      <c r="B4757" t="s">
        <v>76</v>
      </c>
      <c r="C4757" t="s">
        <v>3</v>
      </c>
      <c r="D4757" t="s">
        <v>62</v>
      </c>
      <c r="E4757" t="s">
        <v>63</v>
      </c>
      <c r="F4757" t="s">
        <v>64</v>
      </c>
      <c r="G4757" t="s">
        <v>19</v>
      </c>
      <c r="H4757" s="165">
        <v>21846.825000000001</v>
      </c>
      <c r="I4757" s="164"/>
    </row>
    <row r="4758" spans="1:9" x14ac:dyDescent="0.35">
      <c r="A4758">
        <v>347425</v>
      </c>
      <c r="B4758" t="s">
        <v>93</v>
      </c>
      <c r="C4758" t="s">
        <v>3</v>
      </c>
      <c r="D4758" t="s">
        <v>62</v>
      </c>
      <c r="E4758" t="s">
        <v>91</v>
      </c>
      <c r="F4758" t="s">
        <v>64</v>
      </c>
      <c r="G4758" t="s">
        <v>19</v>
      </c>
      <c r="H4758" s="165">
        <v>20252.872499999998</v>
      </c>
      <c r="I4758" s="164"/>
    </row>
    <row r="4759" spans="1:9" x14ac:dyDescent="0.35">
      <c r="A4759">
        <v>347427</v>
      </c>
      <c r="B4759" t="s">
        <v>98</v>
      </c>
      <c r="C4759" t="s">
        <v>3</v>
      </c>
      <c r="D4759" t="s">
        <v>62</v>
      </c>
      <c r="E4759" t="s">
        <v>91</v>
      </c>
      <c r="F4759" t="s">
        <v>64</v>
      </c>
      <c r="G4759" t="s">
        <v>19</v>
      </c>
      <c r="H4759" s="165">
        <v>20967.52</v>
      </c>
      <c r="I4759" s="164"/>
    </row>
    <row r="4760" spans="1:9" x14ac:dyDescent="0.35">
      <c r="A4760">
        <v>347429</v>
      </c>
      <c r="B4760" t="s">
        <v>99</v>
      </c>
      <c r="C4760" t="s">
        <v>3</v>
      </c>
      <c r="D4760" t="s">
        <v>62</v>
      </c>
      <c r="E4760" t="s">
        <v>91</v>
      </c>
      <c r="F4760" t="s">
        <v>64</v>
      </c>
      <c r="G4760" t="s">
        <v>19</v>
      </c>
      <c r="H4760" s="165">
        <v>21684.544000000002</v>
      </c>
      <c r="I4760" s="164"/>
    </row>
    <row r="4761" spans="1:9" x14ac:dyDescent="0.35">
      <c r="A4761">
        <v>347431</v>
      </c>
      <c r="B4761" t="s">
        <v>100</v>
      </c>
      <c r="C4761" t="s">
        <v>3</v>
      </c>
      <c r="D4761" t="s">
        <v>62</v>
      </c>
      <c r="E4761" t="s">
        <v>91</v>
      </c>
      <c r="F4761" t="s">
        <v>64</v>
      </c>
      <c r="G4761" t="s">
        <v>19</v>
      </c>
      <c r="H4761" s="165">
        <v>21619.360000000001</v>
      </c>
      <c r="I4761" s="164"/>
    </row>
    <row r="4762" spans="1:9" x14ac:dyDescent="0.35">
      <c r="A4762">
        <v>347433</v>
      </c>
      <c r="B4762" t="s">
        <v>101</v>
      </c>
      <c r="C4762" t="s">
        <v>3</v>
      </c>
      <c r="D4762" t="s">
        <v>62</v>
      </c>
      <c r="E4762" t="s">
        <v>91</v>
      </c>
      <c r="F4762" t="s">
        <v>64</v>
      </c>
      <c r="G4762" t="s">
        <v>19</v>
      </c>
      <c r="H4762" s="165">
        <v>21510.720000000001</v>
      </c>
      <c r="I4762" s="164"/>
    </row>
    <row r="4763" spans="1:9" x14ac:dyDescent="0.35">
      <c r="A4763">
        <v>347435</v>
      </c>
      <c r="B4763" t="s">
        <v>102</v>
      </c>
      <c r="C4763" t="s">
        <v>3</v>
      </c>
      <c r="D4763" t="s">
        <v>62</v>
      </c>
      <c r="E4763" t="s">
        <v>91</v>
      </c>
      <c r="F4763" t="s">
        <v>64</v>
      </c>
      <c r="G4763" t="s">
        <v>19</v>
      </c>
      <c r="H4763" s="165">
        <v>32939.138749999998</v>
      </c>
      <c r="I4763" s="164"/>
    </row>
    <row r="4764" spans="1:9" x14ac:dyDescent="0.35">
      <c r="A4764">
        <v>347437</v>
      </c>
      <c r="B4764" t="s">
        <v>103</v>
      </c>
      <c r="C4764" t="s">
        <v>3</v>
      </c>
      <c r="D4764" t="s">
        <v>62</v>
      </c>
      <c r="E4764" t="s">
        <v>91</v>
      </c>
      <c r="F4764" t="s">
        <v>64</v>
      </c>
      <c r="G4764" t="s">
        <v>19</v>
      </c>
      <c r="H4764" s="165">
        <v>31940.16</v>
      </c>
      <c r="I4764" s="164"/>
    </row>
    <row r="4765" spans="1:9" x14ac:dyDescent="0.35">
      <c r="A4765">
        <v>347439</v>
      </c>
      <c r="B4765" t="s">
        <v>104</v>
      </c>
      <c r="C4765" t="s">
        <v>3</v>
      </c>
      <c r="D4765" t="s">
        <v>62</v>
      </c>
      <c r="E4765" t="s">
        <v>91</v>
      </c>
      <c r="F4765" t="s">
        <v>64</v>
      </c>
      <c r="G4765" t="s">
        <v>19</v>
      </c>
      <c r="H4765" s="165">
        <v>21184.799999999999</v>
      </c>
      <c r="I4765" s="164"/>
    </row>
    <row r="4766" spans="1:9" x14ac:dyDescent="0.35">
      <c r="A4766">
        <v>347353</v>
      </c>
      <c r="B4766" t="s">
        <v>47</v>
      </c>
      <c r="C4766" t="s">
        <v>37</v>
      </c>
      <c r="D4766" t="s">
        <v>38</v>
      </c>
      <c r="E4766" t="s">
        <v>39</v>
      </c>
      <c r="F4766" t="s">
        <v>44</v>
      </c>
      <c r="G4766" t="s">
        <v>19</v>
      </c>
      <c r="H4766" s="165">
        <v>36726.693749999999</v>
      </c>
      <c r="I4766" s="164"/>
    </row>
    <row r="4767" spans="1:9" x14ac:dyDescent="0.35">
      <c r="A4767">
        <v>347355</v>
      </c>
      <c r="B4767" t="s">
        <v>49</v>
      </c>
      <c r="C4767" t="s">
        <v>37</v>
      </c>
      <c r="D4767" t="s">
        <v>38</v>
      </c>
      <c r="E4767" t="s">
        <v>39</v>
      </c>
      <c r="F4767" t="s">
        <v>44</v>
      </c>
      <c r="G4767" t="s">
        <v>19</v>
      </c>
      <c r="H4767" s="165">
        <v>49869.27</v>
      </c>
      <c r="I4767" s="164"/>
    </row>
    <row r="4768" spans="1:9" x14ac:dyDescent="0.35">
      <c r="A4768">
        <v>347373</v>
      </c>
      <c r="B4768" t="s">
        <v>57</v>
      </c>
      <c r="C4768" t="s">
        <v>37</v>
      </c>
      <c r="D4768" t="s">
        <v>38</v>
      </c>
      <c r="E4768" t="s">
        <v>53</v>
      </c>
      <c r="F4768" t="s">
        <v>44</v>
      </c>
      <c r="G4768" t="s">
        <v>19</v>
      </c>
      <c r="H4768" s="165">
        <v>35619.356249999997</v>
      </c>
      <c r="I4768" s="164"/>
    </row>
    <row r="4769" spans="1:9" x14ac:dyDescent="0.35">
      <c r="A4769">
        <v>347375</v>
      </c>
      <c r="B4769" t="s">
        <v>58</v>
      </c>
      <c r="C4769" t="s">
        <v>37</v>
      </c>
      <c r="D4769" t="s">
        <v>38</v>
      </c>
      <c r="E4769" t="s">
        <v>53</v>
      </c>
      <c r="F4769" t="s">
        <v>44</v>
      </c>
      <c r="G4769" t="s">
        <v>19</v>
      </c>
      <c r="H4769" s="165">
        <v>50272.253999999994</v>
      </c>
      <c r="I4769" s="164"/>
    </row>
    <row r="4770" spans="1:9" x14ac:dyDescent="0.35">
      <c r="A4770">
        <v>347411</v>
      </c>
      <c r="B4770" t="s">
        <v>85</v>
      </c>
      <c r="C4770" t="s">
        <v>37</v>
      </c>
      <c r="D4770" t="s">
        <v>4</v>
      </c>
      <c r="E4770" t="s">
        <v>78</v>
      </c>
      <c r="F4770" t="s">
        <v>44</v>
      </c>
      <c r="G4770" t="s">
        <v>19</v>
      </c>
      <c r="H4770" s="165">
        <v>16342.998749999999</v>
      </c>
      <c r="I4770" s="164"/>
    </row>
    <row r="4771" spans="1:9" x14ac:dyDescent="0.35">
      <c r="A4771">
        <v>347413</v>
      </c>
      <c r="B4771" t="s">
        <v>86</v>
      </c>
      <c r="C4771" t="s">
        <v>37</v>
      </c>
      <c r="D4771" t="s">
        <v>4</v>
      </c>
      <c r="E4771" t="s">
        <v>78</v>
      </c>
      <c r="F4771" t="s">
        <v>44</v>
      </c>
      <c r="G4771" t="s">
        <v>19</v>
      </c>
      <c r="H4771" s="165">
        <v>25352.817749999998</v>
      </c>
      <c r="I4771" s="164"/>
    </row>
    <row r="4772" spans="1:9" x14ac:dyDescent="0.35">
      <c r="A4772">
        <v>347415</v>
      </c>
      <c r="B4772" t="s">
        <v>87</v>
      </c>
      <c r="C4772" t="s">
        <v>37</v>
      </c>
      <c r="D4772" t="s">
        <v>4</v>
      </c>
      <c r="E4772" t="s">
        <v>78</v>
      </c>
      <c r="F4772" t="s">
        <v>44</v>
      </c>
      <c r="G4772" t="s">
        <v>19</v>
      </c>
      <c r="H4772" s="165">
        <v>25276.606874999998</v>
      </c>
      <c r="I4772" s="164"/>
    </row>
    <row r="4773" spans="1:9" x14ac:dyDescent="0.35">
      <c r="A4773">
        <v>347417</v>
      </c>
      <c r="B4773" t="s">
        <v>88</v>
      </c>
      <c r="C4773" t="s">
        <v>37</v>
      </c>
      <c r="D4773" t="s">
        <v>4</v>
      </c>
      <c r="E4773" t="s">
        <v>78</v>
      </c>
      <c r="F4773" t="s">
        <v>44</v>
      </c>
      <c r="G4773" t="s">
        <v>19</v>
      </c>
      <c r="H4773" s="165">
        <v>25149.588749999999</v>
      </c>
      <c r="I4773" s="164"/>
    </row>
    <row r="4774" spans="1:9" x14ac:dyDescent="0.35">
      <c r="A4774">
        <v>347419</v>
      </c>
      <c r="B4774" t="s">
        <v>89</v>
      </c>
      <c r="C4774" t="s">
        <v>37</v>
      </c>
      <c r="D4774" t="s">
        <v>4</v>
      </c>
      <c r="E4774" t="s">
        <v>78</v>
      </c>
      <c r="F4774" t="s">
        <v>44</v>
      </c>
      <c r="G4774" t="s">
        <v>19</v>
      </c>
      <c r="H4774" s="165">
        <v>25022.570625</v>
      </c>
      <c r="I4774" s="164"/>
    </row>
    <row r="4775" spans="1:9" x14ac:dyDescent="0.35">
      <c r="A4775">
        <v>347353</v>
      </c>
      <c r="B4775" t="s">
        <v>47</v>
      </c>
      <c r="C4775" t="s">
        <v>37</v>
      </c>
      <c r="D4775" t="s">
        <v>38</v>
      </c>
      <c r="E4775" t="s">
        <v>39</v>
      </c>
      <c r="F4775" t="s">
        <v>41</v>
      </c>
      <c r="G4775" t="s">
        <v>19</v>
      </c>
      <c r="H4775" s="165">
        <v>47478.290625000001</v>
      </c>
      <c r="I4775" s="164"/>
    </row>
    <row r="4776" spans="1:9" x14ac:dyDescent="0.35">
      <c r="A4776">
        <v>347355</v>
      </c>
      <c r="B4776" t="s">
        <v>49</v>
      </c>
      <c r="C4776" t="s">
        <v>37</v>
      </c>
      <c r="D4776" t="s">
        <v>38</v>
      </c>
      <c r="E4776" t="s">
        <v>39</v>
      </c>
      <c r="F4776" t="s">
        <v>41</v>
      </c>
      <c r="G4776" t="s">
        <v>19</v>
      </c>
      <c r="H4776" s="165">
        <v>64468.305</v>
      </c>
      <c r="I4776" s="164"/>
    </row>
    <row r="4777" spans="1:9" x14ac:dyDescent="0.35">
      <c r="A4777">
        <v>347373</v>
      </c>
      <c r="B4777" t="s">
        <v>57</v>
      </c>
      <c r="C4777" t="s">
        <v>37</v>
      </c>
      <c r="D4777" t="s">
        <v>38</v>
      </c>
      <c r="E4777" t="s">
        <v>53</v>
      </c>
      <c r="F4777" t="s">
        <v>41</v>
      </c>
      <c r="G4777" t="s">
        <v>19</v>
      </c>
      <c r="H4777" s="165">
        <v>46046.784375000003</v>
      </c>
      <c r="I4777" s="164"/>
    </row>
    <row r="4778" spans="1:9" x14ac:dyDescent="0.35">
      <c r="A4778">
        <v>347375</v>
      </c>
      <c r="B4778" t="s">
        <v>58</v>
      </c>
      <c r="C4778" t="s">
        <v>37</v>
      </c>
      <c r="D4778" t="s">
        <v>38</v>
      </c>
      <c r="E4778" t="s">
        <v>53</v>
      </c>
      <c r="F4778" t="s">
        <v>41</v>
      </c>
      <c r="G4778" t="s">
        <v>19</v>
      </c>
      <c r="H4778" s="165">
        <v>64989.260999999999</v>
      </c>
      <c r="I4778" s="164"/>
    </row>
    <row r="4779" spans="1:9" x14ac:dyDescent="0.35">
      <c r="A4779">
        <v>347411</v>
      </c>
      <c r="B4779" t="s">
        <v>85</v>
      </c>
      <c r="C4779" t="s">
        <v>37</v>
      </c>
      <c r="D4779" t="s">
        <v>4</v>
      </c>
      <c r="E4779" t="s">
        <v>78</v>
      </c>
      <c r="F4779" t="s">
        <v>41</v>
      </c>
      <c r="G4779" t="s">
        <v>19</v>
      </c>
      <c r="H4779" s="165">
        <v>21127.348125</v>
      </c>
      <c r="I4779" s="164"/>
    </row>
    <row r="4780" spans="1:9" x14ac:dyDescent="0.35">
      <c r="A4780">
        <v>347413</v>
      </c>
      <c r="B4780" t="s">
        <v>86</v>
      </c>
      <c r="C4780" t="s">
        <v>37</v>
      </c>
      <c r="D4780" t="s">
        <v>4</v>
      </c>
      <c r="E4780" t="s">
        <v>78</v>
      </c>
      <c r="F4780" t="s">
        <v>41</v>
      </c>
      <c r="G4780" t="s">
        <v>19</v>
      </c>
      <c r="H4780" s="165">
        <v>32774.756625000002</v>
      </c>
      <c r="I4780" s="164"/>
    </row>
    <row r="4781" spans="1:9" x14ac:dyDescent="0.35">
      <c r="A4781">
        <v>347415</v>
      </c>
      <c r="B4781" t="s">
        <v>87</v>
      </c>
      <c r="C4781" t="s">
        <v>37</v>
      </c>
      <c r="D4781" t="s">
        <v>4</v>
      </c>
      <c r="E4781" t="s">
        <v>78</v>
      </c>
      <c r="F4781" t="s">
        <v>41</v>
      </c>
      <c r="G4781" t="s">
        <v>19</v>
      </c>
      <c r="H4781" s="165">
        <v>32676.235312500001</v>
      </c>
      <c r="I4781" s="164"/>
    </row>
    <row r="4782" spans="1:9" x14ac:dyDescent="0.35">
      <c r="A4782">
        <v>347417</v>
      </c>
      <c r="B4782" t="s">
        <v>88</v>
      </c>
      <c r="C4782" t="s">
        <v>37</v>
      </c>
      <c r="D4782" t="s">
        <v>4</v>
      </c>
      <c r="E4782" t="s">
        <v>78</v>
      </c>
      <c r="F4782" t="s">
        <v>41</v>
      </c>
      <c r="G4782" t="s">
        <v>19</v>
      </c>
      <c r="H4782" s="165">
        <v>32512.033125000002</v>
      </c>
      <c r="I4782" s="164"/>
    </row>
    <row r="4783" spans="1:9" x14ac:dyDescent="0.35">
      <c r="A4783">
        <v>347419</v>
      </c>
      <c r="B4783" t="s">
        <v>89</v>
      </c>
      <c r="C4783" t="s">
        <v>37</v>
      </c>
      <c r="D4783" t="s">
        <v>4</v>
      </c>
      <c r="E4783" t="s">
        <v>78</v>
      </c>
      <c r="F4783" t="s">
        <v>41</v>
      </c>
      <c r="G4783" t="s">
        <v>19</v>
      </c>
      <c r="H4783" s="165">
        <v>32347.830937499999</v>
      </c>
      <c r="I4783" s="164"/>
    </row>
    <row r="4784" spans="1:9" x14ac:dyDescent="0.35">
      <c r="A4784">
        <v>347425</v>
      </c>
      <c r="B4784" t="s">
        <v>93</v>
      </c>
      <c r="C4784" t="s">
        <v>3</v>
      </c>
      <c r="D4784" t="s">
        <v>62</v>
      </c>
      <c r="E4784" t="s">
        <v>91</v>
      </c>
      <c r="F4784" t="s">
        <v>95</v>
      </c>
      <c r="G4784" t="s">
        <v>19</v>
      </c>
      <c r="H4784" s="165">
        <v>39175.438499999997</v>
      </c>
      <c r="I4784" s="164"/>
    </row>
    <row r="4785" spans="1:9" x14ac:dyDescent="0.35">
      <c r="A4785">
        <v>347427</v>
      </c>
      <c r="B4785" t="s">
        <v>98</v>
      </c>
      <c r="C4785" t="s">
        <v>3</v>
      </c>
      <c r="D4785" t="s">
        <v>62</v>
      </c>
      <c r="E4785" t="s">
        <v>91</v>
      </c>
      <c r="F4785" t="s">
        <v>95</v>
      </c>
      <c r="G4785" t="s">
        <v>19</v>
      </c>
      <c r="H4785" s="165">
        <v>40557.792000000001</v>
      </c>
      <c r="I4785" s="164"/>
    </row>
    <row r="4786" spans="1:9" x14ac:dyDescent="0.35">
      <c r="A4786">
        <v>347429</v>
      </c>
      <c r="B4786" t="s">
        <v>99</v>
      </c>
      <c r="C4786" t="s">
        <v>3</v>
      </c>
      <c r="D4786" t="s">
        <v>62</v>
      </c>
      <c r="E4786" t="s">
        <v>91</v>
      </c>
      <c r="F4786" t="s">
        <v>95</v>
      </c>
      <c r="G4786" t="s">
        <v>19</v>
      </c>
      <c r="H4786" s="165">
        <v>41944.742399999996</v>
      </c>
      <c r="I4786" s="164"/>
    </row>
    <row r="4787" spans="1:9" x14ac:dyDescent="0.35">
      <c r="A4787">
        <v>347431</v>
      </c>
      <c r="B4787" t="s">
        <v>100</v>
      </c>
      <c r="C4787" t="s">
        <v>3</v>
      </c>
      <c r="D4787" t="s">
        <v>62</v>
      </c>
      <c r="E4787" t="s">
        <v>91</v>
      </c>
      <c r="F4787" t="s">
        <v>95</v>
      </c>
      <c r="G4787" t="s">
        <v>19</v>
      </c>
      <c r="H4787" s="165">
        <v>41818.656000000003</v>
      </c>
      <c r="I4787" s="164"/>
    </row>
    <row r="4788" spans="1:9" x14ac:dyDescent="0.35">
      <c r="A4788">
        <v>347433</v>
      </c>
      <c r="B4788" t="s">
        <v>101</v>
      </c>
      <c r="C4788" t="s">
        <v>3</v>
      </c>
      <c r="D4788" t="s">
        <v>62</v>
      </c>
      <c r="E4788" t="s">
        <v>91</v>
      </c>
      <c r="F4788" t="s">
        <v>95</v>
      </c>
      <c r="G4788" t="s">
        <v>19</v>
      </c>
      <c r="H4788" s="165">
        <v>41608.511999999995</v>
      </c>
      <c r="I4788" s="164"/>
    </row>
    <row r="4789" spans="1:9" x14ac:dyDescent="0.35">
      <c r="A4789">
        <v>347435</v>
      </c>
      <c r="B4789" t="s">
        <v>102</v>
      </c>
      <c r="C4789" t="s">
        <v>3</v>
      </c>
      <c r="D4789" t="s">
        <v>62</v>
      </c>
      <c r="E4789" t="s">
        <v>91</v>
      </c>
      <c r="F4789" t="s">
        <v>95</v>
      </c>
      <c r="G4789" t="s">
        <v>19</v>
      </c>
      <c r="H4789" s="165">
        <v>74064.267749999999</v>
      </c>
      <c r="I4789" s="164"/>
    </row>
    <row r="4790" spans="1:9" x14ac:dyDescent="0.35">
      <c r="A4790">
        <v>347437</v>
      </c>
      <c r="B4790" t="s">
        <v>103</v>
      </c>
      <c r="C4790" t="s">
        <v>3</v>
      </c>
      <c r="D4790" t="s">
        <v>62</v>
      </c>
      <c r="E4790" t="s">
        <v>91</v>
      </c>
      <c r="F4790" t="s">
        <v>95</v>
      </c>
      <c r="G4790" t="s">
        <v>19</v>
      </c>
      <c r="H4790" s="165">
        <v>72079.392000000007</v>
      </c>
      <c r="I4790" s="164"/>
    </row>
    <row r="4791" spans="1:9" x14ac:dyDescent="0.35">
      <c r="A4791">
        <v>347439</v>
      </c>
      <c r="B4791" t="s">
        <v>104</v>
      </c>
      <c r="C4791" t="s">
        <v>3</v>
      </c>
      <c r="D4791" t="s">
        <v>62</v>
      </c>
      <c r="E4791" t="s">
        <v>91</v>
      </c>
      <c r="F4791" t="s">
        <v>95</v>
      </c>
      <c r="G4791" t="s">
        <v>19</v>
      </c>
      <c r="H4791" s="165">
        <v>40978.080000000002</v>
      </c>
      <c r="I4791" s="164"/>
    </row>
    <row r="4792" spans="1:9" x14ac:dyDescent="0.35">
      <c r="A4792">
        <v>347331</v>
      </c>
      <c r="B4792" t="s">
        <v>2</v>
      </c>
      <c r="C4792" t="s">
        <v>3</v>
      </c>
      <c r="D4792" t="s">
        <v>4</v>
      </c>
      <c r="E4792" t="s">
        <v>5</v>
      </c>
      <c r="F4792" t="s">
        <v>5</v>
      </c>
      <c r="G4792" t="s">
        <v>19</v>
      </c>
      <c r="H4792" s="165">
        <v>83614.78125</v>
      </c>
      <c r="I4792" s="164"/>
    </row>
    <row r="4793" spans="1:9" x14ac:dyDescent="0.35">
      <c r="A4793">
        <v>347333</v>
      </c>
      <c r="B4793" t="s">
        <v>32</v>
      </c>
      <c r="C4793" t="s">
        <v>3</v>
      </c>
      <c r="D4793" t="s">
        <v>4</v>
      </c>
      <c r="E4793" t="s">
        <v>5</v>
      </c>
      <c r="F4793" t="s">
        <v>5</v>
      </c>
      <c r="G4793" t="s">
        <v>19</v>
      </c>
      <c r="H4793" s="165">
        <v>122015.64375</v>
      </c>
      <c r="I4793" s="164"/>
    </row>
    <row r="4794" spans="1:9" x14ac:dyDescent="0.35">
      <c r="A4794">
        <v>347335</v>
      </c>
      <c r="B4794" t="s">
        <v>33</v>
      </c>
      <c r="C4794" t="s">
        <v>3</v>
      </c>
      <c r="D4794" t="s">
        <v>4</v>
      </c>
      <c r="E4794" t="s">
        <v>5</v>
      </c>
      <c r="F4794" t="s">
        <v>5</v>
      </c>
      <c r="G4794" t="s">
        <v>19</v>
      </c>
      <c r="H4794" s="165">
        <v>121396.27499999999</v>
      </c>
      <c r="I4794" s="164"/>
    </row>
    <row r="4795" spans="1:9" x14ac:dyDescent="0.35">
      <c r="A4795">
        <v>347337</v>
      </c>
      <c r="B4795" t="s">
        <v>34</v>
      </c>
      <c r="C4795" t="s">
        <v>3</v>
      </c>
      <c r="D4795" t="s">
        <v>4</v>
      </c>
      <c r="E4795" t="s">
        <v>5</v>
      </c>
      <c r="F4795" t="s">
        <v>5</v>
      </c>
      <c r="G4795" t="s">
        <v>19</v>
      </c>
      <c r="H4795" s="165">
        <v>120776.90625</v>
      </c>
      <c r="I4795" s="164"/>
    </row>
    <row r="4796" spans="1:9" x14ac:dyDescent="0.35">
      <c r="A4796">
        <v>347339</v>
      </c>
      <c r="B4796" t="s">
        <v>35</v>
      </c>
      <c r="C4796" t="s">
        <v>3</v>
      </c>
      <c r="D4796" t="s">
        <v>4</v>
      </c>
      <c r="E4796" t="s">
        <v>5</v>
      </c>
      <c r="F4796" t="s">
        <v>5</v>
      </c>
      <c r="G4796" t="s">
        <v>19</v>
      </c>
      <c r="H4796" s="165">
        <v>120157.53750000001</v>
      </c>
      <c r="I4796" s="164"/>
    </row>
    <row r="4797" spans="1:9" x14ac:dyDescent="0.35">
      <c r="A4797">
        <v>347411</v>
      </c>
      <c r="B4797" t="s">
        <v>85</v>
      </c>
      <c r="C4797" t="s">
        <v>37</v>
      </c>
      <c r="D4797" t="s">
        <v>38</v>
      </c>
      <c r="E4797" t="s">
        <v>39</v>
      </c>
      <c r="F4797" t="s">
        <v>39</v>
      </c>
      <c r="G4797" t="s">
        <v>19</v>
      </c>
      <c r="H4797" s="165">
        <v>83408.568750000006</v>
      </c>
      <c r="I4797" s="164"/>
    </row>
    <row r="4798" spans="1:9" x14ac:dyDescent="0.35">
      <c r="A4798">
        <v>347413</v>
      </c>
      <c r="B4798" t="s">
        <v>86</v>
      </c>
      <c r="C4798" t="s">
        <v>37</v>
      </c>
      <c r="D4798" t="s">
        <v>38</v>
      </c>
      <c r="E4798" t="s">
        <v>39</v>
      </c>
      <c r="F4798" t="s">
        <v>39</v>
      </c>
      <c r="G4798" t="s">
        <v>19</v>
      </c>
      <c r="H4798" s="165">
        <v>119806.78125</v>
      </c>
      <c r="I4798" s="164"/>
    </row>
    <row r="4799" spans="1:9" x14ac:dyDescent="0.35">
      <c r="A4799">
        <v>347415</v>
      </c>
      <c r="B4799" t="s">
        <v>87</v>
      </c>
      <c r="C4799" t="s">
        <v>37</v>
      </c>
      <c r="D4799" t="s">
        <v>38</v>
      </c>
      <c r="E4799" t="s">
        <v>39</v>
      </c>
      <c r="F4799" t="s">
        <v>39</v>
      </c>
      <c r="G4799" t="s">
        <v>19</v>
      </c>
      <c r="H4799" s="165">
        <v>119446.640625</v>
      </c>
      <c r="I4799" s="164"/>
    </row>
    <row r="4800" spans="1:9" x14ac:dyDescent="0.35">
      <c r="A4800">
        <v>347417</v>
      </c>
      <c r="B4800" t="s">
        <v>88</v>
      </c>
      <c r="C4800" t="s">
        <v>37</v>
      </c>
      <c r="D4800" t="s">
        <v>38</v>
      </c>
      <c r="E4800" t="s">
        <v>39</v>
      </c>
      <c r="F4800" t="s">
        <v>39</v>
      </c>
      <c r="G4800" t="s">
        <v>19</v>
      </c>
      <c r="H4800" s="165">
        <v>118846.40625</v>
      </c>
      <c r="I4800" s="164"/>
    </row>
    <row r="4801" spans="1:9" x14ac:dyDescent="0.35">
      <c r="A4801">
        <v>347419</v>
      </c>
      <c r="B4801" t="s">
        <v>89</v>
      </c>
      <c r="C4801" t="s">
        <v>37</v>
      </c>
      <c r="D4801" t="s">
        <v>38</v>
      </c>
      <c r="E4801" t="s">
        <v>39</v>
      </c>
      <c r="F4801" t="s">
        <v>39</v>
      </c>
      <c r="G4801" t="s">
        <v>19</v>
      </c>
      <c r="H4801" s="165">
        <v>118246.171875</v>
      </c>
      <c r="I4801" s="164"/>
    </row>
    <row r="4802" spans="1:9" x14ac:dyDescent="0.35">
      <c r="A4802">
        <v>347373</v>
      </c>
      <c r="B4802" t="s">
        <v>57</v>
      </c>
      <c r="C4802" t="s">
        <v>37</v>
      </c>
      <c r="D4802" t="s">
        <v>38</v>
      </c>
      <c r="E4802" t="s">
        <v>53</v>
      </c>
      <c r="F4802" t="s">
        <v>53</v>
      </c>
      <c r="G4802" t="s">
        <v>19</v>
      </c>
      <c r="H4802" s="165">
        <v>180865.125</v>
      </c>
      <c r="I4802" s="164"/>
    </row>
    <row r="4803" spans="1:9" x14ac:dyDescent="0.35">
      <c r="A4803">
        <v>347375</v>
      </c>
      <c r="B4803" t="s">
        <v>58</v>
      </c>
      <c r="C4803" t="s">
        <v>37</v>
      </c>
      <c r="D4803" t="s">
        <v>38</v>
      </c>
      <c r="E4803" t="s">
        <v>53</v>
      </c>
      <c r="F4803" t="s">
        <v>53</v>
      </c>
      <c r="G4803" t="s">
        <v>19</v>
      </c>
      <c r="H4803" s="165">
        <v>255268.44</v>
      </c>
      <c r="I4803" s="164"/>
    </row>
    <row r="4804" spans="1:9" x14ac:dyDescent="0.35">
      <c r="A4804">
        <v>347385</v>
      </c>
      <c r="B4804" t="s">
        <v>61</v>
      </c>
      <c r="C4804" t="s">
        <v>3</v>
      </c>
      <c r="D4804" t="s">
        <v>62</v>
      </c>
      <c r="E4804" t="s">
        <v>63</v>
      </c>
      <c r="F4804" t="s">
        <v>63</v>
      </c>
      <c r="G4804" t="s">
        <v>19</v>
      </c>
      <c r="H4804" s="165">
        <v>58522.8515625</v>
      </c>
      <c r="I4804" s="164"/>
    </row>
    <row r="4805" spans="1:9" x14ac:dyDescent="0.35">
      <c r="A4805">
        <v>347387</v>
      </c>
      <c r="B4805" t="s">
        <v>70</v>
      </c>
      <c r="C4805" t="s">
        <v>3</v>
      </c>
      <c r="D4805" t="s">
        <v>62</v>
      </c>
      <c r="E4805" t="s">
        <v>63</v>
      </c>
      <c r="F4805" t="s">
        <v>63</v>
      </c>
      <c r="G4805" t="s">
        <v>19</v>
      </c>
      <c r="H4805" s="165">
        <v>60554.8125</v>
      </c>
      <c r="I4805" s="164"/>
    </row>
    <row r="4806" spans="1:9" x14ac:dyDescent="0.35">
      <c r="A4806">
        <v>347389</v>
      </c>
      <c r="B4806" t="s">
        <v>71</v>
      </c>
      <c r="C4806" t="s">
        <v>3</v>
      </c>
      <c r="D4806" t="s">
        <v>62</v>
      </c>
      <c r="E4806" t="s">
        <v>63</v>
      </c>
      <c r="F4806" t="s">
        <v>63</v>
      </c>
      <c r="G4806" t="s">
        <v>19</v>
      </c>
      <c r="H4806" s="165">
        <v>60245.859375</v>
      </c>
      <c r="I4806" s="164"/>
    </row>
    <row r="4807" spans="1:9" x14ac:dyDescent="0.35">
      <c r="A4807">
        <v>347391</v>
      </c>
      <c r="B4807" t="s">
        <v>72</v>
      </c>
      <c r="C4807" t="s">
        <v>3</v>
      </c>
      <c r="D4807" t="s">
        <v>62</v>
      </c>
      <c r="E4807" t="s">
        <v>63</v>
      </c>
      <c r="F4807" t="s">
        <v>63</v>
      </c>
      <c r="G4807" t="s">
        <v>19</v>
      </c>
      <c r="H4807" s="165">
        <v>59936.90625</v>
      </c>
      <c r="I4807" s="164"/>
    </row>
    <row r="4808" spans="1:9" x14ac:dyDescent="0.35">
      <c r="A4808">
        <v>347393</v>
      </c>
      <c r="B4808" t="s">
        <v>73</v>
      </c>
      <c r="C4808" t="s">
        <v>3</v>
      </c>
      <c r="D4808" t="s">
        <v>62</v>
      </c>
      <c r="E4808" t="s">
        <v>63</v>
      </c>
      <c r="F4808" t="s">
        <v>63</v>
      </c>
      <c r="G4808" t="s">
        <v>19</v>
      </c>
      <c r="H4808" s="165">
        <v>59627.953125</v>
      </c>
      <c r="I4808" s="164"/>
    </row>
    <row r="4809" spans="1:9" x14ac:dyDescent="0.35">
      <c r="A4809">
        <v>347395</v>
      </c>
      <c r="B4809" t="s">
        <v>74</v>
      </c>
      <c r="C4809" t="s">
        <v>3</v>
      </c>
      <c r="D4809" t="s">
        <v>62</v>
      </c>
      <c r="E4809" t="s">
        <v>63</v>
      </c>
      <c r="F4809" t="s">
        <v>63</v>
      </c>
      <c r="G4809" t="s">
        <v>19</v>
      </c>
      <c r="H4809" s="165">
        <v>124915.29375</v>
      </c>
      <c r="I4809" s="164"/>
    </row>
    <row r="4810" spans="1:9" x14ac:dyDescent="0.35">
      <c r="A4810">
        <v>347397</v>
      </c>
      <c r="B4810" t="s">
        <v>75</v>
      </c>
      <c r="C4810" t="s">
        <v>3</v>
      </c>
      <c r="D4810" t="s">
        <v>62</v>
      </c>
      <c r="E4810" t="s">
        <v>63</v>
      </c>
      <c r="F4810" t="s">
        <v>63</v>
      </c>
      <c r="G4810" t="s">
        <v>19</v>
      </c>
      <c r="H4810" s="165">
        <v>122963.34375</v>
      </c>
      <c r="I4810" s="164"/>
    </row>
    <row r="4811" spans="1:9" x14ac:dyDescent="0.35">
      <c r="A4811">
        <v>347399</v>
      </c>
      <c r="B4811" t="s">
        <v>76</v>
      </c>
      <c r="C4811" t="s">
        <v>3</v>
      </c>
      <c r="D4811" t="s">
        <v>62</v>
      </c>
      <c r="E4811" t="s">
        <v>63</v>
      </c>
      <c r="F4811" t="s">
        <v>63</v>
      </c>
      <c r="G4811" t="s">
        <v>19</v>
      </c>
      <c r="H4811" s="165">
        <v>61172.71875</v>
      </c>
      <c r="I4811" s="164"/>
    </row>
    <row r="4812" spans="1:9" x14ac:dyDescent="0.35">
      <c r="A4812">
        <v>347411</v>
      </c>
      <c r="B4812" t="s">
        <v>85</v>
      </c>
      <c r="C4812" t="s">
        <v>37</v>
      </c>
      <c r="D4812" t="s">
        <v>4</v>
      </c>
      <c r="E4812" t="s">
        <v>78</v>
      </c>
      <c r="F4812" t="s">
        <v>78</v>
      </c>
      <c r="G4812" t="s">
        <v>19</v>
      </c>
      <c r="H4812" s="165">
        <v>82138.387499999997</v>
      </c>
      <c r="I4812" s="164"/>
    </row>
    <row r="4813" spans="1:9" x14ac:dyDescent="0.35">
      <c r="A4813">
        <v>347413</v>
      </c>
      <c r="B4813" t="s">
        <v>86</v>
      </c>
      <c r="C4813" t="s">
        <v>37</v>
      </c>
      <c r="D4813" t="s">
        <v>4</v>
      </c>
      <c r="E4813" t="s">
        <v>78</v>
      </c>
      <c r="F4813" t="s">
        <v>78</v>
      </c>
      <c r="G4813" t="s">
        <v>19</v>
      </c>
      <c r="H4813" s="165">
        <v>117982.3125</v>
      </c>
      <c r="I4813" s="164"/>
    </row>
    <row r="4814" spans="1:9" x14ac:dyDescent="0.35">
      <c r="A4814">
        <v>347415</v>
      </c>
      <c r="B4814" t="s">
        <v>87</v>
      </c>
      <c r="C4814" t="s">
        <v>37</v>
      </c>
      <c r="D4814" t="s">
        <v>4</v>
      </c>
      <c r="E4814" t="s">
        <v>78</v>
      </c>
      <c r="F4814" t="s">
        <v>78</v>
      </c>
      <c r="G4814" t="s">
        <v>19</v>
      </c>
      <c r="H4814" s="165">
        <v>117627.65625</v>
      </c>
      <c r="I4814" s="164"/>
    </row>
    <row r="4815" spans="1:9" x14ac:dyDescent="0.35">
      <c r="A4815">
        <v>347417</v>
      </c>
      <c r="B4815" t="s">
        <v>88</v>
      </c>
      <c r="C4815" t="s">
        <v>37</v>
      </c>
      <c r="D4815" t="s">
        <v>4</v>
      </c>
      <c r="E4815" t="s">
        <v>78</v>
      </c>
      <c r="F4815" t="s">
        <v>78</v>
      </c>
      <c r="G4815" t="s">
        <v>19</v>
      </c>
      <c r="H4815" s="165">
        <v>117036.5625</v>
      </c>
      <c r="I4815" s="164"/>
    </row>
    <row r="4816" spans="1:9" x14ac:dyDescent="0.35">
      <c r="A4816">
        <v>347419</v>
      </c>
      <c r="B4816" t="s">
        <v>89</v>
      </c>
      <c r="C4816" t="s">
        <v>37</v>
      </c>
      <c r="D4816" t="s">
        <v>4</v>
      </c>
      <c r="E4816" t="s">
        <v>78</v>
      </c>
      <c r="F4816" t="s">
        <v>78</v>
      </c>
      <c r="G4816" t="s">
        <v>19</v>
      </c>
      <c r="H4816" s="165">
        <v>116445.46875</v>
      </c>
      <c r="I4816" s="164"/>
    </row>
    <row r="4817" spans="1:9" x14ac:dyDescent="0.35">
      <c r="A4817">
        <v>347425</v>
      </c>
      <c r="B4817" t="s">
        <v>93</v>
      </c>
      <c r="C4817" t="s">
        <v>3</v>
      </c>
      <c r="D4817" t="s">
        <v>62</v>
      </c>
      <c r="E4817" t="s">
        <v>91</v>
      </c>
      <c r="F4817" t="s">
        <v>91</v>
      </c>
      <c r="G4817" t="s">
        <v>19</v>
      </c>
      <c r="H4817" s="165">
        <v>51810.3675</v>
      </c>
      <c r="I4817" s="164"/>
    </row>
    <row r="4818" spans="1:9" x14ac:dyDescent="0.35">
      <c r="A4818">
        <v>347427</v>
      </c>
      <c r="B4818" t="s">
        <v>98</v>
      </c>
      <c r="C4818" t="s">
        <v>3</v>
      </c>
      <c r="D4818" t="s">
        <v>62</v>
      </c>
      <c r="E4818" t="s">
        <v>91</v>
      </c>
      <c r="F4818" t="s">
        <v>91</v>
      </c>
      <c r="G4818" t="s">
        <v>19</v>
      </c>
      <c r="H4818" s="165">
        <v>53638.559999999998</v>
      </c>
      <c r="I4818" s="164"/>
    </row>
    <row r="4819" spans="1:9" x14ac:dyDescent="0.35">
      <c r="A4819">
        <v>347429</v>
      </c>
      <c r="B4819" t="s">
        <v>99</v>
      </c>
      <c r="C4819" t="s">
        <v>3</v>
      </c>
      <c r="D4819" t="s">
        <v>62</v>
      </c>
      <c r="E4819" t="s">
        <v>91</v>
      </c>
      <c r="F4819" t="s">
        <v>91</v>
      </c>
      <c r="G4819" t="s">
        <v>19</v>
      </c>
      <c r="H4819" s="165">
        <v>55472.832000000002</v>
      </c>
      <c r="I4819" s="164"/>
    </row>
    <row r="4820" spans="1:9" x14ac:dyDescent="0.35">
      <c r="A4820">
        <v>347431</v>
      </c>
      <c r="B4820" t="s">
        <v>100</v>
      </c>
      <c r="C4820" t="s">
        <v>3</v>
      </c>
      <c r="D4820" t="s">
        <v>62</v>
      </c>
      <c r="E4820" t="s">
        <v>91</v>
      </c>
      <c r="F4820" t="s">
        <v>91</v>
      </c>
      <c r="G4820" t="s">
        <v>19</v>
      </c>
      <c r="H4820" s="165">
        <v>55306.080000000002</v>
      </c>
      <c r="I4820" s="164"/>
    </row>
    <row r="4821" spans="1:9" x14ac:dyDescent="0.35">
      <c r="A4821">
        <v>347433</v>
      </c>
      <c r="B4821" t="s">
        <v>101</v>
      </c>
      <c r="C4821" t="s">
        <v>3</v>
      </c>
      <c r="D4821" t="s">
        <v>62</v>
      </c>
      <c r="E4821" t="s">
        <v>91</v>
      </c>
      <c r="F4821" t="s">
        <v>91</v>
      </c>
      <c r="G4821" t="s">
        <v>19</v>
      </c>
      <c r="H4821" s="165">
        <v>55028.159999999996</v>
      </c>
      <c r="I4821" s="164"/>
    </row>
    <row r="4822" spans="1:9" x14ac:dyDescent="0.35">
      <c r="A4822">
        <v>347435</v>
      </c>
      <c r="B4822" t="s">
        <v>102</v>
      </c>
      <c r="C4822" t="s">
        <v>3</v>
      </c>
      <c r="D4822" t="s">
        <v>62</v>
      </c>
      <c r="E4822" t="s">
        <v>91</v>
      </c>
      <c r="F4822" t="s">
        <v>91</v>
      </c>
      <c r="G4822" t="s">
        <v>19</v>
      </c>
      <c r="H4822" s="165">
        <v>111639.16124999999</v>
      </c>
      <c r="I4822" s="164"/>
    </row>
    <row r="4823" spans="1:9" x14ac:dyDescent="0.35">
      <c r="A4823">
        <v>347437</v>
      </c>
      <c r="B4823" t="s">
        <v>103</v>
      </c>
      <c r="C4823" t="s">
        <v>3</v>
      </c>
      <c r="D4823" t="s">
        <v>62</v>
      </c>
      <c r="E4823" t="s">
        <v>91</v>
      </c>
      <c r="F4823" t="s">
        <v>91</v>
      </c>
      <c r="G4823" t="s">
        <v>19</v>
      </c>
      <c r="H4823" s="165">
        <v>108944.64</v>
      </c>
      <c r="I4823" s="164"/>
    </row>
    <row r="4824" spans="1:9" x14ac:dyDescent="0.35">
      <c r="A4824">
        <v>347439</v>
      </c>
      <c r="B4824" t="s">
        <v>104</v>
      </c>
      <c r="C4824" t="s">
        <v>3</v>
      </c>
      <c r="D4824" t="s">
        <v>62</v>
      </c>
      <c r="E4824" t="s">
        <v>91</v>
      </c>
      <c r="F4824" t="s">
        <v>91</v>
      </c>
      <c r="G4824" t="s">
        <v>19</v>
      </c>
      <c r="H4824" s="165">
        <v>54194.400000000001</v>
      </c>
      <c r="I4824" s="164"/>
    </row>
    <row r="4825" spans="1:9" x14ac:dyDescent="0.35">
      <c r="A4825">
        <v>347425</v>
      </c>
      <c r="B4825" t="s">
        <v>93</v>
      </c>
      <c r="C4825" t="s">
        <v>3</v>
      </c>
      <c r="D4825" t="s">
        <v>62</v>
      </c>
      <c r="E4825" t="s">
        <v>91</v>
      </c>
      <c r="F4825" t="s">
        <v>96</v>
      </c>
      <c r="G4825" t="s">
        <v>97</v>
      </c>
      <c r="H4825" s="165">
        <v>570.36</v>
      </c>
      <c r="I4825" s="164"/>
    </row>
    <row r="4826" spans="1:9" x14ac:dyDescent="0.35">
      <c r="A4826">
        <v>347427</v>
      </c>
      <c r="B4826" t="s">
        <v>98</v>
      </c>
      <c r="C4826" t="s">
        <v>3</v>
      </c>
      <c r="D4826" t="s">
        <v>62</v>
      </c>
      <c r="E4826" t="s">
        <v>91</v>
      </c>
      <c r="F4826" t="s">
        <v>96</v>
      </c>
      <c r="G4826" t="s">
        <v>97</v>
      </c>
      <c r="H4826" s="165">
        <v>567.41999999999996</v>
      </c>
      <c r="I4826" s="164"/>
    </row>
    <row r="4827" spans="1:9" x14ac:dyDescent="0.35">
      <c r="A4827">
        <v>347429</v>
      </c>
      <c r="B4827" t="s">
        <v>99</v>
      </c>
      <c r="C4827" t="s">
        <v>3</v>
      </c>
      <c r="D4827" t="s">
        <v>62</v>
      </c>
      <c r="E4827" t="s">
        <v>91</v>
      </c>
      <c r="F4827" t="s">
        <v>96</v>
      </c>
      <c r="G4827" t="s">
        <v>97</v>
      </c>
      <c r="H4827" s="165">
        <v>586.82399999999996</v>
      </c>
      <c r="I4827" s="164"/>
    </row>
    <row r="4828" spans="1:9" x14ac:dyDescent="0.35">
      <c r="A4828">
        <v>347431</v>
      </c>
      <c r="B4828" t="s">
        <v>100</v>
      </c>
      <c r="C4828" t="s">
        <v>3</v>
      </c>
      <c r="D4828" t="s">
        <v>62</v>
      </c>
      <c r="E4828" t="s">
        <v>91</v>
      </c>
      <c r="F4828" t="s">
        <v>96</v>
      </c>
      <c r="G4828" t="s">
        <v>97</v>
      </c>
      <c r="H4828" s="165">
        <v>585.05999999999995</v>
      </c>
      <c r="I4828" s="164"/>
    </row>
    <row r="4829" spans="1:9" x14ac:dyDescent="0.35">
      <c r="A4829">
        <v>347433</v>
      </c>
      <c r="B4829" t="s">
        <v>101</v>
      </c>
      <c r="C4829" t="s">
        <v>3</v>
      </c>
      <c r="D4829" t="s">
        <v>62</v>
      </c>
      <c r="E4829" t="s">
        <v>91</v>
      </c>
      <c r="F4829" t="s">
        <v>96</v>
      </c>
      <c r="G4829" t="s">
        <v>97</v>
      </c>
      <c r="H4829" s="165">
        <v>582.12</v>
      </c>
      <c r="I4829" s="164"/>
    </row>
    <row r="4830" spans="1:9" x14ac:dyDescent="0.35">
      <c r="A4830">
        <v>347435</v>
      </c>
      <c r="B4830" t="s">
        <v>102</v>
      </c>
      <c r="C4830" t="s">
        <v>3</v>
      </c>
      <c r="D4830" t="s">
        <v>62</v>
      </c>
      <c r="E4830" t="s">
        <v>91</v>
      </c>
      <c r="F4830" t="s">
        <v>96</v>
      </c>
      <c r="G4830" t="s">
        <v>97</v>
      </c>
      <c r="H4830" s="165">
        <v>1158.3599999999999</v>
      </c>
      <c r="I4830" s="164"/>
    </row>
    <row r="4831" spans="1:9" x14ac:dyDescent="0.35">
      <c r="A4831">
        <v>347437</v>
      </c>
      <c r="B4831" t="s">
        <v>103</v>
      </c>
      <c r="C4831" t="s">
        <v>3</v>
      </c>
      <c r="D4831" t="s">
        <v>62</v>
      </c>
      <c r="E4831" t="s">
        <v>91</v>
      </c>
      <c r="F4831" t="s">
        <v>96</v>
      </c>
      <c r="G4831" t="s">
        <v>97</v>
      </c>
      <c r="H4831" s="165">
        <v>1152.48</v>
      </c>
      <c r="I4831" s="164"/>
    </row>
    <row r="4832" spans="1:9" x14ac:dyDescent="0.35">
      <c r="A4832">
        <v>347439</v>
      </c>
      <c r="B4832" t="s">
        <v>104</v>
      </c>
      <c r="C4832" t="s">
        <v>3</v>
      </c>
      <c r="D4832" t="s">
        <v>62</v>
      </c>
      <c r="E4832" t="s">
        <v>91</v>
      </c>
      <c r="F4832" t="s">
        <v>96</v>
      </c>
      <c r="G4832" t="s">
        <v>97</v>
      </c>
      <c r="H4832" s="165">
        <v>573.29999999999995</v>
      </c>
      <c r="I4832" s="164"/>
    </row>
    <row r="4833" spans="1:9" x14ac:dyDescent="0.35">
      <c r="A4833">
        <v>347425</v>
      </c>
      <c r="B4833" t="s">
        <v>93</v>
      </c>
      <c r="C4833" t="s">
        <v>3</v>
      </c>
      <c r="D4833" t="s">
        <v>62</v>
      </c>
      <c r="E4833" t="s">
        <v>91</v>
      </c>
      <c r="F4833" t="s">
        <v>94</v>
      </c>
      <c r="G4833" t="s">
        <v>97</v>
      </c>
      <c r="H4833" s="165">
        <v>510.70499999999993</v>
      </c>
      <c r="I4833" s="164"/>
    </row>
    <row r="4834" spans="1:9" x14ac:dyDescent="0.35">
      <c r="A4834">
        <v>347427</v>
      </c>
      <c r="B4834" t="s">
        <v>98</v>
      </c>
      <c r="C4834" t="s">
        <v>3</v>
      </c>
      <c r="D4834" t="s">
        <v>62</v>
      </c>
      <c r="E4834" t="s">
        <v>91</v>
      </c>
      <c r="F4834" t="s">
        <v>94</v>
      </c>
      <c r="G4834" t="s">
        <v>97</v>
      </c>
      <c r="H4834" s="165">
        <v>508.07249999999999</v>
      </c>
      <c r="I4834" s="164"/>
    </row>
    <row r="4835" spans="1:9" x14ac:dyDescent="0.35">
      <c r="A4835">
        <v>347429</v>
      </c>
      <c r="B4835" t="s">
        <v>99</v>
      </c>
      <c r="C4835" t="s">
        <v>3</v>
      </c>
      <c r="D4835" t="s">
        <v>62</v>
      </c>
      <c r="E4835" t="s">
        <v>91</v>
      </c>
      <c r="F4835" t="s">
        <v>94</v>
      </c>
      <c r="G4835" t="s">
        <v>97</v>
      </c>
      <c r="H4835" s="165">
        <v>525.447</v>
      </c>
      <c r="I4835" s="164"/>
    </row>
    <row r="4836" spans="1:9" x14ac:dyDescent="0.35">
      <c r="A4836">
        <v>347431</v>
      </c>
      <c r="B4836" t="s">
        <v>100</v>
      </c>
      <c r="C4836" t="s">
        <v>3</v>
      </c>
      <c r="D4836" t="s">
        <v>62</v>
      </c>
      <c r="E4836" t="s">
        <v>91</v>
      </c>
      <c r="F4836" t="s">
        <v>94</v>
      </c>
      <c r="G4836" t="s">
        <v>97</v>
      </c>
      <c r="H4836" s="165">
        <v>523.86749999999995</v>
      </c>
      <c r="I4836" s="164"/>
    </row>
    <row r="4837" spans="1:9" x14ac:dyDescent="0.35">
      <c r="A4837">
        <v>347433</v>
      </c>
      <c r="B4837" t="s">
        <v>101</v>
      </c>
      <c r="C4837" t="s">
        <v>3</v>
      </c>
      <c r="D4837" t="s">
        <v>62</v>
      </c>
      <c r="E4837" t="s">
        <v>91</v>
      </c>
      <c r="F4837" t="s">
        <v>94</v>
      </c>
      <c r="G4837" t="s">
        <v>97</v>
      </c>
      <c r="H4837" s="165">
        <v>521.23500000000001</v>
      </c>
      <c r="I4837" s="164"/>
    </row>
    <row r="4838" spans="1:9" x14ac:dyDescent="0.35">
      <c r="A4838">
        <v>347435</v>
      </c>
      <c r="B4838" t="s">
        <v>102</v>
      </c>
      <c r="C4838" t="s">
        <v>3</v>
      </c>
      <c r="D4838" t="s">
        <v>62</v>
      </c>
      <c r="E4838" t="s">
        <v>91</v>
      </c>
      <c r="F4838" t="s">
        <v>94</v>
      </c>
      <c r="G4838" t="s">
        <v>97</v>
      </c>
      <c r="H4838" s="165">
        <v>1210.0725</v>
      </c>
      <c r="I4838" s="164"/>
    </row>
    <row r="4839" spans="1:9" x14ac:dyDescent="0.35">
      <c r="A4839">
        <v>347437</v>
      </c>
      <c r="B4839" t="s">
        <v>103</v>
      </c>
      <c r="C4839" t="s">
        <v>3</v>
      </c>
      <c r="D4839" t="s">
        <v>62</v>
      </c>
      <c r="E4839" t="s">
        <v>91</v>
      </c>
      <c r="F4839" t="s">
        <v>94</v>
      </c>
      <c r="G4839" t="s">
        <v>97</v>
      </c>
      <c r="H4839" s="165">
        <v>1203.9299999999998</v>
      </c>
      <c r="I4839" s="164"/>
    </row>
    <row r="4840" spans="1:9" x14ac:dyDescent="0.35">
      <c r="A4840">
        <v>347439</v>
      </c>
      <c r="B4840" t="s">
        <v>104</v>
      </c>
      <c r="C4840" t="s">
        <v>3</v>
      </c>
      <c r="D4840" t="s">
        <v>62</v>
      </c>
      <c r="E4840" t="s">
        <v>91</v>
      </c>
      <c r="F4840" t="s">
        <v>94</v>
      </c>
      <c r="G4840" t="s">
        <v>97</v>
      </c>
      <c r="H4840" s="165">
        <v>513.33749999999998</v>
      </c>
      <c r="I4840" s="164"/>
    </row>
    <row r="4841" spans="1:9" x14ac:dyDescent="0.35">
      <c r="A4841">
        <v>347425</v>
      </c>
      <c r="B4841" t="s">
        <v>93</v>
      </c>
      <c r="C4841" t="s">
        <v>3</v>
      </c>
      <c r="D4841" t="s">
        <v>62</v>
      </c>
      <c r="E4841" t="s">
        <v>91</v>
      </c>
      <c r="F4841" t="s">
        <v>66</v>
      </c>
      <c r="G4841" t="s">
        <v>97</v>
      </c>
      <c r="H4841" s="165">
        <v>340.46999999999997</v>
      </c>
      <c r="I4841" s="164"/>
    </row>
    <row r="4842" spans="1:9" x14ac:dyDescent="0.35">
      <c r="A4842">
        <v>347427</v>
      </c>
      <c r="B4842" t="s">
        <v>98</v>
      </c>
      <c r="C4842" t="s">
        <v>3</v>
      </c>
      <c r="D4842" t="s">
        <v>62</v>
      </c>
      <c r="E4842" t="s">
        <v>91</v>
      </c>
      <c r="F4842" t="s">
        <v>66</v>
      </c>
      <c r="G4842" t="s">
        <v>97</v>
      </c>
      <c r="H4842" s="165">
        <v>338.71499999999997</v>
      </c>
      <c r="I4842" s="164"/>
    </row>
    <row r="4843" spans="1:9" x14ac:dyDescent="0.35">
      <c r="A4843">
        <v>347429</v>
      </c>
      <c r="B4843" t="s">
        <v>99</v>
      </c>
      <c r="C4843" t="s">
        <v>3</v>
      </c>
      <c r="D4843" t="s">
        <v>62</v>
      </c>
      <c r="E4843" t="s">
        <v>91</v>
      </c>
      <c r="F4843" t="s">
        <v>66</v>
      </c>
      <c r="G4843" t="s">
        <v>97</v>
      </c>
      <c r="H4843" s="165">
        <v>350.29799999999994</v>
      </c>
      <c r="I4843" s="164"/>
    </row>
    <row r="4844" spans="1:9" x14ac:dyDescent="0.35">
      <c r="A4844">
        <v>347431</v>
      </c>
      <c r="B4844" t="s">
        <v>100</v>
      </c>
      <c r="C4844" t="s">
        <v>3</v>
      </c>
      <c r="D4844" t="s">
        <v>62</v>
      </c>
      <c r="E4844" t="s">
        <v>91</v>
      </c>
      <c r="F4844" t="s">
        <v>66</v>
      </c>
      <c r="G4844" t="s">
        <v>97</v>
      </c>
      <c r="H4844" s="165">
        <v>349.245</v>
      </c>
      <c r="I4844" s="164"/>
    </row>
    <row r="4845" spans="1:9" x14ac:dyDescent="0.35">
      <c r="A4845">
        <v>347433</v>
      </c>
      <c r="B4845" t="s">
        <v>101</v>
      </c>
      <c r="C4845" t="s">
        <v>3</v>
      </c>
      <c r="D4845" t="s">
        <v>62</v>
      </c>
      <c r="E4845" t="s">
        <v>91</v>
      </c>
      <c r="F4845" t="s">
        <v>66</v>
      </c>
      <c r="G4845" t="s">
        <v>97</v>
      </c>
      <c r="H4845" s="165">
        <v>347.48999999999995</v>
      </c>
      <c r="I4845" s="164"/>
    </row>
    <row r="4846" spans="1:9" x14ac:dyDescent="0.35">
      <c r="A4846">
        <v>347435</v>
      </c>
      <c r="B4846" t="s">
        <v>102</v>
      </c>
      <c r="C4846" t="s">
        <v>3</v>
      </c>
      <c r="D4846" t="s">
        <v>62</v>
      </c>
      <c r="E4846" t="s">
        <v>91</v>
      </c>
      <c r="F4846" t="s">
        <v>66</v>
      </c>
      <c r="G4846" t="s">
        <v>97</v>
      </c>
      <c r="H4846" s="165">
        <v>518.60249999999996</v>
      </c>
      <c r="I4846" s="164"/>
    </row>
    <row r="4847" spans="1:9" x14ac:dyDescent="0.35">
      <c r="A4847">
        <v>347437</v>
      </c>
      <c r="B4847" t="s">
        <v>103</v>
      </c>
      <c r="C4847" t="s">
        <v>3</v>
      </c>
      <c r="D4847" t="s">
        <v>62</v>
      </c>
      <c r="E4847" t="s">
        <v>91</v>
      </c>
      <c r="F4847" t="s">
        <v>66</v>
      </c>
      <c r="G4847" t="s">
        <v>97</v>
      </c>
      <c r="H4847" s="165">
        <v>515.97</v>
      </c>
      <c r="I4847" s="164"/>
    </row>
    <row r="4848" spans="1:9" x14ac:dyDescent="0.35">
      <c r="A4848">
        <v>347439</v>
      </c>
      <c r="B4848" t="s">
        <v>104</v>
      </c>
      <c r="C4848" t="s">
        <v>3</v>
      </c>
      <c r="D4848" t="s">
        <v>62</v>
      </c>
      <c r="E4848" t="s">
        <v>91</v>
      </c>
      <c r="F4848" t="s">
        <v>66</v>
      </c>
      <c r="G4848" t="s">
        <v>97</v>
      </c>
      <c r="H4848" s="165">
        <v>342.22499999999997</v>
      </c>
      <c r="I4848" s="164"/>
    </row>
    <row r="4849" spans="1:9" x14ac:dyDescent="0.35">
      <c r="A4849">
        <v>347425</v>
      </c>
      <c r="B4849" t="s">
        <v>93</v>
      </c>
      <c r="C4849" t="s">
        <v>3</v>
      </c>
      <c r="D4849" t="s">
        <v>62</v>
      </c>
      <c r="E4849" t="s">
        <v>91</v>
      </c>
      <c r="F4849" t="s">
        <v>64</v>
      </c>
      <c r="G4849" t="s">
        <v>97</v>
      </c>
      <c r="H4849" s="165">
        <v>329.315</v>
      </c>
      <c r="I4849" s="164"/>
    </row>
    <row r="4850" spans="1:9" x14ac:dyDescent="0.35">
      <c r="A4850">
        <v>347427</v>
      </c>
      <c r="B4850" t="s">
        <v>98</v>
      </c>
      <c r="C4850" t="s">
        <v>3</v>
      </c>
      <c r="D4850" t="s">
        <v>62</v>
      </c>
      <c r="E4850" t="s">
        <v>91</v>
      </c>
      <c r="F4850" t="s">
        <v>64</v>
      </c>
      <c r="G4850" t="s">
        <v>97</v>
      </c>
      <c r="H4850" s="165">
        <v>327.61750000000001</v>
      </c>
      <c r="I4850" s="164"/>
    </row>
    <row r="4851" spans="1:9" x14ac:dyDescent="0.35">
      <c r="A4851">
        <v>347429</v>
      </c>
      <c r="B4851" t="s">
        <v>99</v>
      </c>
      <c r="C4851" t="s">
        <v>3</v>
      </c>
      <c r="D4851" t="s">
        <v>62</v>
      </c>
      <c r="E4851" t="s">
        <v>91</v>
      </c>
      <c r="F4851" t="s">
        <v>64</v>
      </c>
      <c r="G4851" t="s">
        <v>97</v>
      </c>
      <c r="H4851" s="165">
        <v>338.82100000000003</v>
      </c>
      <c r="I4851" s="164"/>
    </row>
    <row r="4852" spans="1:9" x14ac:dyDescent="0.35">
      <c r="A4852">
        <v>347431</v>
      </c>
      <c r="B4852" t="s">
        <v>100</v>
      </c>
      <c r="C4852" t="s">
        <v>3</v>
      </c>
      <c r="D4852" t="s">
        <v>62</v>
      </c>
      <c r="E4852" t="s">
        <v>91</v>
      </c>
      <c r="F4852" t="s">
        <v>64</v>
      </c>
      <c r="G4852" t="s">
        <v>97</v>
      </c>
      <c r="H4852" s="165">
        <v>337.80250000000001</v>
      </c>
      <c r="I4852" s="164"/>
    </row>
    <row r="4853" spans="1:9" x14ac:dyDescent="0.35">
      <c r="A4853">
        <v>347433</v>
      </c>
      <c r="B4853" t="s">
        <v>101</v>
      </c>
      <c r="C4853" t="s">
        <v>3</v>
      </c>
      <c r="D4853" t="s">
        <v>62</v>
      </c>
      <c r="E4853" t="s">
        <v>91</v>
      </c>
      <c r="F4853" t="s">
        <v>64</v>
      </c>
      <c r="G4853" t="s">
        <v>97</v>
      </c>
      <c r="H4853" s="165">
        <v>336.10500000000002</v>
      </c>
      <c r="I4853" s="164"/>
    </row>
    <row r="4854" spans="1:9" x14ac:dyDescent="0.35">
      <c r="A4854">
        <v>347435</v>
      </c>
      <c r="B4854" t="s">
        <v>102</v>
      </c>
      <c r="C4854" t="s">
        <v>3</v>
      </c>
      <c r="D4854" t="s">
        <v>62</v>
      </c>
      <c r="E4854" t="s">
        <v>91</v>
      </c>
      <c r="F4854" t="s">
        <v>64</v>
      </c>
      <c r="G4854" t="s">
        <v>97</v>
      </c>
      <c r="H4854" s="165">
        <v>501.61124999999998</v>
      </c>
      <c r="I4854" s="164"/>
    </row>
    <row r="4855" spans="1:9" x14ac:dyDescent="0.35">
      <c r="A4855">
        <v>347437</v>
      </c>
      <c r="B4855" t="s">
        <v>103</v>
      </c>
      <c r="C4855" t="s">
        <v>3</v>
      </c>
      <c r="D4855" t="s">
        <v>62</v>
      </c>
      <c r="E4855" t="s">
        <v>91</v>
      </c>
      <c r="F4855" t="s">
        <v>64</v>
      </c>
      <c r="G4855" t="s">
        <v>97</v>
      </c>
      <c r="H4855" s="165">
        <v>499.065</v>
      </c>
      <c r="I4855" s="164"/>
    </row>
    <row r="4856" spans="1:9" x14ac:dyDescent="0.35">
      <c r="A4856">
        <v>347439</v>
      </c>
      <c r="B4856" t="s">
        <v>104</v>
      </c>
      <c r="C4856" t="s">
        <v>3</v>
      </c>
      <c r="D4856" t="s">
        <v>62</v>
      </c>
      <c r="E4856" t="s">
        <v>91</v>
      </c>
      <c r="F4856" t="s">
        <v>64</v>
      </c>
      <c r="G4856" t="s">
        <v>97</v>
      </c>
      <c r="H4856" s="165">
        <v>331.01249999999999</v>
      </c>
      <c r="I4856" s="164"/>
    </row>
    <row r="4857" spans="1:9" x14ac:dyDescent="0.35">
      <c r="A4857">
        <v>347425</v>
      </c>
      <c r="B4857" t="s">
        <v>93</v>
      </c>
      <c r="C4857" t="s">
        <v>3</v>
      </c>
      <c r="D4857" t="s">
        <v>62</v>
      </c>
      <c r="E4857" t="s">
        <v>91</v>
      </c>
      <c r="F4857" t="s">
        <v>95</v>
      </c>
      <c r="G4857" t="s">
        <v>97</v>
      </c>
      <c r="H4857" s="165">
        <v>636.99899999999991</v>
      </c>
      <c r="I4857" s="164"/>
    </row>
    <row r="4858" spans="1:9" x14ac:dyDescent="0.35">
      <c r="A4858">
        <v>347427</v>
      </c>
      <c r="B4858" t="s">
        <v>98</v>
      </c>
      <c r="C4858" t="s">
        <v>3</v>
      </c>
      <c r="D4858" t="s">
        <v>62</v>
      </c>
      <c r="E4858" t="s">
        <v>91</v>
      </c>
      <c r="F4858" t="s">
        <v>95</v>
      </c>
      <c r="G4858" t="s">
        <v>97</v>
      </c>
      <c r="H4858" s="165">
        <v>633.71550000000002</v>
      </c>
      <c r="I4858" s="164"/>
    </row>
    <row r="4859" spans="1:9" x14ac:dyDescent="0.35">
      <c r="A4859">
        <v>347429</v>
      </c>
      <c r="B4859" t="s">
        <v>99</v>
      </c>
      <c r="C4859" t="s">
        <v>3</v>
      </c>
      <c r="D4859" t="s">
        <v>62</v>
      </c>
      <c r="E4859" t="s">
        <v>91</v>
      </c>
      <c r="F4859" t="s">
        <v>95</v>
      </c>
      <c r="G4859" t="s">
        <v>97</v>
      </c>
      <c r="H4859" s="165">
        <v>655.38659999999993</v>
      </c>
      <c r="I4859" s="164"/>
    </row>
    <row r="4860" spans="1:9" x14ac:dyDescent="0.35">
      <c r="A4860">
        <v>347431</v>
      </c>
      <c r="B4860" t="s">
        <v>100</v>
      </c>
      <c r="C4860" t="s">
        <v>3</v>
      </c>
      <c r="D4860" t="s">
        <v>62</v>
      </c>
      <c r="E4860" t="s">
        <v>91</v>
      </c>
      <c r="F4860" t="s">
        <v>95</v>
      </c>
      <c r="G4860" t="s">
        <v>97</v>
      </c>
      <c r="H4860" s="165">
        <v>653.41650000000004</v>
      </c>
      <c r="I4860" s="164"/>
    </row>
    <row r="4861" spans="1:9" x14ac:dyDescent="0.35">
      <c r="A4861">
        <v>347433</v>
      </c>
      <c r="B4861" t="s">
        <v>101</v>
      </c>
      <c r="C4861" t="s">
        <v>3</v>
      </c>
      <c r="D4861" t="s">
        <v>62</v>
      </c>
      <c r="E4861" t="s">
        <v>91</v>
      </c>
      <c r="F4861" t="s">
        <v>95</v>
      </c>
      <c r="G4861" t="s">
        <v>97</v>
      </c>
      <c r="H4861" s="165">
        <v>650.13299999999992</v>
      </c>
      <c r="I4861" s="164"/>
    </row>
    <row r="4862" spans="1:9" x14ac:dyDescent="0.35">
      <c r="A4862">
        <v>347435</v>
      </c>
      <c r="B4862" t="s">
        <v>102</v>
      </c>
      <c r="C4862" t="s">
        <v>3</v>
      </c>
      <c r="D4862" t="s">
        <v>62</v>
      </c>
      <c r="E4862" t="s">
        <v>91</v>
      </c>
      <c r="F4862" t="s">
        <v>95</v>
      </c>
      <c r="G4862" t="s">
        <v>97</v>
      </c>
      <c r="H4862" s="165">
        <v>1131.986625</v>
      </c>
      <c r="I4862" s="164"/>
    </row>
    <row r="4863" spans="1:9" x14ac:dyDescent="0.35">
      <c r="A4863">
        <v>347437</v>
      </c>
      <c r="B4863" t="s">
        <v>103</v>
      </c>
      <c r="C4863" t="s">
        <v>3</v>
      </c>
      <c r="D4863" t="s">
        <v>62</v>
      </c>
      <c r="E4863" t="s">
        <v>91</v>
      </c>
      <c r="F4863" t="s">
        <v>95</v>
      </c>
      <c r="G4863" t="s">
        <v>97</v>
      </c>
      <c r="H4863" s="165">
        <v>1126.2405000000001</v>
      </c>
      <c r="I4863" s="164"/>
    </row>
    <row r="4864" spans="1:9" x14ac:dyDescent="0.35">
      <c r="A4864">
        <v>347439</v>
      </c>
      <c r="B4864" t="s">
        <v>104</v>
      </c>
      <c r="C4864" t="s">
        <v>3</v>
      </c>
      <c r="D4864" t="s">
        <v>62</v>
      </c>
      <c r="E4864" t="s">
        <v>91</v>
      </c>
      <c r="F4864" t="s">
        <v>95</v>
      </c>
      <c r="G4864" t="s">
        <v>97</v>
      </c>
      <c r="H4864" s="165">
        <v>640.28250000000003</v>
      </c>
      <c r="I4864" s="164"/>
    </row>
    <row r="4865" spans="1:9" x14ac:dyDescent="0.35">
      <c r="A4865">
        <v>347425</v>
      </c>
      <c r="B4865" t="s">
        <v>93</v>
      </c>
      <c r="C4865" t="s">
        <v>3</v>
      </c>
      <c r="D4865" t="s">
        <v>62</v>
      </c>
      <c r="E4865" t="s">
        <v>91</v>
      </c>
      <c r="F4865" t="s">
        <v>91</v>
      </c>
      <c r="G4865" t="s">
        <v>97</v>
      </c>
      <c r="H4865" s="165">
        <v>842.44499999999994</v>
      </c>
      <c r="I4865" s="164"/>
    </row>
    <row r="4866" spans="1:9" x14ac:dyDescent="0.35">
      <c r="A4866">
        <v>347427</v>
      </c>
      <c r="B4866" t="s">
        <v>98</v>
      </c>
      <c r="C4866" t="s">
        <v>3</v>
      </c>
      <c r="D4866" t="s">
        <v>62</v>
      </c>
      <c r="E4866" t="s">
        <v>91</v>
      </c>
      <c r="F4866" t="s">
        <v>91</v>
      </c>
      <c r="G4866" t="s">
        <v>97</v>
      </c>
      <c r="H4866" s="165">
        <v>838.10249999999996</v>
      </c>
      <c r="I4866" s="164"/>
    </row>
    <row r="4867" spans="1:9" x14ac:dyDescent="0.35">
      <c r="A4867">
        <v>347429</v>
      </c>
      <c r="B4867" t="s">
        <v>99</v>
      </c>
      <c r="C4867" t="s">
        <v>3</v>
      </c>
      <c r="D4867" t="s">
        <v>62</v>
      </c>
      <c r="E4867" t="s">
        <v>91</v>
      </c>
      <c r="F4867" t="s">
        <v>91</v>
      </c>
      <c r="G4867" t="s">
        <v>97</v>
      </c>
      <c r="H4867" s="165">
        <v>866.76300000000003</v>
      </c>
      <c r="I4867" s="164"/>
    </row>
    <row r="4868" spans="1:9" x14ac:dyDescent="0.35">
      <c r="A4868">
        <v>347431</v>
      </c>
      <c r="B4868" t="s">
        <v>100</v>
      </c>
      <c r="C4868" t="s">
        <v>3</v>
      </c>
      <c r="D4868" t="s">
        <v>62</v>
      </c>
      <c r="E4868" t="s">
        <v>91</v>
      </c>
      <c r="F4868" t="s">
        <v>91</v>
      </c>
      <c r="G4868" t="s">
        <v>97</v>
      </c>
      <c r="H4868" s="165">
        <v>864.15750000000003</v>
      </c>
      <c r="I4868" s="164"/>
    </row>
    <row r="4869" spans="1:9" x14ac:dyDescent="0.35">
      <c r="A4869">
        <v>347433</v>
      </c>
      <c r="B4869" t="s">
        <v>101</v>
      </c>
      <c r="C4869" t="s">
        <v>3</v>
      </c>
      <c r="D4869" t="s">
        <v>62</v>
      </c>
      <c r="E4869" t="s">
        <v>91</v>
      </c>
      <c r="F4869" t="s">
        <v>91</v>
      </c>
      <c r="G4869" t="s">
        <v>97</v>
      </c>
      <c r="H4869" s="165">
        <v>859.81499999999994</v>
      </c>
      <c r="I4869" s="164"/>
    </row>
    <row r="4870" spans="1:9" x14ac:dyDescent="0.35">
      <c r="A4870">
        <v>347435</v>
      </c>
      <c r="B4870" t="s">
        <v>102</v>
      </c>
      <c r="C4870" t="s">
        <v>3</v>
      </c>
      <c r="D4870" t="s">
        <v>62</v>
      </c>
      <c r="E4870" t="s">
        <v>91</v>
      </c>
      <c r="F4870" t="s">
        <v>91</v>
      </c>
      <c r="G4870" t="s">
        <v>97</v>
      </c>
      <c r="H4870" s="165">
        <v>1710.9449999999999</v>
      </c>
      <c r="I4870" s="164"/>
    </row>
    <row r="4871" spans="1:9" x14ac:dyDescent="0.35">
      <c r="A4871">
        <v>347437</v>
      </c>
      <c r="B4871" t="s">
        <v>103</v>
      </c>
      <c r="C4871" t="s">
        <v>3</v>
      </c>
      <c r="D4871" t="s">
        <v>62</v>
      </c>
      <c r="E4871" t="s">
        <v>91</v>
      </c>
      <c r="F4871" t="s">
        <v>91</v>
      </c>
      <c r="G4871" t="s">
        <v>97</v>
      </c>
      <c r="H4871" s="165">
        <v>1702.26</v>
      </c>
      <c r="I4871" s="164"/>
    </row>
    <row r="4872" spans="1:9" x14ac:dyDescent="0.35">
      <c r="A4872">
        <v>347439</v>
      </c>
      <c r="B4872" t="s">
        <v>104</v>
      </c>
      <c r="C4872" t="s">
        <v>3</v>
      </c>
      <c r="D4872" t="s">
        <v>62</v>
      </c>
      <c r="E4872" t="s">
        <v>91</v>
      </c>
      <c r="F4872" t="s">
        <v>91</v>
      </c>
      <c r="G4872" t="s">
        <v>97</v>
      </c>
      <c r="H4872" s="165">
        <v>846.78750000000002</v>
      </c>
      <c r="I4872" s="164"/>
    </row>
    <row r="4873" spans="1:9" x14ac:dyDescent="0.35">
      <c r="A4873">
        <v>347331</v>
      </c>
      <c r="B4873" t="s">
        <v>2</v>
      </c>
      <c r="C4873" t="s">
        <v>3</v>
      </c>
      <c r="D4873" t="s">
        <v>4</v>
      </c>
      <c r="E4873" t="s">
        <v>5</v>
      </c>
      <c r="F4873" t="s">
        <v>15</v>
      </c>
      <c r="G4873" t="s">
        <v>18</v>
      </c>
      <c r="H4873" s="165">
        <v>52649.115749999997</v>
      </c>
      <c r="I4873" s="164"/>
    </row>
    <row r="4874" spans="1:9" x14ac:dyDescent="0.35">
      <c r="A4874">
        <v>347333</v>
      </c>
      <c r="B4874" t="s">
        <v>32</v>
      </c>
      <c r="C4874" t="s">
        <v>3</v>
      </c>
      <c r="D4874" t="s">
        <v>4</v>
      </c>
      <c r="E4874" t="s">
        <v>5</v>
      </c>
      <c r="F4874" t="s">
        <v>15</v>
      </c>
      <c r="G4874" t="s">
        <v>18</v>
      </c>
      <c r="H4874" s="165">
        <v>82316.474625000003</v>
      </c>
      <c r="I4874" s="164"/>
    </row>
    <row r="4875" spans="1:9" x14ac:dyDescent="0.35">
      <c r="A4875">
        <v>347335</v>
      </c>
      <c r="B4875" t="s">
        <v>33</v>
      </c>
      <c r="C4875" t="s">
        <v>3</v>
      </c>
      <c r="D4875" t="s">
        <v>4</v>
      </c>
      <c r="E4875" t="s">
        <v>5</v>
      </c>
      <c r="F4875" t="s">
        <v>15</v>
      </c>
      <c r="G4875" t="s">
        <v>18</v>
      </c>
      <c r="H4875" s="165">
        <v>81898.624500000005</v>
      </c>
      <c r="I4875" s="164"/>
    </row>
    <row r="4876" spans="1:9" x14ac:dyDescent="0.35">
      <c r="A4876">
        <v>347337</v>
      </c>
      <c r="B4876" t="s">
        <v>34</v>
      </c>
      <c r="C4876" t="s">
        <v>3</v>
      </c>
      <c r="D4876" t="s">
        <v>4</v>
      </c>
      <c r="E4876" t="s">
        <v>5</v>
      </c>
      <c r="F4876" t="s">
        <v>15</v>
      </c>
      <c r="G4876" t="s">
        <v>18</v>
      </c>
      <c r="H4876" s="165">
        <v>81480.774374999994</v>
      </c>
      <c r="I4876" s="164"/>
    </row>
    <row r="4877" spans="1:9" x14ac:dyDescent="0.35">
      <c r="A4877">
        <v>347339</v>
      </c>
      <c r="B4877" t="s">
        <v>35</v>
      </c>
      <c r="C4877" t="s">
        <v>3</v>
      </c>
      <c r="D4877" t="s">
        <v>4</v>
      </c>
      <c r="E4877" t="s">
        <v>5</v>
      </c>
      <c r="F4877" t="s">
        <v>15</v>
      </c>
      <c r="G4877" t="s">
        <v>18</v>
      </c>
      <c r="H4877" s="165">
        <v>81062.924249999996</v>
      </c>
      <c r="I4877" s="164"/>
    </row>
    <row r="4878" spans="1:9" x14ac:dyDescent="0.35">
      <c r="A4878">
        <v>347331</v>
      </c>
      <c r="B4878" t="s">
        <v>2</v>
      </c>
      <c r="C4878" t="s">
        <v>3</v>
      </c>
      <c r="D4878" t="s">
        <v>4</v>
      </c>
      <c r="E4878" t="s">
        <v>5</v>
      </c>
      <c r="F4878" t="s">
        <v>10</v>
      </c>
      <c r="G4878" t="s">
        <v>18</v>
      </c>
      <c r="H4878" s="165">
        <v>44992.158750000002</v>
      </c>
      <c r="I4878" s="164"/>
    </row>
    <row r="4879" spans="1:9" x14ac:dyDescent="0.35">
      <c r="A4879">
        <v>347333</v>
      </c>
      <c r="B4879" t="s">
        <v>32</v>
      </c>
      <c r="C4879" t="s">
        <v>3</v>
      </c>
      <c r="D4879" t="s">
        <v>4</v>
      </c>
      <c r="E4879" t="s">
        <v>5</v>
      </c>
      <c r="F4879" t="s">
        <v>10</v>
      </c>
      <c r="G4879" t="s">
        <v>18</v>
      </c>
      <c r="H4879" s="165">
        <v>73542.377812499995</v>
      </c>
      <c r="I4879" s="164"/>
    </row>
    <row r="4880" spans="1:9" x14ac:dyDescent="0.35">
      <c r="A4880">
        <v>347335</v>
      </c>
      <c r="B4880" t="s">
        <v>33</v>
      </c>
      <c r="C4880" t="s">
        <v>3</v>
      </c>
      <c r="D4880" t="s">
        <v>4</v>
      </c>
      <c r="E4880" t="s">
        <v>5</v>
      </c>
      <c r="F4880" t="s">
        <v>10</v>
      </c>
      <c r="G4880" t="s">
        <v>18</v>
      </c>
      <c r="H4880" s="165">
        <v>73169.066250000003</v>
      </c>
      <c r="I4880" s="164"/>
    </row>
    <row r="4881" spans="1:9" x14ac:dyDescent="0.35">
      <c r="A4881">
        <v>347337</v>
      </c>
      <c r="B4881" t="s">
        <v>34</v>
      </c>
      <c r="C4881" t="s">
        <v>3</v>
      </c>
      <c r="D4881" t="s">
        <v>4</v>
      </c>
      <c r="E4881" t="s">
        <v>5</v>
      </c>
      <c r="F4881" t="s">
        <v>10</v>
      </c>
      <c r="G4881" t="s">
        <v>18</v>
      </c>
      <c r="H4881" s="165">
        <v>72795.754687499997</v>
      </c>
      <c r="I4881" s="164"/>
    </row>
    <row r="4882" spans="1:9" x14ac:dyDescent="0.35">
      <c r="A4882">
        <v>347339</v>
      </c>
      <c r="B4882" t="s">
        <v>35</v>
      </c>
      <c r="C4882" t="s">
        <v>3</v>
      </c>
      <c r="D4882" t="s">
        <v>4</v>
      </c>
      <c r="E4882" t="s">
        <v>5</v>
      </c>
      <c r="F4882" t="s">
        <v>10</v>
      </c>
      <c r="G4882" t="s">
        <v>18</v>
      </c>
      <c r="H4882" s="165">
        <v>72422.443125000005</v>
      </c>
      <c r="I4882" s="164"/>
    </row>
    <row r="4883" spans="1:9" x14ac:dyDescent="0.35">
      <c r="A4883">
        <v>347331</v>
      </c>
      <c r="B4883" t="s">
        <v>2</v>
      </c>
      <c r="C4883" t="s">
        <v>3</v>
      </c>
      <c r="D4883" t="s">
        <v>4</v>
      </c>
      <c r="E4883" t="s">
        <v>5</v>
      </c>
      <c r="F4883" t="s">
        <v>14</v>
      </c>
      <c r="G4883" t="s">
        <v>18</v>
      </c>
      <c r="H4883" s="165">
        <v>44766.067499999997</v>
      </c>
      <c r="I4883" s="164"/>
    </row>
    <row r="4884" spans="1:9" x14ac:dyDescent="0.35">
      <c r="A4884">
        <v>347333</v>
      </c>
      <c r="B4884" t="s">
        <v>32</v>
      </c>
      <c r="C4884" t="s">
        <v>3</v>
      </c>
      <c r="D4884" t="s">
        <v>4</v>
      </c>
      <c r="E4884" t="s">
        <v>5</v>
      </c>
      <c r="F4884" t="s">
        <v>14</v>
      </c>
      <c r="G4884" t="s">
        <v>18</v>
      </c>
      <c r="H4884" s="165">
        <v>73172.818125000005</v>
      </c>
      <c r="I4884" s="164"/>
    </row>
    <row r="4885" spans="1:9" x14ac:dyDescent="0.35">
      <c r="A4885">
        <v>347335</v>
      </c>
      <c r="B4885" t="s">
        <v>33</v>
      </c>
      <c r="C4885" t="s">
        <v>3</v>
      </c>
      <c r="D4885" t="s">
        <v>4</v>
      </c>
      <c r="E4885" t="s">
        <v>5</v>
      </c>
      <c r="F4885" t="s">
        <v>14</v>
      </c>
      <c r="G4885" t="s">
        <v>18</v>
      </c>
      <c r="H4885" s="165">
        <v>72801.382499999992</v>
      </c>
      <c r="I4885" s="164"/>
    </row>
    <row r="4886" spans="1:9" x14ac:dyDescent="0.35">
      <c r="A4886">
        <v>347337</v>
      </c>
      <c r="B4886" t="s">
        <v>34</v>
      </c>
      <c r="C4886" t="s">
        <v>3</v>
      </c>
      <c r="D4886" t="s">
        <v>4</v>
      </c>
      <c r="E4886" t="s">
        <v>5</v>
      </c>
      <c r="F4886" t="s">
        <v>14</v>
      </c>
      <c r="G4886" t="s">
        <v>18</v>
      </c>
      <c r="H4886" s="165">
        <v>72429.946874999994</v>
      </c>
      <c r="I4886" s="164"/>
    </row>
    <row r="4887" spans="1:9" x14ac:dyDescent="0.35">
      <c r="A4887">
        <v>347339</v>
      </c>
      <c r="B4887" t="s">
        <v>35</v>
      </c>
      <c r="C4887" t="s">
        <v>3</v>
      </c>
      <c r="D4887" t="s">
        <v>4</v>
      </c>
      <c r="E4887" t="s">
        <v>5</v>
      </c>
      <c r="F4887" t="s">
        <v>14</v>
      </c>
      <c r="G4887" t="s">
        <v>18</v>
      </c>
      <c r="H4887" s="165">
        <v>72058.511249999996</v>
      </c>
      <c r="I4887" s="164"/>
    </row>
    <row r="4888" spans="1:9" x14ac:dyDescent="0.35">
      <c r="A4888">
        <v>347403</v>
      </c>
      <c r="B4888" t="s">
        <v>77</v>
      </c>
      <c r="C4888" t="s">
        <v>37</v>
      </c>
      <c r="D4888" t="s">
        <v>4</v>
      </c>
      <c r="E4888" t="s">
        <v>78</v>
      </c>
      <c r="F4888" t="s">
        <v>79</v>
      </c>
      <c r="G4888" t="s">
        <v>18</v>
      </c>
      <c r="H4888" s="165">
        <v>3298.7649999999999</v>
      </c>
      <c r="I4888" s="164"/>
    </row>
    <row r="4889" spans="1:9" x14ac:dyDescent="0.35">
      <c r="A4889">
        <v>347405</v>
      </c>
      <c r="B4889" t="s">
        <v>82</v>
      </c>
      <c r="C4889" t="s">
        <v>37</v>
      </c>
      <c r="D4889" t="s">
        <v>4</v>
      </c>
      <c r="E4889" t="s">
        <v>78</v>
      </c>
      <c r="F4889" t="s">
        <v>79</v>
      </c>
      <c r="G4889" t="s">
        <v>18</v>
      </c>
      <c r="H4889" s="165">
        <v>13128.08</v>
      </c>
      <c r="I4889" s="164"/>
    </row>
    <row r="4890" spans="1:9" x14ac:dyDescent="0.35">
      <c r="A4890">
        <v>347407</v>
      </c>
      <c r="B4890" t="s">
        <v>83</v>
      </c>
      <c r="C4890" t="s">
        <v>37</v>
      </c>
      <c r="D4890" t="s">
        <v>4</v>
      </c>
      <c r="E4890" t="s">
        <v>78</v>
      </c>
      <c r="F4890" t="s">
        <v>79</v>
      </c>
      <c r="G4890" t="s">
        <v>18</v>
      </c>
      <c r="H4890" s="165">
        <v>19591.650000000001</v>
      </c>
      <c r="I4890" s="164"/>
    </row>
    <row r="4891" spans="1:9" x14ac:dyDescent="0.35">
      <c r="A4891">
        <v>347409</v>
      </c>
      <c r="B4891" t="s">
        <v>84</v>
      </c>
      <c r="C4891" t="s">
        <v>37</v>
      </c>
      <c r="D4891" t="s">
        <v>4</v>
      </c>
      <c r="E4891" t="s">
        <v>78</v>
      </c>
      <c r="F4891" t="s">
        <v>79</v>
      </c>
      <c r="G4891" t="s">
        <v>18</v>
      </c>
      <c r="H4891" s="165">
        <v>25988.239999999998</v>
      </c>
      <c r="I4891" s="164"/>
    </row>
    <row r="4892" spans="1:9" x14ac:dyDescent="0.35">
      <c r="A4892">
        <v>347411</v>
      </c>
      <c r="B4892" t="s">
        <v>85</v>
      </c>
      <c r="C4892" t="s">
        <v>37</v>
      </c>
      <c r="D4892" t="s">
        <v>4</v>
      </c>
      <c r="E4892" t="s">
        <v>78</v>
      </c>
      <c r="F4892" t="s">
        <v>79</v>
      </c>
      <c r="G4892" t="s">
        <v>18</v>
      </c>
      <c r="H4892" s="165">
        <v>100945.755</v>
      </c>
      <c r="I4892" s="164"/>
    </row>
    <row r="4893" spans="1:9" x14ac:dyDescent="0.35">
      <c r="A4893">
        <v>347413</v>
      </c>
      <c r="B4893" t="s">
        <v>86</v>
      </c>
      <c r="C4893" t="s">
        <v>37</v>
      </c>
      <c r="D4893" t="s">
        <v>4</v>
      </c>
      <c r="E4893" t="s">
        <v>78</v>
      </c>
      <c r="F4893" t="s">
        <v>79</v>
      </c>
      <c r="G4893" t="s">
        <v>18</v>
      </c>
      <c r="H4893" s="165">
        <v>117963.59999999999</v>
      </c>
      <c r="I4893" s="164"/>
    </row>
    <row r="4894" spans="1:9" x14ac:dyDescent="0.35">
      <c r="A4894">
        <v>347415</v>
      </c>
      <c r="B4894" t="s">
        <v>87</v>
      </c>
      <c r="C4894" t="s">
        <v>37</v>
      </c>
      <c r="D4894" t="s">
        <v>4</v>
      </c>
      <c r="E4894" t="s">
        <v>78</v>
      </c>
      <c r="F4894" t="s">
        <v>79</v>
      </c>
      <c r="G4894" t="s">
        <v>18</v>
      </c>
      <c r="H4894" s="165">
        <v>110944.49</v>
      </c>
      <c r="I4894" s="164"/>
    </row>
    <row r="4895" spans="1:9" x14ac:dyDescent="0.35">
      <c r="A4895">
        <v>347417</v>
      </c>
      <c r="B4895" t="s">
        <v>88</v>
      </c>
      <c r="C4895" t="s">
        <v>37</v>
      </c>
      <c r="D4895" t="s">
        <v>4</v>
      </c>
      <c r="E4895" t="s">
        <v>78</v>
      </c>
      <c r="F4895" t="s">
        <v>79</v>
      </c>
      <c r="G4895" t="s">
        <v>18</v>
      </c>
      <c r="H4895" s="165">
        <v>103755.95999999999</v>
      </c>
      <c r="I4895" s="164"/>
    </row>
    <row r="4896" spans="1:9" x14ac:dyDescent="0.35">
      <c r="A4896">
        <v>347419</v>
      </c>
      <c r="B4896" t="s">
        <v>89</v>
      </c>
      <c r="C4896" t="s">
        <v>37</v>
      </c>
      <c r="D4896" t="s">
        <v>4</v>
      </c>
      <c r="E4896" t="s">
        <v>78</v>
      </c>
      <c r="F4896" t="s">
        <v>79</v>
      </c>
      <c r="G4896" t="s">
        <v>18</v>
      </c>
      <c r="H4896" s="165">
        <v>86738.115000000005</v>
      </c>
      <c r="I4896" s="164"/>
    </row>
    <row r="4897" spans="1:9" x14ac:dyDescent="0.35">
      <c r="A4897">
        <v>347403</v>
      </c>
      <c r="B4897" t="s">
        <v>77</v>
      </c>
      <c r="C4897" t="s">
        <v>37</v>
      </c>
      <c r="D4897" t="s">
        <v>4</v>
      </c>
      <c r="E4897" t="s">
        <v>78</v>
      </c>
      <c r="F4897" t="s">
        <v>80</v>
      </c>
      <c r="G4897" t="s">
        <v>18</v>
      </c>
      <c r="H4897" s="165">
        <v>2871.7674999999999</v>
      </c>
      <c r="I4897" s="164"/>
    </row>
    <row r="4898" spans="1:9" x14ac:dyDescent="0.35">
      <c r="A4898">
        <v>347405</v>
      </c>
      <c r="B4898" t="s">
        <v>82</v>
      </c>
      <c r="C4898" t="s">
        <v>37</v>
      </c>
      <c r="D4898" t="s">
        <v>4</v>
      </c>
      <c r="E4898" t="s">
        <v>78</v>
      </c>
      <c r="F4898" t="s">
        <v>80</v>
      </c>
      <c r="G4898" t="s">
        <v>18</v>
      </c>
      <c r="H4898" s="165">
        <v>11428.76</v>
      </c>
      <c r="I4898" s="164"/>
    </row>
    <row r="4899" spans="1:9" x14ac:dyDescent="0.35">
      <c r="A4899">
        <v>347407</v>
      </c>
      <c r="B4899" t="s">
        <v>83</v>
      </c>
      <c r="C4899" t="s">
        <v>37</v>
      </c>
      <c r="D4899" t="s">
        <v>4</v>
      </c>
      <c r="E4899" t="s">
        <v>78</v>
      </c>
      <c r="F4899" t="s">
        <v>80</v>
      </c>
      <c r="G4899" t="s">
        <v>18</v>
      </c>
      <c r="H4899" s="165">
        <v>17055.674999999999</v>
      </c>
      <c r="I4899" s="164"/>
    </row>
    <row r="4900" spans="1:9" x14ac:dyDescent="0.35">
      <c r="A4900">
        <v>347409</v>
      </c>
      <c r="B4900" t="s">
        <v>84</v>
      </c>
      <c r="C4900" t="s">
        <v>37</v>
      </c>
      <c r="D4900" t="s">
        <v>4</v>
      </c>
      <c r="E4900" t="s">
        <v>78</v>
      </c>
      <c r="F4900" t="s">
        <v>80</v>
      </c>
      <c r="G4900" t="s">
        <v>18</v>
      </c>
      <c r="H4900" s="165">
        <v>22624.28</v>
      </c>
      <c r="I4900" s="164"/>
    </row>
    <row r="4901" spans="1:9" x14ac:dyDescent="0.35">
      <c r="A4901">
        <v>347411</v>
      </c>
      <c r="B4901" t="s">
        <v>85</v>
      </c>
      <c r="C4901" t="s">
        <v>37</v>
      </c>
      <c r="D4901" t="s">
        <v>4</v>
      </c>
      <c r="E4901" t="s">
        <v>78</v>
      </c>
      <c r="F4901" t="s">
        <v>80</v>
      </c>
      <c r="G4901" t="s">
        <v>18</v>
      </c>
      <c r="H4901" s="165">
        <v>96898.786250000005</v>
      </c>
      <c r="I4901" s="164"/>
    </row>
    <row r="4902" spans="1:9" x14ac:dyDescent="0.35">
      <c r="A4902">
        <v>347413</v>
      </c>
      <c r="B4902" t="s">
        <v>86</v>
      </c>
      <c r="C4902" t="s">
        <v>37</v>
      </c>
      <c r="D4902" t="s">
        <v>4</v>
      </c>
      <c r="E4902" t="s">
        <v>78</v>
      </c>
      <c r="F4902" t="s">
        <v>80</v>
      </c>
      <c r="G4902" t="s">
        <v>18</v>
      </c>
      <c r="H4902" s="165">
        <v>112022.2565</v>
      </c>
      <c r="I4902" s="164"/>
    </row>
    <row r="4903" spans="1:9" x14ac:dyDescent="0.35">
      <c r="A4903">
        <v>347415</v>
      </c>
      <c r="B4903" t="s">
        <v>87</v>
      </c>
      <c r="C4903" t="s">
        <v>37</v>
      </c>
      <c r="D4903" t="s">
        <v>4</v>
      </c>
      <c r="E4903" t="s">
        <v>78</v>
      </c>
      <c r="F4903" t="s">
        <v>80</v>
      </c>
      <c r="G4903" t="s">
        <v>18</v>
      </c>
      <c r="H4903" s="165">
        <v>105883.67125</v>
      </c>
      <c r="I4903" s="164"/>
    </row>
    <row r="4904" spans="1:9" x14ac:dyDescent="0.35">
      <c r="A4904">
        <v>347417</v>
      </c>
      <c r="B4904" t="s">
        <v>88</v>
      </c>
      <c r="C4904" t="s">
        <v>37</v>
      </c>
      <c r="D4904" t="s">
        <v>4</v>
      </c>
      <c r="E4904" t="s">
        <v>78</v>
      </c>
      <c r="F4904" t="s">
        <v>80</v>
      </c>
      <c r="G4904" t="s">
        <v>18</v>
      </c>
      <c r="H4904" s="165">
        <v>99578.902499999997</v>
      </c>
      <c r="I4904" s="164"/>
    </row>
    <row r="4905" spans="1:9" x14ac:dyDescent="0.35">
      <c r="A4905">
        <v>347419</v>
      </c>
      <c r="B4905" t="s">
        <v>89</v>
      </c>
      <c r="C4905" t="s">
        <v>37</v>
      </c>
      <c r="D4905" t="s">
        <v>4</v>
      </c>
      <c r="E4905" t="s">
        <v>78</v>
      </c>
      <c r="F4905" t="s">
        <v>80</v>
      </c>
      <c r="G4905" t="s">
        <v>18</v>
      </c>
      <c r="H4905" s="165">
        <v>84717.141250000001</v>
      </c>
      <c r="I4905" s="164"/>
    </row>
    <row r="4906" spans="1:9" x14ac:dyDescent="0.35">
      <c r="A4906">
        <v>347403</v>
      </c>
      <c r="B4906" t="s">
        <v>77</v>
      </c>
      <c r="C4906" t="s">
        <v>37</v>
      </c>
      <c r="D4906" t="s">
        <v>4</v>
      </c>
      <c r="E4906" t="s">
        <v>78</v>
      </c>
      <c r="F4906" t="s">
        <v>81</v>
      </c>
      <c r="G4906" t="s">
        <v>18</v>
      </c>
      <c r="H4906" s="165">
        <v>3122.4192187499998</v>
      </c>
      <c r="I4906" s="164"/>
    </row>
    <row r="4907" spans="1:9" x14ac:dyDescent="0.35">
      <c r="A4907">
        <v>347405</v>
      </c>
      <c r="B4907" t="s">
        <v>82</v>
      </c>
      <c r="C4907" t="s">
        <v>37</v>
      </c>
      <c r="D4907" t="s">
        <v>4</v>
      </c>
      <c r="E4907" t="s">
        <v>78</v>
      </c>
      <c r="F4907" t="s">
        <v>81</v>
      </c>
      <c r="G4907" t="s">
        <v>18</v>
      </c>
      <c r="H4907" s="165">
        <v>12426.2775</v>
      </c>
      <c r="I4907" s="164"/>
    </row>
    <row r="4908" spans="1:9" x14ac:dyDescent="0.35">
      <c r="A4908">
        <v>347407</v>
      </c>
      <c r="B4908" t="s">
        <v>83</v>
      </c>
      <c r="C4908" t="s">
        <v>37</v>
      </c>
      <c r="D4908" t="s">
        <v>4</v>
      </c>
      <c r="E4908" t="s">
        <v>78</v>
      </c>
      <c r="F4908" t="s">
        <v>81</v>
      </c>
      <c r="G4908" t="s">
        <v>18</v>
      </c>
      <c r="H4908" s="165">
        <v>18544.317187500001</v>
      </c>
      <c r="I4908" s="164"/>
    </row>
    <row r="4909" spans="1:9" x14ac:dyDescent="0.35">
      <c r="A4909">
        <v>347409</v>
      </c>
      <c r="B4909" t="s">
        <v>84</v>
      </c>
      <c r="C4909" t="s">
        <v>37</v>
      </c>
      <c r="D4909" t="s">
        <v>4</v>
      </c>
      <c r="E4909" t="s">
        <v>78</v>
      </c>
      <c r="F4909" t="s">
        <v>81</v>
      </c>
      <c r="G4909" t="s">
        <v>18</v>
      </c>
      <c r="H4909" s="165">
        <v>24598.9575</v>
      </c>
      <c r="I4909" s="164"/>
    </row>
    <row r="4910" spans="1:9" x14ac:dyDescent="0.35">
      <c r="A4910">
        <v>347411</v>
      </c>
      <c r="B4910" t="s">
        <v>85</v>
      </c>
      <c r="C4910" t="s">
        <v>37</v>
      </c>
      <c r="D4910" t="s">
        <v>4</v>
      </c>
      <c r="E4910" t="s">
        <v>78</v>
      </c>
      <c r="F4910" t="s">
        <v>81</v>
      </c>
      <c r="G4910" t="s">
        <v>18</v>
      </c>
      <c r="H4910" s="165">
        <v>97728.686249999999</v>
      </c>
      <c r="I4910" s="164"/>
    </row>
    <row r="4911" spans="1:9" x14ac:dyDescent="0.35">
      <c r="A4911">
        <v>347413</v>
      </c>
      <c r="B4911" t="s">
        <v>86</v>
      </c>
      <c r="C4911" t="s">
        <v>37</v>
      </c>
      <c r="D4911" t="s">
        <v>4</v>
      </c>
      <c r="E4911" t="s">
        <v>78</v>
      </c>
      <c r="F4911" t="s">
        <v>81</v>
      </c>
      <c r="G4911" t="s">
        <v>18</v>
      </c>
      <c r="H4911" s="165">
        <v>113911.31456249999</v>
      </c>
      <c r="I4911" s="164"/>
    </row>
    <row r="4912" spans="1:9" x14ac:dyDescent="0.35">
      <c r="A4912">
        <v>347415</v>
      </c>
      <c r="B4912" t="s">
        <v>87</v>
      </c>
      <c r="C4912" t="s">
        <v>37</v>
      </c>
      <c r="D4912" t="s">
        <v>4</v>
      </c>
      <c r="E4912" t="s">
        <v>78</v>
      </c>
      <c r="F4912" t="s">
        <v>81</v>
      </c>
      <c r="G4912" t="s">
        <v>18</v>
      </c>
      <c r="H4912" s="165">
        <v>107260.65796874999</v>
      </c>
      <c r="I4912" s="164"/>
    </row>
    <row r="4913" spans="1:9" x14ac:dyDescent="0.35">
      <c r="A4913">
        <v>347417</v>
      </c>
      <c r="B4913" t="s">
        <v>88</v>
      </c>
      <c r="C4913" t="s">
        <v>37</v>
      </c>
      <c r="D4913" t="s">
        <v>4</v>
      </c>
      <c r="E4913" t="s">
        <v>78</v>
      </c>
      <c r="F4913" t="s">
        <v>81</v>
      </c>
      <c r="G4913" t="s">
        <v>18</v>
      </c>
      <c r="H4913" s="165">
        <v>100445.12156249999</v>
      </c>
      <c r="I4913" s="164"/>
    </row>
    <row r="4914" spans="1:9" x14ac:dyDescent="0.35">
      <c r="A4914">
        <v>347419</v>
      </c>
      <c r="B4914" t="s">
        <v>89</v>
      </c>
      <c r="C4914" t="s">
        <v>37</v>
      </c>
      <c r="D4914" t="s">
        <v>4</v>
      </c>
      <c r="E4914" t="s">
        <v>78</v>
      </c>
      <c r="F4914" t="s">
        <v>81</v>
      </c>
      <c r="G4914" t="s">
        <v>18</v>
      </c>
      <c r="H4914" s="165">
        <v>84325.726875000008</v>
      </c>
      <c r="I4914" s="164"/>
    </row>
    <row r="4915" spans="1:9" x14ac:dyDescent="0.35">
      <c r="A4915">
        <v>347353</v>
      </c>
      <c r="B4915" t="s">
        <v>47</v>
      </c>
      <c r="C4915" t="s">
        <v>37</v>
      </c>
      <c r="D4915" t="s">
        <v>38</v>
      </c>
      <c r="E4915" t="s">
        <v>39</v>
      </c>
      <c r="F4915" t="s">
        <v>46</v>
      </c>
      <c r="G4915" t="s">
        <v>18</v>
      </c>
      <c r="H4915" s="165">
        <v>79154.364375000005</v>
      </c>
      <c r="I4915" s="164"/>
    </row>
    <row r="4916" spans="1:9" x14ac:dyDescent="0.35">
      <c r="A4916">
        <v>347355</v>
      </c>
      <c r="B4916" t="s">
        <v>49</v>
      </c>
      <c r="C4916" t="s">
        <v>37</v>
      </c>
      <c r="D4916" t="s">
        <v>38</v>
      </c>
      <c r="E4916" t="s">
        <v>39</v>
      </c>
      <c r="F4916" t="s">
        <v>46</v>
      </c>
      <c r="G4916" t="s">
        <v>18</v>
      </c>
      <c r="H4916" s="165">
        <v>118134.905625</v>
      </c>
      <c r="I4916" s="164"/>
    </row>
    <row r="4917" spans="1:9" x14ac:dyDescent="0.35">
      <c r="A4917">
        <v>347353</v>
      </c>
      <c r="B4917" t="s">
        <v>47</v>
      </c>
      <c r="C4917" t="s">
        <v>37</v>
      </c>
      <c r="D4917" t="s">
        <v>38</v>
      </c>
      <c r="E4917" t="s">
        <v>39</v>
      </c>
      <c r="F4917" t="s">
        <v>40</v>
      </c>
      <c r="G4917" t="s">
        <v>18</v>
      </c>
      <c r="H4917" s="165">
        <v>69996.757499999992</v>
      </c>
      <c r="I4917" s="164"/>
    </row>
    <row r="4918" spans="1:9" x14ac:dyDescent="0.35">
      <c r="A4918">
        <v>347355</v>
      </c>
      <c r="B4918" t="s">
        <v>49</v>
      </c>
      <c r="C4918" t="s">
        <v>37</v>
      </c>
      <c r="D4918" t="s">
        <v>38</v>
      </c>
      <c r="E4918" t="s">
        <v>39</v>
      </c>
      <c r="F4918" t="s">
        <v>40</v>
      </c>
      <c r="G4918" t="s">
        <v>18</v>
      </c>
      <c r="H4918" s="165">
        <v>104467.52249999999</v>
      </c>
      <c r="I4918" s="164"/>
    </row>
    <row r="4919" spans="1:9" x14ac:dyDescent="0.35">
      <c r="A4919">
        <v>347353</v>
      </c>
      <c r="B4919" t="s">
        <v>47</v>
      </c>
      <c r="C4919" t="s">
        <v>37</v>
      </c>
      <c r="D4919" t="s">
        <v>38</v>
      </c>
      <c r="E4919" t="s">
        <v>39</v>
      </c>
      <c r="F4919" t="s">
        <v>45</v>
      </c>
      <c r="G4919" t="s">
        <v>18</v>
      </c>
      <c r="H4919" s="165">
        <v>76009.950449999989</v>
      </c>
      <c r="I4919" s="164"/>
    </row>
    <row r="4920" spans="1:9" x14ac:dyDescent="0.35">
      <c r="A4920">
        <v>347355</v>
      </c>
      <c r="B4920" t="s">
        <v>49</v>
      </c>
      <c r="C4920" t="s">
        <v>37</v>
      </c>
      <c r="D4920" t="s">
        <v>38</v>
      </c>
      <c r="E4920" t="s">
        <v>39</v>
      </c>
      <c r="F4920" t="s">
        <v>45</v>
      </c>
      <c r="G4920" t="s">
        <v>18</v>
      </c>
      <c r="H4920" s="165">
        <v>108039.98699999999</v>
      </c>
      <c r="I4920" s="164"/>
    </row>
    <row r="4921" spans="1:9" x14ac:dyDescent="0.35">
      <c r="A4921">
        <v>347373</v>
      </c>
      <c r="B4921" t="s">
        <v>57</v>
      </c>
      <c r="C4921" t="s">
        <v>37</v>
      </c>
      <c r="D4921" t="s">
        <v>38</v>
      </c>
      <c r="E4921" t="s">
        <v>53</v>
      </c>
      <c r="F4921" t="s">
        <v>55</v>
      </c>
      <c r="G4921" t="s">
        <v>18</v>
      </c>
      <c r="H4921" s="165">
        <v>78746.352187500001</v>
      </c>
      <c r="I4921" s="164"/>
    </row>
    <row r="4922" spans="1:9" x14ac:dyDescent="0.35">
      <c r="A4922">
        <v>347375</v>
      </c>
      <c r="B4922" t="s">
        <v>58</v>
      </c>
      <c r="C4922" t="s">
        <v>37</v>
      </c>
      <c r="D4922" t="s">
        <v>38</v>
      </c>
      <c r="E4922" t="s">
        <v>53</v>
      </c>
      <c r="F4922" t="s">
        <v>55</v>
      </c>
      <c r="G4922" t="s">
        <v>18</v>
      </c>
      <c r="H4922" s="165">
        <v>122158.84893749999</v>
      </c>
      <c r="I4922" s="164"/>
    </row>
    <row r="4923" spans="1:9" x14ac:dyDescent="0.35">
      <c r="A4923">
        <v>347373</v>
      </c>
      <c r="B4923" t="s">
        <v>57</v>
      </c>
      <c r="C4923" t="s">
        <v>37</v>
      </c>
      <c r="D4923" t="s">
        <v>38</v>
      </c>
      <c r="E4923" t="s">
        <v>53</v>
      </c>
      <c r="F4923" t="s">
        <v>54</v>
      </c>
      <c r="G4923" t="s">
        <v>18</v>
      </c>
      <c r="H4923" s="165">
        <v>69645.014999999999</v>
      </c>
      <c r="I4923" s="164"/>
    </row>
    <row r="4924" spans="1:9" x14ac:dyDescent="0.35">
      <c r="A4924">
        <v>347375</v>
      </c>
      <c r="B4924" t="s">
        <v>58</v>
      </c>
      <c r="C4924" t="s">
        <v>37</v>
      </c>
      <c r="D4924" t="s">
        <v>38</v>
      </c>
      <c r="E4924" t="s">
        <v>53</v>
      </c>
      <c r="F4924" t="s">
        <v>54</v>
      </c>
      <c r="G4924" t="s">
        <v>18</v>
      </c>
      <c r="H4924" s="165">
        <v>108039.98700000001</v>
      </c>
      <c r="I4924" s="164"/>
    </row>
    <row r="4925" spans="1:9" x14ac:dyDescent="0.35">
      <c r="A4925">
        <v>347373</v>
      </c>
      <c r="B4925" t="s">
        <v>57</v>
      </c>
      <c r="C4925" t="s">
        <v>37</v>
      </c>
      <c r="D4925" t="s">
        <v>38</v>
      </c>
      <c r="E4925" t="s">
        <v>53</v>
      </c>
      <c r="F4925" t="s">
        <v>56</v>
      </c>
      <c r="G4925" t="s">
        <v>18</v>
      </c>
      <c r="H4925" s="165">
        <v>72757.936125000007</v>
      </c>
      <c r="I4925" s="164"/>
    </row>
    <row r="4926" spans="1:9" x14ac:dyDescent="0.35">
      <c r="A4926">
        <v>347375</v>
      </c>
      <c r="B4926" t="s">
        <v>58</v>
      </c>
      <c r="C4926" t="s">
        <v>37</v>
      </c>
      <c r="D4926" t="s">
        <v>38</v>
      </c>
      <c r="E4926" t="s">
        <v>53</v>
      </c>
      <c r="F4926" t="s">
        <v>56</v>
      </c>
      <c r="G4926" t="s">
        <v>18</v>
      </c>
      <c r="H4926" s="165">
        <v>107494.3305</v>
      </c>
      <c r="I4926" s="164"/>
    </row>
    <row r="4927" spans="1:9" x14ac:dyDescent="0.35">
      <c r="A4927">
        <v>347425</v>
      </c>
      <c r="B4927" t="s">
        <v>93</v>
      </c>
      <c r="C4927" t="s">
        <v>3</v>
      </c>
      <c r="D4927" t="s">
        <v>62</v>
      </c>
      <c r="E4927" t="s">
        <v>91</v>
      </c>
      <c r="F4927" t="s">
        <v>96</v>
      </c>
      <c r="G4927" t="s">
        <v>18</v>
      </c>
      <c r="H4927" s="165">
        <v>35077.14</v>
      </c>
      <c r="I4927" s="164"/>
    </row>
    <row r="4928" spans="1:9" x14ac:dyDescent="0.35">
      <c r="A4928">
        <v>347427</v>
      </c>
      <c r="B4928" t="s">
        <v>98</v>
      </c>
      <c r="C4928" t="s">
        <v>3</v>
      </c>
      <c r="D4928" t="s">
        <v>62</v>
      </c>
      <c r="E4928" t="s">
        <v>91</v>
      </c>
      <c r="F4928" t="s">
        <v>96</v>
      </c>
      <c r="G4928" t="s">
        <v>18</v>
      </c>
      <c r="H4928" s="165">
        <v>36314.879999999997</v>
      </c>
      <c r="I4928" s="164"/>
    </row>
    <row r="4929" spans="1:9" x14ac:dyDescent="0.35">
      <c r="A4929">
        <v>347429</v>
      </c>
      <c r="B4929" t="s">
        <v>99</v>
      </c>
      <c r="C4929" t="s">
        <v>3</v>
      </c>
      <c r="D4929" t="s">
        <v>62</v>
      </c>
      <c r="E4929" t="s">
        <v>91</v>
      </c>
      <c r="F4929" t="s">
        <v>96</v>
      </c>
      <c r="G4929" t="s">
        <v>18</v>
      </c>
      <c r="H4929" s="165">
        <v>37556.735999999997</v>
      </c>
      <c r="I4929" s="164"/>
    </row>
    <row r="4930" spans="1:9" x14ac:dyDescent="0.35">
      <c r="A4930">
        <v>347431</v>
      </c>
      <c r="B4930" t="s">
        <v>100</v>
      </c>
      <c r="C4930" t="s">
        <v>3</v>
      </c>
      <c r="D4930" t="s">
        <v>62</v>
      </c>
      <c r="E4930" t="s">
        <v>91</v>
      </c>
      <c r="F4930" t="s">
        <v>96</v>
      </c>
      <c r="G4930" t="s">
        <v>18</v>
      </c>
      <c r="H4930" s="165">
        <v>37443.839999999997</v>
      </c>
      <c r="I4930" s="164"/>
    </row>
    <row r="4931" spans="1:9" x14ac:dyDescent="0.35">
      <c r="A4931">
        <v>347433</v>
      </c>
      <c r="B4931" t="s">
        <v>101</v>
      </c>
      <c r="C4931" t="s">
        <v>3</v>
      </c>
      <c r="D4931" t="s">
        <v>62</v>
      </c>
      <c r="E4931" t="s">
        <v>91</v>
      </c>
      <c r="F4931" t="s">
        <v>96</v>
      </c>
      <c r="G4931" t="s">
        <v>18</v>
      </c>
      <c r="H4931" s="165">
        <v>37255.68</v>
      </c>
      <c r="I4931" s="164"/>
    </row>
    <row r="4932" spans="1:9" x14ac:dyDescent="0.35">
      <c r="A4932">
        <v>347435</v>
      </c>
      <c r="B4932" t="s">
        <v>102</v>
      </c>
      <c r="C4932" t="s">
        <v>3</v>
      </c>
      <c r="D4932" t="s">
        <v>62</v>
      </c>
      <c r="E4932" t="s">
        <v>91</v>
      </c>
      <c r="F4932" t="s">
        <v>96</v>
      </c>
      <c r="G4932" t="s">
        <v>18</v>
      </c>
      <c r="H4932" s="165">
        <v>75582.990000000005</v>
      </c>
      <c r="I4932" s="164"/>
    </row>
    <row r="4933" spans="1:9" x14ac:dyDescent="0.35">
      <c r="A4933">
        <v>347437</v>
      </c>
      <c r="B4933" t="s">
        <v>103</v>
      </c>
      <c r="C4933" t="s">
        <v>3</v>
      </c>
      <c r="D4933" t="s">
        <v>62</v>
      </c>
      <c r="E4933" t="s">
        <v>91</v>
      </c>
      <c r="F4933" t="s">
        <v>96</v>
      </c>
      <c r="G4933" t="s">
        <v>18</v>
      </c>
      <c r="H4933" s="165">
        <v>73758.720000000001</v>
      </c>
      <c r="I4933" s="164"/>
    </row>
    <row r="4934" spans="1:9" x14ac:dyDescent="0.35">
      <c r="A4934">
        <v>347439</v>
      </c>
      <c r="B4934" t="s">
        <v>104</v>
      </c>
      <c r="C4934" t="s">
        <v>3</v>
      </c>
      <c r="D4934" t="s">
        <v>62</v>
      </c>
      <c r="E4934" t="s">
        <v>91</v>
      </c>
      <c r="F4934" t="s">
        <v>96</v>
      </c>
      <c r="G4934" t="s">
        <v>18</v>
      </c>
      <c r="H4934" s="165">
        <v>36691.199999999997</v>
      </c>
      <c r="I4934" s="164"/>
    </row>
    <row r="4935" spans="1:9" x14ac:dyDescent="0.35">
      <c r="A4935">
        <v>347425</v>
      </c>
      <c r="B4935" t="s">
        <v>93</v>
      </c>
      <c r="C4935" t="s">
        <v>3</v>
      </c>
      <c r="D4935" t="s">
        <v>62</v>
      </c>
      <c r="E4935" t="s">
        <v>91</v>
      </c>
      <c r="F4935" t="s">
        <v>94</v>
      </c>
      <c r="G4935" t="s">
        <v>18</v>
      </c>
      <c r="H4935" s="165">
        <v>31408.357499999998</v>
      </c>
      <c r="I4935" s="164"/>
    </row>
    <row r="4936" spans="1:9" x14ac:dyDescent="0.35">
      <c r="A4936">
        <v>347427</v>
      </c>
      <c r="B4936" t="s">
        <v>98</v>
      </c>
      <c r="C4936" t="s">
        <v>3</v>
      </c>
      <c r="D4936" t="s">
        <v>62</v>
      </c>
      <c r="E4936" t="s">
        <v>91</v>
      </c>
      <c r="F4936" t="s">
        <v>94</v>
      </c>
      <c r="G4936" t="s">
        <v>18</v>
      </c>
      <c r="H4936" s="165">
        <v>32516.639999999999</v>
      </c>
      <c r="I4936" s="164"/>
    </row>
    <row r="4937" spans="1:9" x14ac:dyDescent="0.35">
      <c r="A4937">
        <v>347429</v>
      </c>
      <c r="B4937" t="s">
        <v>99</v>
      </c>
      <c r="C4937" t="s">
        <v>3</v>
      </c>
      <c r="D4937" t="s">
        <v>62</v>
      </c>
      <c r="E4937" t="s">
        <v>91</v>
      </c>
      <c r="F4937" t="s">
        <v>94</v>
      </c>
      <c r="G4937" t="s">
        <v>18</v>
      </c>
      <c r="H4937" s="165">
        <v>33628.608</v>
      </c>
      <c r="I4937" s="164"/>
    </row>
    <row r="4938" spans="1:9" x14ac:dyDescent="0.35">
      <c r="A4938">
        <v>347431</v>
      </c>
      <c r="B4938" t="s">
        <v>100</v>
      </c>
      <c r="C4938" t="s">
        <v>3</v>
      </c>
      <c r="D4938" t="s">
        <v>62</v>
      </c>
      <c r="E4938" t="s">
        <v>91</v>
      </c>
      <c r="F4938" t="s">
        <v>94</v>
      </c>
      <c r="G4938" t="s">
        <v>18</v>
      </c>
      <c r="H4938" s="165">
        <v>33527.519999999997</v>
      </c>
      <c r="I4938" s="164"/>
    </row>
    <row r="4939" spans="1:9" x14ac:dyDescent="0.35">
      <c r="A4939">
        <v>347433</v>
      </c>
      <c r="B4939" t="s">
        <v>101</v>
      </c>
      <c r="C4939" t="s">
        <v>3</v>
      </c>
      <c r="D4939" t="s">
        <v>62</v>
      </c>
      <c r="E4939" t="s">
        <v>91</v>
      </c>
      <c r="F4939" t="s">
        <v>94</v>
      </c>
      <c r="G4939" t="s">
        <v>18</v>
      </c>
      <c r="H4939" s="165">
        <v>33359.040000000001</v>
      </c>
      <c r="I4939" s="164"/>
    </row>
    <row r="4940" spans="1:9" x14ac:dyDescent="0.35">
      <c r="A4940">
        <v>347435</v>
      </c>
      <c r="B4940" t="s">
        <v>102</v>
      </c>
      <c r="C4940" t="s">
        <v>3</v>
      </c>
      <c r="D4940" t="s">
        <v>62</v>
      </c>
      <c r="E4940" t="s">
        <v>91</v>
      </c>
      <c r="F4940" t="s">
        <v>94</v>
      </c>
      <c r="G4940" t="s">
        <v>18</v>
      </c>
      <c r="H4940" s="165">
        <v>78741.146249999991</v>
      </c>
      <c r="I4940" s="164"/>
    </row>
    <row r="4941" spans="1:9" x14ac:dyDescent="0.35">
      <c r="A4941">
        <v>347437</v>
      </c>
      <c r="B4941" t="s">
        <v>103</v>
      </c>
      <c r="C4941" t="s">
        <v>3</v>
      </c>
      <c r="D4941" t="s">
        <v>62</v>
      </c>
      <c r="E4941" t="s">
        <v>91</v>
      </c>
      <c r="F4941" t="s">
        <v>94</v>
      </c>
      <c r="G4941" t="s">
        <v>18</v>
      </c>
      <c r="H4941" s="165">
        <v>77051.51999999999</v>
      </c>
      <c r="I4941" s="164"/>
    </row>
    <row r="4942" spans="1:9" x14ac:dyDescent="0.35">
      <c r="A4942">
        <v>347439</v>
      </c>
      <c r="B4942" t="s">
        <v>104</v>
      </c>
      <c r="C4942" t="s">
        <v>3</v>
      </c>
      <c r="D4942" t="s">
        <v>62</v>
      </c>
      <c r="E4942" t="s">
        <v>91</v>
      </c>
      <c r="F4942" t="s">
        <v>94</v>
      </c>
      <c r="G4942" t="s">
        <v>18</v>
      </c>
      <c r="H4942" s="165">
        <v>32853.599999999999</v>
      </c>
      <c r="I4942" s="164"/>
    </row>
    <row r="4943" spans="1:9" x14ac:dyDescent="0.35">
      <c r="A4943">
        <v>347385</v>
      </c>
      <c r="B4943" t="s">
        <v>61</v>
      </c>
      <c r="C4943" t="s">
        <v>3</v>
      </c>
      <c r="D4943" t="s">
        <v>62</v>
      </c>
      <c r="E4943" t="s">
        <v>63</v>
      </c>
      <c r="F4943" t="s">
        <v>65</v>
      </c>
      <c r="G4943" t="s">
        <v>18</v>
      </c>
      <c r="H4943" s="165">
        <v>30849.091874999998</v>
      </c>
      <c r="I4943" s="164"/>
    </row>
    <row r="4944" spans="1:9" x14ac:dyDescent="0.35">
      <c r="A4944">
        <v>347387</v>
      </c>
      <c r="B4944" t="s">
        <v>70</v>
      </c>
      <c r="C4944" t="s">
        <v>3</v>
      </c>
      <c r="D4944" t="s">
        <v>62</v>
      </c>
      <c r="E4944" t="s">
        <v>63</v>
      </c>
      <c r="F4944" t="s">
        <v>65</v>
      </c>
      <c r="G4944" t="s">
        <v>18</v>
      </c>
      <c r="H4944" s="165">
        <v>30692.497499999998</v>
      </c>
      <c r="I4944" s="164"/>
    </row>
    <row r="4945" spans="1:9" x14ac:dyDescent="0.35">
      <c r="A4945">
        <v>347389</v>
      </c>
      <c r="B4945" t="s">
        <v>71</v>
      </c>
      <c r="C4945" t="s">
        <v>3</v>
      </c>
      <c r="D4945" t="s">
        <v>62</v>
      </c>
      <c r="E4945" t="s">
        <v>63</v>
      </c>
      <c r="F4945" t="s">
        <v>65</v>
      </c>
      <c r="G4945" t="s">
        <v>18</v>
      </c>
      <c r="H4945" s="165">
        <v>30535.903125000001</v>
      </c>
      <c r="I4945" s="164"/>
    </row>
    <row r="4946" spans="1:9" x14ac:dyDescent="0.35">
      <c r="A4946">
        <v>347391</v>
      </c>
      <c r="B4946" t="s">
        <v>72</v>
      </c>
      <c r="C4946" t="s">
        <v>3</v>
      </c>
      <c r="D4946" t="s">
        <v>62</v>
      </c>
      <c r="E4946" t="s">
        <v>63</v>
      </c>
      <c r="F4946" t="s">
        <v>65</v>
      </c>
      <c r="G4946" t="s">
        <v>18</v>
      </c>
      <c r="H4946" s="165">
        <v>30379.30875</v>
      </c>
      <c r="I4946" s="164"/>
    </row>
    <row r="4947" spans="1:9" x14ac:dyDescent="0.35">
      <c r="A4947">
        <v>347393</v>
      </c>
      <c r="B4947" t="s">
        <v>73</v>
      </c>
      <c r="C4947" t="s">
        <v>3</v>
      </c>
      <c r="D4947" t="s">
        <v>62</v>
      </c>
      <c r="E4947" t="s">
        <v>63</v>
      </c>
      <c r="F4947" t="s">
        <v>65</v>
      </c>
      <c r="G4947" t="s">
        <v>18</v>
      </c>
      <c r="H4947" s="165">
        <v>30222.714375</v>
      </c>
      <c r="I4947" s="164"/>
    </row>
    <row r="4948" spans="1:9" x14ac:dyDescent="0.35">
      <c r="A4948">
        <v>347395</v>
      </c>
      <c r="B4948" t="s">
        <v>74</v>
      </c>
      <c r="C4948" t="s">
        <v>3</v>
      </c>
      <c r="D4948" t="s">
        <v>62</v>
      </c>
      <c r="E4948" t="s">
        <v>63</v>
      </c>
      <c r="F4948" t="s">
        <v>65</v>
      </c>
      <c r="G4948" t="s">
        <v>18</v>
      </c>
      <c r="H4948" s="165">
        <v>62512.474499999997</v>
      </c>
      <c r="I4948" s="164"/>
    </row>
    <row r="4949" spans="1:9" x14ac:dyDescent="0.35">
      <c r="A4949">
        <v>347397</v>
      </c>
      <c r="B4949" t="s">
        <v>75</v>
      </c>
      <c r="C4949" t="s">
        <v>3</v>
      </c>
      <c r="D4949" t="s">
        <v>62</v>
      </c>
      <c r="E4949" t="s">
        <v>63</v>
      </c>
      <c r="F4949" t="s">
        <v>65</v>
      </c>
      <c r="G4949" t="s">
        <v>18</v>
      </c>
      <c r="H4949" s="165">
        <v>62324.561249999999</v>
      </c>
      <c r="I4949" s="164"/>
    </row>
    <row r="4950" spans="1:9" x14ac:dyDescent="0.35">
      <c r="A4950">
        <v>347399</v>
      </c>
      <c r="B4950" t="s">
        <v>76</v>
      </c>
      <c r="C4950" t="s">
        <v>3</v>
      </c>
      <c r="D4950" t="s">
        <v>62</v>
      </c>
      <c r="E4950" t="s">
        <v>63</v>
      </c>
      <c r="F4950" t="s">
        <v>65</v>
      </c>
      <c r="G4950" t="s">
        <v>18</v>
      </c>
      <c r="H4950" s="165">
        <v>31005.686249999999</v>
      </c>
      <c r="I4950" s="164"/>
    </row>
    <row r="4951" spans="1:9" x14ac:dyDescent="0.35">
      <c r="A4951">
        <v>347385</v>
      </c>
      <c r="B4951" t="s">
        <v>61</v>
      </c>
      <c r="C4951" t="s">
        <v>3</v>
      </c>
      <c r="D4951" t="s">
        <v>62</v>
      </c>
      <c r="E4951" t="s">
        <v>63</v>
      </c>
      <c r="F4951" t="s">
        <v>67</v>
      </c>
      <c r="G4951" t="s">
        <v>18</v>
      </c>
      <c r="H4951" s="165">
        <v>27621.068343749997</v>
      </c>
      <c r="I4951" s="164"/>
    </row>
    <row r="4952" spans="1:9" x14ac:dyDescent="0.35">
      <c r="A4952">
        <v>347387</v>
      </c>
      <c r="B4952" t="s">
        <v>70</v>
      </c>
      <c r="C4952" t="s">
        <v>3</v>
      </c>
      <c r="D4952" t="s">
        <v>62</v>
      </c>
      <c r="E4952" t="s">
        <v>63</v>
      </c>
      <c r="F4952" t="s">
        <v>67</v>
      </c>
      <c r="G4952" t="s">
        <v>18</v>
      </c>
      <c r="H4952" s="165">
        <v>27480.859874999998</v>
      </c>
      <c r="I4952" s="164"/>
    </row>
    <row r="4953" spans="1:9" x14ac:dyDescent="0.35">
      <c r="A4953">
        <v>347389</v>
      </c>
      <c r="B4953" t="s">
        <v>71</v>
      </c>
      <c r="C4953" t="s">
        <v>3</v>
      </c>
      <c r="D4953" t="s">
        <v>62</v>
      </c>
      <c r="E4953" t="s">
        <v>63</v>
      </c>
      <c r="F4953" t="s">
        <v>67</v>
      </c>
      <c r="G4953" t="s">
        <v>18</v>
      </c>
      <c r="H4953" s="165">
        <v>27340.651406249999</v>
      </c>
      <c r="I4953" s="164"/>
    </row>
    <row r="4954" spans="1:9" x14ac:dyDescent="0.35">
      <c r="A4954">
        <v>347391</v>
      </c>
      <c r="B4954" t="s">
        <v>72</v>
      </c>
      <c r="C4954" t="s">
        <v>3</v>
      </c>
      <c r="D4954" t="s">
        <v>62</v>
      </c>
      <c r="E4954" t="s">
        <v>63</v>
      </c>
      <c r="F4954" t="s">
        <v>67</v>
      </c>
      <c r="G4954" t="s">
        <v>18</v>
      </c>
      <c r="H4954" s="165">
        <v>27200.4429375</v>
      </c>
      <c r="I4954" s="164"/>
    </row>
    <row r="4955" spans="1:9" x14ac:dyDescent="0.35">
      <c r="A4955">
        <v>347393</v>
      </c>
      <c r="B4955" t="s">
        <v>73</v>
      </c>
      <c r="C4955" t="s">
        <v>3</v>
      </c>
      <c r="D4955" t="s">
        <v>62</v>
      </c>
      <c r="E4955" t="s">
        <v>63</v>
      </c>
      <c r="F4955" t="s">
        <v>67</v>
      </c>
      <c r="G4955" t="s">
        <v>18</v>
      </c>
      <c r="H4955" s="165">
        <v>27060.234468749997</v>
      </c>
      <c r="I4955" s="164"/>
    </row>
    <row r="4956" spans="1:9" x14ac:dyDescent="0.35">
      <c r="A4956">
        <v>347395</v>
      </c>
      <c r="B4956" t="s">
        <v>74</v>
      </c>
      <c r="C4956" t="s">
        <v>3</v>
      </c>
      <c r="D4956" t="s">
        <v>62</v>
      </c>
      <c r="E4956" t="s">
        <v>63</v>
      </c>
      <c r="F4956" t="s">
        <v>67</v>
      </c>
      <c r="G4956" t="s">
        <v>18</v>
      </c>
      <c r="H4956" s="165">
        <v>65299.7575125</v>
      </c>
      <c r="I4956" s="164"/>
    </row>
    <row r="4957" spans="1:9" x14ac:dyDescent="0.35">
      <c r="A4957">
        <v>347397</v>
      </c>
      <c r="B4957" t="s">
        <v>75</v>
      </c>
      <c r="C4957" t="s">
        <v>3</v>
      </c>
      <c r="D4957" t="s">
        <v>62</v>
      </c>
      <c r="E4957" t="s">
        <v>63</v>
      </c>
      <c r="F4957" t="s">
        <v>67</v>
      </c>
      <c r="G4957" t="s">
        <v>18</v>
      </c>
      <c r="H4957" s="165">
        <v>65103.465656249995</v>
      </c>
      <c r="I4957" s="164"/>
    </row>
    <row r="4958" spans="1:9" x14ac:dyDescent="0.35">
      <c r="A4958">
        <v>347399</v>
      </c>
      <c r="B4958" t="s">
        <v>76</v>
      </c>
      <c r="C4958" t="s">
        <v>3</v>
      </c>
      <c r="D4958" t="s">
        <v>62</v>
      </c>
      <c r="E4958" t="s">
        <v>63</v>
      </c>
      <c r="F4958" t="s">
        <v>67</v>
      </c>
      <c r="G4958" t="s">
        <v>18</v>
      </c>
      <c r="H4958" s="165">
        <v>27761.276812499997</v>
      </c>
      <c r="I4958" s="164"/>
    </row>
    <row r="4959" spans="1:9" x14ac:dyDescent="0.35">
      <c r="A4959">
        <v>347385</v>
      </c>
      <c r="B4959" t="s">
        <v>61</v>
      </c>
      <c r="C4959" t="s">
        <v>3</v>
      </c>
      <c r="D4959" t="s">
        <v>62</v>
      </c>
      <c r="E4959" t="s">
        <v>63</v>
      </c>
      <c r="F4959" t="s">
        <v>68</v>
      </c>
      <c r="G4959" t="s">
        <v>18</v>
      </c>
      <c r="H4959" s="165">
        <v>27772.133484375001</v>
      </c>
      <c r="I4959" s="164"/>
    </row>
    <row r="4960" spans="1:9" x14ac:dyDescent="0.35">
      <c r="A4960">
        <v>347387</v>
      </c>
      <c r="B4960" t="s">
        <v>70</v>
      </c>
      <c r="C4960" t="s">
        <v>3</v>
      </c>
      <c r="D4960" t="s">
        <v>62</v>
      </c>
      <c r="E4960" t="s">
        <v>63</v>
      </c>
      <c r="F4960" t="s">
        <v>68</v>
      </c>
      <c r="G4960" t="s">
        <v>18</v>
      </c>
      <c r="H4960" s="165">
        <v>27631.158187500001</v>
      </c>
      <c r="I4960" s="164"/>
    </row>
    <row r="4961" spans="1:9" x14ac:dyDescent="0.35">
      <c r="A4961">
        <v>347389</v>
      </c>
      <c r="B4961" t="s">
        <v>71</v>
      </c>
      <c r="C4961" t="s">
        <v>3</v>
      </c>
      <c r="D4961" t="s">
        <v>62</v>
      </c>
      <c r="E4961" t="s">
        <v>63</v>
      </c>
      <c r="F4961" t="s">
        <v>68</v>
      </c>
      <c r="G4961" t="s">
        <v>18</v>
      </c>
      <c r="H4961" s="165">
        <v>27490.182890625001</v>
      </c>
      <c r="I4961" s="164"/>
    </row>
    <row r="4962" spans="1:9" x14ac:dyDescent="0.35">
      <c r="A4962">
        <v>347391</v>
      </c>
      <c r="B4962" t="s">
        <v>72</v>
      </c>
      <c r="C4962" t="s">
        <v>3</v>
      </c>
      <c r="D4962" t="s">
        <v>62</v>
      </c>
      <c r="E4962" t="s">
        <v>63</v>
      </c>
      <c r="F4962" t="s">
        <v>68</v>
      </c>
      <c r="G4962" t="s">
        <v>18</v>
      </c>
      <c r="H4962" s="165">
        <v>27349.207593750001</v>
      </c>
      <c r="I4962" s="164"/>
    </row>
    <row r="4963" spans="1:9" x14ac:dyDescent="0.35">
      <c r="A4963">
        <v>347393</v>
      </c>
      <c r="B4963" t="s">
        <v>73</v>
      </c>
      <c r="C4963" t="s">
        <v>3</v>
      </c>
      <c r="D4963" t="s">
        <v>62</v>
      </c>
      <c r="E4963" t="s">
        <v>63</v>
      </c>
      <c r="F4963" t="s">
        <v>68</v>
      </c>
      <c r="G4963" t="s">
        <v>18</v>
      </c>
      <c r="H4963" s="165">
        <v>27208.232296875001</v>
      </c>
      <c r="I4963" s="164"/>
    </row>
    <row r="4964" spans="1:9" x14ac:dyDescent="0.35">
      <c r="A4964">
        <v>347395</v>
      </c>
      <c r="B4964" t="s">
        <v>74</v>
      </c>
      <c r="C4964" t="s">
        <v>3</v>
      </c>
      <c r="D4964" t="s">
        <v>62</v>
      </c>
      <c r="E4964" t="s">
        <v>63</v>
      </c>
      <c r="F4964" t="s">
        <v>68</v>
      </c>
      <c r="G4964" t="s">
        <v>18</v>
      </c>
      <c r="H4964" s="165">
        <v>65656.894931250004</v>
      </c>
      <c r="I4964" s="164"/>
    </row>
    <row r="4965" spans="1:9" x14ac:dyDescent="0.35">
      <c r="A4965">
        <v>347397</v>
      </c>
      <c r="B4965" t="s">
        <v>75</v>
      </c>
      <c r="C4965" t="s">
        <v>3</v>
      </c>
      <c r="D4965" t="s">
        <v>62</v>
      </c>
      <c r="E4965" t="s">
        <v>63</v>
      </c>
      <c r="F4965" t="s">
        <v>68</v>
      </c>
      <c r="G4965" t="s">
        <v>18</v>
      </c>
      <c r="H4965" s="165">
        <v>65459.529515624999</v>
      </c>
      <c r="I4965" s="164"/>
    </row>
    <row r="4966" spans="1:9" x14ac:dyDescent="0.35">
      <c r="A4966">
        <v>347399</v>
      </c>
      <c r="B4966" t="s">
        <v>76</v>
      </c>
      <c r="C4966" t="s">
        <v>3</v>
      </c>
      <c r="D4966" t="s">
        <v>62</v>
      </c>
      <c r="E4966" t="s">
        <v>63</v>
      </c>
      <c r="F4966" t="s">
        <v>68</v>
      </c>
      <c r="G4966" t="s">
        <v>18</v>
      </c>
      <c r="H4966" s="165">
        <v>27913.108781250001</v>
      </c>
      <c r="I4966" s="164"/>
    </row>
    <row r="4967" spans="1:9" x14ac:dyDescent="0.35">
      <c r="A4967">
        <v>347331</v>
      </c>
      <c r="B4967" t="s">
        <v>2</v>
      </c>
      <c r="C4967" t="s">
        <v>3</v>
      </c>
      <c r="D4967" t="s">
        <v>4</v>
      </c>
      <c r="E4967" t="s">
        <v>5</v>
      </c>
      <c r="F4967" t="s">
        <v>13</v>
      </c>
      <c r="G4967" t="s">
        <v>18</v>
      </c>
      <c r="H4967" s="165">
        <v>22496.079375000001</v>
      </c>
      <c r="I4967" s="164"/>
    </row>
    <row r="4968" spans="1:9" x14ac:dyDescent="0.35">
      <c r="A4968">
        <v>347333</v>
      </c>
      <c r="B4968" t="s">
        <v>32</v>
      </c>
      <c r="C4968" t="s">
        <v>3</v>
      </c>
      <c r="D4968" t="s">
        <v>4</v>
      </c>
      <c r="E4968" t="s">
        <v>5</v>
      </c>
      <c r="F4968" t="s">
        <v>13</v>
      </c>
      <c r="G4968" t="s">
        <v>18</v>
      </c>
      <c r="H4968" s="165">
        <v>37304.104687500003</v>
      </c>
      <c r="I4968" s="164"/>
    </row>
    <row r="4969" spans="1:9" x14ac:dyDescent="0.35">
      <c r="A4969">
        <v>347335</v>
      </c>
      <c r="B4969" t="s">
        <v>33</v>
      </c>
      <c r="C4969" t="s">
        <v>3</v>
      </c>
      <c r="D4969" t="s">
        <v>4</v>
      </c>
      <c r="E4969" t="s">
        <v>5</v>
      </c>
      <c r="F4969" t="s">
        <v>13</v>
      </c>
      <c r="G4969" t="s">
        <v>18</v>
      </c>
      <c r="H4969" s="165">
        <v>37114.743750000001</v>
      </c>
      <c r="I4969" s="164"/>
    </row>
    <row r="4970" spans="1:9" x14ac:dyDescent="0.35">
      <c r="A4970">
        <v>347337</v>
      </c>
      <c r="B4970" t="s">
        <v>34</v>
      </c>
      <c r="C4970" t="s">
        <v>3</v>
      </c>
      <c r="D4970" t="s">
        <v>4</v>
      </c>
      <c r="E4970" t="s">
        <v>5</v>
      </c>
      <c r="F4970" t="s">
        <v>13</v>
      </c>
      <c r="G4970" t="s">
        <v>18</v>
      </c>
      <c r="H4970" s="165">
        <v>36925.3828125</v>
      </c>
      <c r="I4970" s="164"/>
    </row>
    <row r="4971" spans="1:9" x14ac:dyDescent="0.35">
      <c r="A4971">
        <v>347339</v>
      </c>
      <c r="B4971" t="s">
        <v>35</v>
      </c>
      <c r="C4971" t="s">
        <v>3</v>
      </c>
      <c r="D4971" t="s">
        <v>4</v>
      </c>
      <c r="E4971" t="s">
        <v>5</v>
      </c>
      <c r="F4971" t="s">
        <v>13</v>
      </c>
      <c r="G4971" t="s">
        <v>18</v>
      </c>
      <c r="H4971" s="165">
        <v>36736.021874999999</v>
      </c>
      <c r="I4971" s="164"/>
    </row>
    <row r="4972" spans="1:9" x14ac:dyDescent="0.35">
      <c r="A4972">
        <v>347385</v>
      </c>
      <c r="B4972" t="s">
        <v>61</v>
      </c>
      <c r="C4972" t="s">
        <v>3</v>
      </c>
      <c r="D4972" t="s">
        <v>62</v>
      </c>
      <c r="E4972" t="s">
        <v>63</v>
      </c>
      <c r="F4972" t="s">
        <v>13</v>
      </c>
      <c r="G4972" t="s">
        <v>18</v>
      </c>
      <c r="H4972" s="165">
        <v>18459.100078125</v>
      </c>
      <c r="I4972" s="164"/>
    </row>
    <row r="4973" spans="1:9" x14ac:dyDescent="0.35">
      <c r="A4973">
        <v>347387</v>
      </c>
      <c r="B4973" t="s">
        <v>70</v>
      </c>
      <c r="C4973" t="s">
        <v>3</v>
      </c>
      <c r="D4973" t="s">
        <v>62</v>
      </c>
      <c r="E4973" t="s">
        <v>63</v>
      </c>
      <c r="F4973" t="s">
        <v>13</v>
      </c>
      <c r="G4973" t="s">
        <v>18</v>
      </c>
      <c r="H4973" s="165">
        <v>18365.399062500001</v>
      </c>
      <c r="I4973" s="164"/>
    </row>
    <row r="4974" spans="1:9" x14ac:dyDescent="0.35">
      <c r="A4974">
        <v>347389</v>
      </c>
      <c r="B4974" t="s">
        <v>71</v>
      </c>
      <c r="C4974" t="s">
        <v>3</v>
      </c>
      <c r="D4974" t="s">
        <v>62</v>
      </c>
      <c r="E4974" t="s">
        <v>63</v>
      </c>
      <c r="F4974" t="s">
        <v>13</v>
      </c>
      <c r="G4974" t="s">
        <v>18</v>
      </c>
      <c r="H4974" s="165">
        <v>18271.698046875001</v>
      </c>
      <c r="I4974" s="164"/>
    </row>
    <row r="4975" spans="1:9" x14ac:dyDescent="0.35">
      <c r="A4975">
        <v>347391</v>
      </c>
      <c r="B4975" t="s">
        <v>72</v>
      </c>
      <c r="C4975" t="s">
        <v>3</v>
      </c>
      <c r="D4975" t="s">
        <v>62</v>
      </c>
      <c r="E4975" t="s">
        <v>63</v>
      </c>
      <c r="F4975" t="s">
        <v>13</v>
      </c>
      <c r="G4975" t="s">
        <v>18</v>
      </c>
      <c r="H4975" s="165">
        <v>18177.997031250001</v>
      </c>
      <c r="I4975" s="164"/>
    </row>
    <row r="4976" spans="1:9" x14ac:dyDescent="0.35">
      <c r="A4976">
        <v>347393</v>
      </c>
      <c r="B4976" t="s">
        <v>73</v>
      </c>
      <c r="C4976" t="s">
        <v>3</v>
      </c>
      <c r="D4976" t="s">
        <v>62</v>
      </c>
      <c r="E4976" t="s">
        <v>63</v>
      </c>
      <c r="F4976" t="s">
        <v>13</v>
      </c>
      <c r="G4976" t="s">
        <v>18</v>
      </c>
      <c r="H4976" s="165">
        <v>18084.296015625001</v>
      </c>
      <c r="I4976" s="164"/>
    </row>
    <row r="4977" spans="1:9" x14ac:dyDescent="0.35">
      <c r="A4977">
        <v>347395</v>
      </c>
      <c r="B4977" t="s">
        <v>74</v>
      </c>
      <c r="C4977" t="s">
        <v>3</v>
      </c>
      <c r="D4977" t="s">
        <v>62</v>
      </c>
      <c r="E4977" t="s">
        <v>63</v>
      </c>
      <c r="F4977" t="s">
        <v>13</v>
      </c>
      <c r="G4977" t="s">
        <v>18</v>
      </c>
      <c r="H4977" s="165">
        <v>28054.084078125001</v>
      </c>
      <c r="I4977" s="164"/>
    </row>
    <row r="4978" spans="1:9" x14ac:dyDescent="0.35">
      <c r="A4978">
        <v>347397</v>
      </c>
      <c r="B4978" t="s">
        <v>75</v>
      </c>
      <c r="C4978" t="s">
        <v>3</v>
      </c>
      <c r="D4978" t="s">
        <v>62</v>
      </c>
      <c r="E4978" t="s">
        <v>63</v>
      </c>
      <c r="F4978" t="s">
        <v>13</v>
      </c>
      <c r="G4978" t="s">
        <v>18</v>
      </c>
      <c r="H4978" s="165">
        <v>27969.753164062498</v>
      </c>
      <c r="I4978" s="164"/>
    </row>
    <row r="4979" spans="1:9" x14ac:dyDescent="0.35">
      <c r="A4979">
        <v>347399</v>
      </c>
      <c r="B4979" t="s">
        <v>76</v>
      </c>
      <c r="C4979" t="s">
        <v>3</v>
      </c>
      <c r="D4979" t="s">
        <v>62</v>
      </c>
      <c r="E4979" t="s">
        <v>63</v>
      </c>
      <c r="F4979" t="s">
        <v>13</v>
      </c>
      <c r="G4979" t="s">
        <v>18</v>
      </c>
      <c r="H4979" s="165">
        <v>18552.80109375</v>
      </c>
      <c r="I4979" s="164"/>
    </row>
    <row r="4980" spans="1:9" x14ac:dyDescent="0.35">
      <c r="A4980">
        <v>347331</v>
      </c>
      <c r="B4980" t="s">
        <v>2</v>
      </c>
      <c r="C4980" t="s">
        <v>3</v>
      </c>
      <c r="D4980" t="s">
        <v>4</v>
      </c>
      <c r="E4980" t="s">
        <v>5</v>
      </c>
      <c r="F4980" t="s">
        <v>7</v>
      </c>
      <c r="G4980" t="s">
        <v>18</v>
      </c>
      <c r="H4980" s="165">
        <v>23022.548999999999</v>
      </c>
      <c r="I4980" s="164"/>
    </row>
    <row r="4981" spans="1:9" x14ac:dyDescent="0.35">
      <c r="A4981">
        <v>347333</v>
      </c>
      <c r="B4981" t="s">
        <v>32</v>
      </c>
      <c r="C4981" t="s">
        <v>3</v>
      </c>
      <c r="D4981" t="s">
        <v>4</v>
      </c>
      <c r="E4981" t="s">
        <v>5</v>
      </c>
      <c r="F4981" t="s">
        <v>7</v>
      </c>
      <c r="G4981" t="s">
        <v>18</v>
      </c>
      <c r="H4981" s="165">
        <v>38177.122499999998</v>
      </c>
      <c r="I4981" s="164"/>
    </row>
    <row r="4982" spans="1:9" x14ac:dyDescent="0.35">
      <c r="A4982">
        <v>347335</v>
      </c>
      <c r="B4982" t="s">
        <v>33</v>
      </c>
      <c r="C4982" t="s">
        <v>3</v>
      </c>
      <c r="D4982" t="s">
        <v>4</v>
      </c>
      <c r="E4982" t="s">
        <v>5</v>
      </c>
      <c r="F4982" t="s">
        <v>7</v>
      </c>
      <c r="G4982" t="s">
        <v>18</v>
      </c>
      <c r="H4982" s="165">
        <v>37983.33</v>
      </c>
      <c r="I4982" s="164"/>
    </row>
    <row r="4983" spans="1:9" x14ac:dyDescent="0.35">
      <c r="A4983">
        <v>347337</v>
      </c>
      <c r="B4983" t="s">
        <v>34</v>
      </c>
      <c r="C4983" t="s">
        <v>3</v>
      </c>
      <c r="D4983" t="s">
        <v>4</v>
      </c>
      <c r="E4983" t="s">
        <v>5</v>
      </c>
      <c r="F4983" t="s">
        <v>7</v>
      </c>
      <c r="G4983" t="s">
        <v>18</v>
      </c>
      <c r="H4983" s="165">
        <v>37789.537499999999</v>
      </c>
      <c r="I4983" s="164"/>
    </row>
    <row r="4984" spans="1:9" x14ac:dyDescent="0.35">
      <c r="A4984">
        <v>347339</v>
      </c>
      <c r="B4984" t="s">
        <v>35</v>
      </c>
      <c r="C4984" t="s">
        <v>3</v>
      </c>
      <c r="D4984" t="s">
        <v>4</v>
      </c>
      <c r="E4984" t="s">
        <v>5</v>
      </c>
      <c r="F4984" t="s">
        <v>7</v>
      </c>
      <c r="G4984" t="s">
        <v>18</v>
      </c>
      <c r="H4984" s="165">
        <v>37595.745000000003</v>
      </c>
      <c r="I4984" s="164"/>
    </row>
    <row r="4985" spans="1:9" x14ac:dyDescent="0.35">
      <c r="A4985">
        <v>347385</v>
      </c>
      <c r="B4985" t="s">
        <v>61</v>
      </c>
      <c r="C4985" t="s">
        <v>3</v>
      </c>
      <c r="D4985" t="s">
        <v>62</v>
      </c>
      <c r="E4985" t="s">
        <v>63</v>
      </c>
      <c r="F4985" t="s">
        <v>7</v>
      </c>
      <c r="G4985" t="s">
        <v>18</v>
      </c>
      <c r="H4985" s="165">
        <v>18891.093374999997</v>
      </c>
      <c r="I4985" s="164"/>
    </row>
    <row r="4986" spans="1:9" x14ac:dyDescent="0.35">
      <c r="A4986">
        <v>347387</v>
      </c>
      <c r="B4986" t="s">
        <v>70</v>
      </c>
      <c r="C4986" t="s">
        <v>3</v>
      </c>
      <c r="D4986" t="s">
        <v>62</v>
      </c>
      <c r="E4986" t="s">
        <v>63</v>
      </c>
      <c r="F4986" t="s">
        <v>7</v>
      </c>
      <c r="G4986" t="s">
        <v>18</v>
      </c>
      <c r="H4986" s="165">
        <v>18795.199499999999</v>
      </c>
      <c r="I4986" s="164"/>
    </row>
    <row r="4987" spans="1:9" x14ac:dyDescent="0.35">
      <c r="A4987">
        <v>347389</v>
      </c>
      <c r="B4987" t="s">
        <v>71</v>
      </c>
      <c r="C4987" t="s">
        <v>3</v>
      </c>
      <c r="D4987" t="s">
        <v>62</v>
      </c>
      <c r="E4987" t="s">
        <v>63</v>
      </c>
      <c r="F4987" t="s">
        <v>7</v>
      </c>
      <c r="G4987" t="s">
        <v>18</v>
      </c>
      <c r="H4987" s="165">
        <v>18699.305625000001</v>
      </c>
      <c r="I4987" s="164"/>
    </row>
    <row r="4988" spans="1:9" x14ac:dyDescent="0.35">
      <c r="A4988">
        <v>347391</v>
      </c>
      <c r="B4988" t="s">
        <v>72</v>
      </c>
      <c r="C4988" t="s">
        <v>3</v>
      </c>
      <c r="D4988" t="s">
        <v>62</v>
      </c>
      <c r="E4988" t="s">
        <v>63</v>
      </c>
      <c r="F4988" t="s">
        <v>7</v>
      </c>
      <c r="G4988" t="s">
        <v>18</v>
      </c>
      <c r="H4988" s="165">
        <v>18603.411749999999</v>
      </c>
      <c r="I4988" s="164"/>
    </row>
    <row r="4989" spans="1:9" x14ac:dyDescent="0.35">
      <c r="A4989">
        <v>347393</v>
      </c>
      <c r="B4989" t="s">
        <v>73</v>
      </c>
      <c r="C4989" t="s">
        <v>3</v>
      </c>
      <c r="D4989" t="s">
        <v>62</v>
      </c>
      <c r="E4989" t="s">
        <v>63</v>
      </c>
      <c r="F4989" t="s">
        <v>7</v>
      </c>
      <c r="G4989" t="s">
        <v>18</v>
      </c>
      <c r="H4989" s="165">
        <v>18507.517874999998</v>
      </c>
      <c r="I4989" s="164"/>
    </row>
    <row r="4990" spans="1:9" x14ac:dyDescent="0.35">
      <c r="A4990">
        <v>347395</v>
      </c>
      <c r="B4990" t="s">
        <v>74</v>
      </c>
      <c r="C4990" t="s">
        <v>3</v>
      </c>
      <c r="D4990" t="s">
        <v>62</v>
      </c>
      <c r="E4990" t="s">
        <v>63</v>
      </c>
      <c r="F4990" t="s">
        <v>7</v>
      </c>
      <c r="G4990" t="s">
        <v>18</v>
      </c>
      <c r="H4990" s="165">
        <v>28710.626175000001</v>
      </c>
      <c r="I4990" s="164"/>
    </row>
    <row r="4991" spans="1:9" x14ac:dyDescent="0.35">
      <c r="A4991">
        <v>347397</v>
      </c>
      <c r="B4991" t="s">
        <v>75</v>
      </c>
      <c r="C4991" t="s">
        <v>3</v>
      </c>
      <c r="D4991" t="s">
        <v>62</v>
      </c>
      <c r="E4991" t="s">
        <v>63</v>
      </c>
      <c r="F4991" t="s">
        <v>7</v>
      </c>
      <c r="G4991" t="s">
        <v>18</v>
      </c>
      <c r="H4991" s="165">
        <v>28624.3216875</v>
      </c>
      <c r="I4991" s="164"/>
    </row>
    <row r="4992" spans="1:9" x14ac:dyDescent="0.35">
      <c r="A4992">
        <v>347399</v>
      </c>
      <c r="B4992" t="s">
        <v>76</v>
      </c>
      <c r="C4992" t="s">
        <v>3</v>
      </c>
      <c r="D4992" t="s">
        <v>62</v>
      </c>
      <c r="E4992" t="s">
        <v>63</v>
      </c>
      <c r="F4992" t="s">
        <v>7</v>
      </c>
      <c r="G4992" t="s">
        <v>18</v>
      </c>
      <c r="H4992" s="165">
        <v>18986.987250000002</v>
      </c>
      <c r="I4992" s="164"/>
    </row>
    <row r="4993" spans="1:9" x14ac:dyDescent="0.35">
      <c r="A4993">
        <v>347353</v>
      </c>
      <c r="B4993" t="s">
        <v>47</v>
      </c>
      <c r="C4993" t="s">
        <v>37</v>
      </c>
      <c r="D4993" t="s">
        <v>38</v>
      </c>
      <c r="E4993" t="s">
        <v>39</v>
      </c>
      <c r="F4993" t="s">
        <v>43</v>
      </c>
      <c r="G4993" t="s">
        <v>18</v>
      </c>
      <c r="H4993" s="165">
        <v>35723.733749999999</v>
      </c>
      <c r="I4993" s="164"/>
    </row>
    <row r="4994" spans="1:9" x14ac:dyDescent="0.35">
      <c r="A4994">
        <v>347355</v>
      </c>
      <c r="B4994" t="s">
        <v>49</v>
      </c>
      <c r="C4994" t="s">
        <v>37</v>
      </c>
      <c r="D4994" t="s">
        <v>38</v>
      </c>
      <c r="E4994" t="s">
        <v>39</v>
      </c>
      <c r="F4994" t="s">
        <v>43</v>
      </c>
      <c r="G4994" t="s">
        <v>18</v>
      </c>
      <c r="H4994" s="165">
        <v>59240.362499999996</v>
      </c>
      <c r="I4994" s="164"/>
    </row>
    <row r="4995" spans="1:9" x14ac:dyDescent="0.35">
      <c r="A4995">
        <v>347373</v>
      </c>
      <c r="B4995" t="s">
        <v>57</v>
      </c>
      <c r="C4995" t="s">
        <v>37</v>
      </c>
      <c r="D4995" t="s">
        <v>38</v>
      </c>
      <c r="E4995" t="s">
        <v>53</v>
      </c>
      <c r="F4995" t="s">
        <v>43</v>
      </c>
      <c r="G4995" t="s">
        <v>18</v>
      </c>
      <c r="H4995" s="165">
        <v>34646.636249999996</v>
      </c>
      <c r="I4995" s="164"/>
    </row>
    <row r="4996" spans="1:9" x14ac:dyDescent="0.35">
      <c r="A4996">
        <v>347375</v>
      </c>
      <c r="B4996" t="s">
        <v>58</v>
      </c>
      <c r="C4996" t="s">
        <v>37</v>
      </c>
      <c r="D4996" t="s">
        <v>38</v>
      </c>
      <c r="E4996" t="s">
        <v>53</v>
      </c>
      <c r="F4996" t="s">
        <v>43</v>
      </c>
      <c r="G4996" t="s">
        <v>18</v>
      </c>
      <c r="H4996" s="165">
        <v>59719.072500000002</v>
      </c>
      <c r="I4996" s="164"/>
    </row>
    <row r="4997" spans="1:9" x14ac:dyDescent="0.35">
      <c r="A4997">
        <v>347353</v>
      </c>
      <c r="B4997" t="s">
        <v>47</v>
      </c>
      <c r="C4997" t="s">
        <v>37</v>
      </c>
      <c r="D4997" t="s">
        <v>38</v>
      </c>
      <c r="E4997" t="s">
        <v>39</v>
      </c>
      <c r="F4997" t="s">
        <v>42</v>
      </c>
      <c r="G4997" t="s">
        <v>18</v>
      </c>
      <c r="H4997" s="165">
        <v>39985.194374999999</v>
      </c>
      <c r="I4997" s="164"/>
    </row>
    <row r="4998" spans="1:9" x14ac:dyDescent="0.35">
      <c r="A4998">
        <v>347355</v>
      </c>
      <c r="B4998" t="s">
        <v>49</v>
      </c>
      <c r="C4998" t="s">
        <v>37</v>
      </c>
      <c r="D4998" t="s">
        <v>38</v>
      </c>
      <c r="E4998" t="s">
        <v>39</v>
      </c>
      <c r="F4998" t="s">
        <v>42</v>
      </c>
      <c r="G4998" t="s">
        <v>18</v>
      </c>
      <c r="H4998" s="165">
        <v>66307.106249999997</v>
      </c>
      <c r="I4998" s="164"/>
    </row>
    <row r="4999" spans="1:9" x14ac:dyDescent="0.35">
      <c r="A4999">
        <v>347373</v>
      </c>
      <c r="B4999" t="s">
        <v>57</v>
      </c>
      <c r="C4999" t="s">
        <v>37</v>
      </c>
      <c r="D4999" t="s">
        <v>38</v>
      </c>
      <c r="E4999" t="s">
        <v>53</v>
      </c>
      <c r="F4999" t="s">
        <v>42</v>
      </c>
      <c r="G4999" t="s">
        <v>18</v>
      </c>
      <c r="H4999" s="165">
        <v>38779.610625000001</v>
      </c>
      <c r="I4999" s="164"/>
    </row>
    <row r="5000" spans="1:9" x14ac:dyDescent="0.35">
      <c r="A5000">
        <v>347375</v>
      </c>
      <c r="B5000" t="s">
        <v>58</v>
      </c>
      <c r="C5000" t="s">
        <v>37</v>
      </c>
      <c r="D5000" t="s">
        <v>38</v>
      </c>
      <c r="E5000" t="s">
        <v>53</v>
      </c>
      <c r="F5000" t="s">
        <v>42</v>
      </c>
      <c r="G5000" t="s">
        <v>18</v>
      </c>
      <c r="H5000" s="165">
        <v>66842.921249999999</v>
      </c>
      <c r="I5000" s="164"/>
    </row>
    <row r="5001" spans="1:9" x14ac:dyDescent="0.35">
      <c r="A5001">
        <v>347385</v>
      </c>
      <c r="B5001" t="s">
        <v>61</v>
      </c>
      <c r="C5001" t="s">
        <v>3</v>
      </c>
      <c r="D5001" t="s">
        <v>62</v>
      </c>
      <c r="E5001" t="s">
        <v>63</v>
      </c>
      <c r="F5001" t="s">
        <v>66</v>
      </c>
      <c r="G5001" t="s">
        <v>18</v>
      </c>
      <c r="H5001" s="165">
        <v>18604.864687499998</v>
      </c>
      <c r="I5001" s="164"/>
    </row>
    <row r="5002" spans="1:9" x14ac:dyDescent="0.35">
      <c r="A5002">
        <v>347387</v>
      </c>
      <c r="B5002" t="s">
        <v>70</v>
      </c>
      <c r="C5002" t="s">
        <v>3</v>
      </c>
      <c r="D5002" t="s">
        <v>62</v>
      </c>
      <c r="E5002" t="s">
        <v>63</v>
      </c>
      <c r="F5002" t="s">
        <v>66</v>
      </c>
      <c r="G5002" t="s">
        <v>18</v>
      </c>
      <c r="H5002" s="165">
        <v>18510.423749999998</v>
      </c>
      <c r="I5002" s="164"/>
    </row>
    <row r="5003" spans="1:9" x14ac:dyDescent="0.35">
      <c r="A5003">
        <v>347389</v>
      </c>
      <c r="B5003" t="s">
        <v>71</v>
      </c>
      <c r="C5003" t="s">
        <v>3</v>
      </c>
      <c r="D5003" t="s">
        <v>62</v>
      </c>
      <c r="E5003" t="s">
        <v>63</v>
      </c>
      <c r="F5003" t="s">
        <v>66</v>
      </c>
      <c r="G5003" t="s">
        <v>18</v>
      </c>
      <c r="H5003" s="165">
        <v>18415.982812499999</v>
      </c>
      <c r="I5003" s="164"/>
    </row>
    <row r="5004" spans="1:9" x14ac:dyDescent="0.35">
      <c r="A5004">
        <v>347391</v>
      </c>
      <c r="B5004" t="s">
        <v>72</v>
      </c>
      <c r="C5004" t="s">
        <v>3</v>
      </c>
      <c r="D5004" t="s">
        <v>62</v>
      </c>
      <c r="E5004" t="s">
        <v>63</v>
      </c>
      <c r="F5004" t="s">
        <v>66</v>
      </c>
      <c r="G5004" t="s">
        <v>18</v>
      </c>
      <c r="H5004" s="165">
        <v>18321.541874999999</v>
      </c>
      <c r="I5004" s="164"/>
    </row>
    <row r="5005" spans="1:9" x14ac:dyDescent="0.35">
      <c r="A5005">
        <v>347393</v>
      </c>
      <c r="B5005" t="s">
        <v>73</v>
      </c>
      <c r="C5005" t="s">
        <v>3</v>
      </c>
      <c r="D5005" t="s">
        <v>62</v>
      </c>
      <c r="E5005" t="s">
        <v>63</v>
      </c>
      <c r="F5005" t="s">
        <v>66</v>
      </c>
      <c r="G5005" t="s">
        <v>18</v>
      </c>
      <c r="H5005" s="165">
        <v>18227.100937499996</v>
      </c>
      <c r="I5005" s="164"/>
    </row>
    <row r="5006" spans="1:9" x14ac:dyDescent="0.35">
      <c r="A5006">
        <v>347395</v>
      </c>
      <c r="B5006" t="s">
        <v>74</v>
      </c>
      <c r="C5006" t="s">
        <v>3</v>
      </c>
      <c r="D5006" t="s">
        <v>62</v>
      </c>
      <c r="E5006" t="s">
        <v>63</v>
      </c>
      <c r="F5006" t="s">
        <v>66</v>
      </c>
      <c r="G5006" t="s">
        <v>18</v>
      </c>
      <c r="H5006" s="165">
        <v>28275.616687499998</v>
      </c>
      <c r="I5006" s="164"/>
    </row>
    <row r="5007" spans="1:9" x14ac:dyDescent="0.35">
      <c r="A5007">
        <v>347397</v>
      </c>
      <c r="B5007" t="s">
        <v>75</v>
      </c>
      <c r="C5007" t="s">
        <v>3</v>
      </c>
      <c r="D5007" t="s">
        <v>62</v>
      </c>
      <c r="E5007" t="s">
        <v>63</v>
      </c>
      <c r="F5007" t="s">
        <v>66</v>
      </c>
      <c r="G5007" t="s">
        <v>18</v>
      </c>
      <c r="H5007" s="165">
        <v>28190.619843749999</v>
      </c>
      <c r="I5007" s="164"/>
    </row>
    <row r="5008" spans="1:9" x14ac:dyDescent="0.35">
      <c r="A5008">
        <v>347399</v>
      </c>
      <c r="B5008" t="s">
        <v>76</v>
      </c>
      <c r="C5008" t="s">
        <v>3</v>
      </c>
      <c r="D5008" t="s">
        <v>62</v>
      </c>
      <c r="E5008" t="s">
        <v>63</v>
      </c>
      <c r="F5008" t="s">
        <v>66</v>
      </c>
      <c r="G5008" t="s">
        <v>18</v>
      </c>
      <c r="H5008" s="165">
        <v>18699.305625000001</v>
      </c>
      <c r="I5008" s="164"/>
    </row>
    <row r="5009" spans="1:9" x14ac:dyDescent="0.35">
      <c r="A5009">
        <v>347425</v>
      </c>
      <c r="B5009" t="s">
        <v>93</v>
      </c>
      <c r="C5009" t="s">
        <v>3</v>
      </c>
      <c r="D5009" t="s">
        <v>62</v>
      </c>
      <c r="E5009" t="s">
        <v>91</v>
      </c>
      <c r="F5009" t="s">
        <v>66</v>
      </c>
      <c r="G5009" t="s">
        <v>18</v>
      </c>
      <c r="H5009" s="165">
        <v>20938.904999999999</v>
      </c>
      <c r="I5009" s="164"/>
    </row>
    <row r="5010" spans="1:9" x14ac:dyDescent="0.35">
      <c r="A5010">
        <v>347427</v>
      </c>
      <c r="B5010" t="s">
        <v>98</v>
      </c>
      <c r="C5010" t="s">
        <v>3</v>
      </c>
      <c r="D5010" t="s">
        <v>62</v>
      </c>
      <c r="E5010" t="s">
        <v>91</v>
      </c>
      <c r="F5010" t="s">
        <v>66</v>
      </c>
      <c r="G5010" t="s">
        <v>18</v>
      </c>
      <c r="H5010" s="165">
        <v>21677.759999999998</v>
      </c>
      <c r="I5010" s="164"/>
    </row>
    <row r="5011" spans="1:9" x14ac:dyDescent="0.35">
      <c r="A5011">
        <v>347429</v>
      </c>
      <c r="B5011" t="s">
        <v>99</v>
      </c>
      <c r="C5011" t="s">
        <v>3</v>
      </c>
      <c r="D5011" t="s">
        <v>62</v>
      </c>
      <c r="E5011" t="s">
        <v>91</v>
      </c>
      <c r="F5011" t="s">
        <v>66</v>
      </c>
      <c r="G5011" t="s">
        <v>18</v>
      </c>
      <c r="H5011" s="165">
        <v>22419.071999999996</v>
      </c>
      <c r="I5011" s="164"/>
    </row>
    <row r="5012" spans="1:9" x14ac:dyDescent="0.35">
      <c r="A5012">
        <v>347431</v>
      </c>
      <c r="B5012" t="s">
        <v>100</v>
      </c>
      <c r="C5012" t="s">
        <v>3</v>
      </c>
      <c r="D5012" t="s">
        <v>62</v>
      </c>
      <c r="E5012" t="s">
        <v>91</v>
      </c>
      <c r="F5012" t="s">
        <v>66</v>
      </c>
      <c r="G5012" t="s">
        <v>18</v>
      </c>
      <c r="H5012" s="165">
        <v>22351.68</v>
      </c>
      <c r="I5012" s="164"/>
    </row>
    <row r="5013" spans="1:9" x14ac:dyDescent="0.35">
      <c r="A5013">
        <v>347433</v>
      </c>
      <c r="B5013" t="s">
        <v>101</v>
      </c>
      <c r="C5013" t="s">
        <v>3</v>
      </c>
      <c r="D5013" t="s">
        <v>62</v>
      </c>
      <c r="E5013" t="s">
        <v>91</v>
      </c>
      <c r="F5013" t="s">
        <v>66</v>
      </c>
      <c r="G5013" t="s">
        <v>18</v>
      </c>
      <c r="H5013" s="165">
        <v>22239.359999999997</v>
      </c>
      <c r="I5013" s="164"/>
    </row>
    <row r="5014" spans="1:9" x14ac:dyDescent="0.35">
      <c r="A5014">
        <v>347435</v>
      </c>
      <c r="B5014" t="s">
        <v>102</v>
      </c>
      <c r="C5014" t="s">
        <v>3</v>
      </c>
      <c r="D5014" t="s">
        <v>62</v>
      </c>
      <c r="E5014" t="s">
        <v>91</v>
      </c>
      <c r="F5014" t="s">
        <v>66</v>
      </c>
      <c r="G5014" t="s">
        <v>18</v>
      </c>
      <c r="H5014" s="165">
        <v>34054.897499999999</v>
      </c>
      <c r="I5014" s="164"/>
    </row>
    <row r="5015" spans="1:9" x14ac:dyDescent="0.35">
      <c r="A5015">
        <v>347437</v>
      </c>
      <c r="B5015" t="s">
        <v>103</v>
      </c>
      <c r="C5015" t="s">
        <v>3</v>
      </c>
      <c r="D5015" t="s">
        <v>62</v>
      </c>
      <c r="E5015" t="s">
        <v>91</v>
      </c>
      <c r="F5015" t="s">
        <v>66</v>
      </c>
      <c r="G5015" t="s">
        <v>18</v>
      </c>
      <c r="H5015" s="165">
        <v>33022.080000000002</v>
      </c>
      <c r="I5015" s="164"/>
    </row>
    <row r="5016" spans="1:9" x14ac:dyDescent="0.35">
      <c r="A5016">
        <v>347439</v>
      </c>
      <c r="B5016" t="s">
        <v>104</v>
      </c>
      <c r="C5016" t="s">
        <v>3</v>
      </c>
      <c r="D5016" t="s">
        <v>62</v>
      </c>
      <c r="E5016" t="s">
        <v>91</v>
      </c>
      <c r="F5016" t="s">
        <v>66</v>
      </c>
      <c r="G5016" t="s">
        <v>18</v>
      </c>
      <c r="H5016" s="165">
        <v>21902.399999999998</v>
      </c>
      <c r="I5016" s="164"/>
    </row>
    <row r="5017" spans="1:9" x14ac:dyDescent="0.35">
      <c r="A5017">
        <v>347385</v>
      </c>
      <c r="B5017" t="s">
        <v>61</v>
      </c>
      <c r="C5017" t="s">
        <v>3</v>
      </c>
      <c r="D5017" t="s">
        <v>62</v>
      </c>
      <c r="E5017" t="s">
        <v>63</v>
      </c>
      <c r="F5017" t="s">
        <v>64</v>
      </c>
      <c r="G5017" t="s">
        <v>18</v>
      </c>
      <c r="H5017" s="165">
        <v>17995.303593749999</v>
      </c>
      <c r="I5017" s="164"/>
    </row>
    <row r="5018" spans="1:9" x14ac:dyDescent="0.35">
      <c r="A5018">
        <v>347387</v>
      </c>
      <c r="B5018" t="s">
        <v>70</v>
      </c>
      <c r="C5018" t="s">
        <v>3</v>
      </c>
      <c r="D5018" t="s">
        <v>62</v>
      </c>
      <c r="E5018" t="s">
        <v>63</v>
      </c>
      <c r="F5018" t="s">
        <v>64</v>
      </c>
      <c r="G5018" t="s">
        <v>18</v>
      </c>
      <c r="H5018" s="165">
        <v>17903.956875</v>
      </c>
      <c r="I5018" s="164"/>
    </row>
    <row r="5019" spans="1:9" x14ac:dyDescent="0.35">
      <c r="A5019">
        <v>347389</v>
      </c>
      <c r="B5019" t="s">
        <v>71</v>
      </c>
      <c r="C5019" t="s">
        <v>3</v>
      </c>
      <c r="D5019" t="s">
        <v>62</v>
      </c>
      <c r="E5019" t="s">
        <v>63</v>
      </c>
      <c r="F5019" t="s">
        <v>64</v>
      </c>
      <c r="G5019" t="s">
        <v>18</v>
      </c>
      <c r="H5019" s="165">
        <v>17812.610156250001</v>
      </c>
      <c r="I5019" s="164"/>
    </row>
    <row r="5020" spans="1:9" x14ac:dyDescent="0.35">
      <c r="A5020">
        <v>347391</v>
      </c>
      <c r="B5020" t="s">
        <v>72</v>
      </c>
      <c r="C5020" t="s">
        <v>3</v>
      </c>
      <c r="D5020" t="s">
        <v>62</v>
      </c>
      <c r="E5020" t="s">
        <v>63</v>
      </c>
      <c r="F5020" t="s">
        <v>64</v>
      </c>
      <c r="G5020" t="s">
        <v>18</v>
      </c>
      <c r="H5020" s="165">
        <v>17721.263437499998</v>
      </c>
      <c r="I5020" s="164"/>
    </row>
    <row r="5021" spans="1:9" x14ac:dyDescent="0.35">
      <c r="A5021">
        <v>347393</v>
      </c>
      <c r="B5021" t="s">
        <v>73</v>
      </c>
      <c r="C5021" t="s">
        <v>3</v>
      </c>
      <c r="D5021" t="s">
        <v>62</v>
      </c>
      <c r="E5021" t="s">
        <v>63</v>
      </c>
      <c r="F5021" t="s">
        <v>64</v>
      </c>
      <c r="G5021" t="s">
        <v>18</v>
      </c>
      <c r="H5021" s="165">
        <v>17629.916718749999</v>
      </c>
      <c r="I5021" s="164"/>
    </row>
    <row r="5022" spans="1:9" x14ac:dyDescent="0.35">
      <c r="A5022">
        <v>347395</v>
      </c>
      <c r="B5022" t="s">
        <v>74</v>
      </c>
      <c r="C5022" t="s">
        <v>3</v>
      </c>
      <c r="D5022" t="s">
        <v>62</v>
      </c>
      <c r="E5022" t="s">
        <v>63</v>
      </c>
      <c r="F5022" t="s">
        <v>64</v>
      </c>
      <c r="G5022" t="s">
        <v>18</v>
      </c>
      <c r="H5022" s="165">
        <v>27349.207593750001</v>
      </c>
      <c r="I5022" s="164"/>
    </row>
    <row r="5023" spans="1:9" x14ac:dyDescent="0.35">
      <c r="A5023">
        <v>347397</v>
      </c>
      <c r="B5023" t="s">
        <v>75</v>
      </c>
      <c r="C5023" t="s">
        <v>3</v>
      </c>
      <c r="D5023" t="s">
        <v>62</v>
      </c>
      <c r="E5023" t="s">
        <v>63</v>
      </c>
      <c r="F5023" t="s">
        <v>64</v>
      </c>
      <c r="G5023" t="s">
        <v>18</v>
      </c>
      <c r="H5023" s="165">
        <v>27266.995546874998</v>
      </c>
      <c r="I5023" s="164"/>
    </row>
    <row r="5024" spans="1:9" x14ac:dyDescent="0.35">
      <c r="A5024">
        <v>347399</v>
      </c>
      <c r="B5024" t="s">
        <v>76</v>
      </c>
      <c r="C5024" t="s">
        <v>3</v>
      </c>
      <c r="D5024" t="s">
        <v>62</v>
      </c>
      <c r="E5024" t="s">
        <v>63</v>
      </c>
      <c r="F5024" t="s">
        <v>64</v>
      </c>
      <c r="G5024" t="s">
        <v>18</v>
      </c>
      <c r="H5024" s="165">
        <v>18086.650312499998</v>
      </c>
      <c r="I5024" s="164"/>
    </row>
    <row r="5025" spans="1:9" x14ac:dyDescent="0.35">
      <c r="A5025">
        <v>347425</v>
      </c>
      <c r="B5025" t="s">
        <v>93</v>
      </c>
      <c r="C5025" t="s">
        <v>3</v>
      </c>
      <c r="D5025" t="s">
        <v>62</v>
      </c>
      <c r="E5025" t="s">
        <v>91</v>
      </c>
      <c r="F5025" t="s">
        <v>64</v>
      </c>
      <c r="G5025" t="s">
        <v>18</v>
      </c>
      <c r="H5025" s="165">
        <v>20252.872499999998</v>
      </c>
      <c r="I5025" s="164"/>
    </row>
    <row r="5026" spans="1:9" x14ac:dyDescent="0.35">
      <c r="A5026">
        <v>347427</v>
      </c>
      <c r="B5026" t="s">
        <v>98</v>
      </c>
      <c r="C5026" t="s">
        <v>3</v>
      </c>
      <c r="D5026" t="s">
        <v>62</v>
      </c>
      <c r="E5026" t="s">
        <v>91</v>
      </c>
      <c r="F5026" t="s">
        <v>64</v>
      </c>
      <c r="G5026" t="s">
        <v>18</v>
      </c>
      <c r="H5026" s="165">
        <v>20967.52</v>
      </c>
      <c r="I5026" s="164"/>
    </row>
    <row r="5027" spans="1:9" x14ac:dyDescent="0.35">
      <c r="A5027">
        <v>347429</v>
      </c>
      <c r="B5027" t="s">
        <v>99</v>
      </c>
      <c r="C5027" t="s">
        <v>3</v>
      </c>
      <c r="D5027" t="s">
        <v>62</v>
      </c>
      <c r="E5027" t="s">
        <v>91</v>
      </c>
      <c r="F5027" t="s">
        <v>64</v>
      </c>
      <c r="G5027" t="s">
        <v>18</v>
      </c>
      <c r="H5027" s="165">
        <v>21684.544000000002</v>
      </c>
      <c r="I5027" s="164"/>
    </row>
    <row r="5028" spans="1:9" x14ac:dyDescent="0.35">
      <c r="A5028">
        <v>347431</v>
      </c>
      <c r="B5028" t="s">
        <v>100</v>
      </c>
      <c r="C5028" t="s">
        <v>3</v>
      </c>
      <c r="D5028" t="s">
        <v>62</v>
      </c>
      <c r="E5028" t="s">
        <v>91</v>
      </c>
      <c r="F5028" t="s">
        <v>64</v>
      </c>
      <c r="G5028" t="s">
        <v>18</v>
      </c>
      <c r="H5028" s="165">
        <v>21619.360000000001</v>
      </c>
      <c r="I5028" s="164"/>
    </row>
    <row r="5029" spans="1:9" x14ac:dyDescent="0.35">
      <c r="A5029">
        <v>347433</v>
      </c>
      <c r="B5029" t="s">
        <v>101</v>
      </c>
      <c r="C5029" t="s">
        <v>3</v>
      </c>
      <c r="D5029" t="s">
        <v>62</v>
      </c>
      <c r="E5029" t="s">
        <v>91</v>
      </c>
      <c r="F5029" t="s">
        <v>64</v>
      </c>
      <c r="G5029" t="s">
        <v>18</v>
      </c>
      <c r="H5029" s="165">
        <v>21510.720000000001</v>
      </c>
      <c r="I5029" s="164"/>
    </row>
    <row r="5030" spans="1:9" x14ac:dyDescent="0.35">
      <c r="A5030">
        <v>347435</v>
      </c>
      <c r="B5030" t="s">
        <v>102</v>
      </c>
      <c r="C5030" t="s">
        <v>3</v>
      </c>
      <c r="D5030" t="s">
        <v>62</v>
      </c>
      <c r="E5030" t="s">
        <v>91</v>
      </c>
      <c r="F5030" t="s">
        <v>64</v>
      </c>
      <c r="G5030" t="s">
        <v>18</v>
      </c>
      <c r="H5030" s="165">
        <v>32939.138749999998</v>
      </c>
      <c r="I5030" s="164"/>
    </row>
    <row r="5031" spans="1:9" x14ac:dyDescent="0.35">
      <c r="A5031">
        <v>347437</v>
      </c>
      <c r="B5031" t="s">
        <v>103</v>
      </c>
      <c r="C5031" t="s">
        <v>3</v>
      </c>
      <c r="D5031" t="s">
        <v>62</v>
      </c>
      <c r="E5031" t="s">
        <v>91</v>
      </c>
      <c r="F5031" t="s">
        <v>64</v>
      </c>
      <c r="G5031" t="s">
        <v>18</v>
      </c>
      <c r="H5031" s="165">
        <v>31940.16</v>
      </c>
      <c r="I5031" s="164"/>
    </row>
    <row r="5032" spans="1:9" x14ac:dyDescent="0.35">
      <c r="A5032">
        <v>347439</v>
      </c>
      <c r="B5032" t="s">
        <v>104</v>
      </c>
      <c r="C5032" t="s">
        <v>3</v>
      </c>
      <c r="D5032" t="s">
        <v>62</v>
      </c>
      <c r="E5032" t="s">
        <v>91</v>
      </c>
      <c r="F5032" t="s">
        <v>64</v>
      </c>
      <c r="G5032" t="s">
        <v>18</v>
      </c>
      <c r="H5032" s="165">
        <v>21184.799999999999</v>
      </c>
      <c r="I5032" s="164"/>
    </row>
    <row r="5033" spans="1:9" x14ac:dyDescent="0.35">
      <c r="A5033">
        <v>347353</v>
      </c>
      <c r="B5033" t="s">
        <v>47</v>
      </c>
      <c r="C5033" t="s">
        <v>37</v>
      </c>
      <c r="D5033" t="s">
        <v>38</v>
      </c>
      <c r="E5033" t="s">
        <v>39</v>
      </c>
      <c r="F5033" t="s">
        <v>44</v>
      </c>
      <c r="G5033" t="s">
        <v>18</v>
      </c>
      <c r="H5033" s="165">
        <v>20999.027249999999</v>
      </c>
      <c r="I5033" s="164"/>
    </row>
    <row r="5034" spans="1:9" x14ac:dyDescent="0.35">
      <c r="A5034">
        <v>347355</v>
      </c>
      <c r="B5034" t="s">
        <v>49</v>
      </c>
      <c r="C5034" t="s">
        <v>37</v>
      </c>
      <c r="D5034" t="s">
        <v>38</v>
      </c>
      <c r="E5034" t="s">
        <v>39</v>
      </c>
      <c r="F5034" t="s">
        <v>44</v>
      </c>
      <c r="G5034" t="s">
        <v>18</v>
      </c>
      <c r="H5034" s="165">
        <v>31340.25675</v>
      </c>
      <c r="I5034" s="164"/>
    </row>
    <row r="5035" spans="1:9" x14ac:dyDescent="0.35">
      <c r="A5035">
        <v>347373</v>
      </c>
      <c r="B5035" t="s">
        <v>57</v>
      </c>
      <c r="C5035" t="s">
        <v>37</v>
      </c>
      <c r="D5035" t="s">
        <v>38</v>
      </c>
      <c r="E5035" t="s">
        <v>53</v>
      </c>
      <c r="F5035" t="s">
        <v>44</v>
      </c>
      <c r="G5035" t="s">
        <v>18</v>
      </c>
      <c r="H5035" s="165">
        <v>20365.890749999999</v>
      </c>
      <c r="I5035" s="164"/>
    </row>
    <row r="5036" spans="1:9" x14ac:dyDescent="0.35">
      <c r="A5036">
        <v>347375</v>
      </c>
      <c r="B5036" t="s">
        <v>58</v>
      </c>
      <c r="C5036" t="s">
        <v>37</v>
      </c>
      <c r="D5036" t="s">
        <v>38</v>
      </c>
      <c r="E5036" t="s">
        <v>53</v>
      </c>
      <c r="F5036" t="s">
        <v>44</v>
      </c>
      <c r="G5036" t="s">
        <v>18</v>
      </c>
      <c r="H5036" s="165">
        <v>31593.511349999997</v>
      </c>
      <c r="I5036" s="164"/>
    </row>
    <row r="5037" spans="1:9" x14ac:dyDescent="0.35">
      <c r="A5037">
        <v>347403</v>
      </c>
      <c r="B5037" t="s">
        <v>77</v>
      </c>
      <c r="C5037" t="s">
        <v>37</v>
      </c>
      <c r="D5037" t="s">
        <v>4</v>
      </c>
      <c r="E5037" t="s">
        <v>78</v>
      </c>
      <c r="F5037" t="s">
        <v>44</v>
      </c>
      <c r="G5037" t="s">
        <v>18</v>
      </c>
      <c r="H5037" s="165">
        <v>1090.7274375</v>
      </c>
      <c r="I5037" s="164"/>
    </row>
    <row r="5038" spans="1:9" x14ac:dyDescent="0.35">
      <c r="A5038">
        <v>347405</v>
      </c>
      <c r="B5038" t="s">
        <v>82</v>
      </c>
      <c r="C5038" t="s">
        <v>37</v>
      </c>
      <c r="D5038" t="s">
        <v>4</v>
      </c>
      <c r="E5038" t="s">
        <v>78</v>
      </c>
      <c r="F5038" t="s">
        <v>44</v>
      </c>
      <c r="G5038" t="s">
        <v>18</v>
      </c>
      <c r="H5038" s="165">
        <v>4340.7629999999999</v>
      </c>
      <c r="I5038" s="164"/>
    </row>
    <row r="5039" spans="1:9" x14ac:dyDescent="0.35">
      <c r="A5039">
        <v>347407</v>
      </c>
      <c r="B5039" t="s">
        <v>83</v>
      </c>
      <c r="C5039" t="s">
        <v>37</v>
      </c>
      <c r="D5039" t="s">
        <v>4</v>
      </c>
      <c r="E5039" t="s">
        <v>78</v>
      </c>
      <c r="F5039" t="s">
        <v>44</v>
      </c>
      <c r="G5039" t="s">
        <v>18</v>
      </c>
      <c r="H5039" s="165">
        <v>6477.9243749999996</v>
      </c>
      <c r="I5039" s="164"/>
    </row>
    <row r="5040" spans="1:9" x14ac:dyDescent="0.35">
      <c r="A5040">
        <v>347409</v>
      </c>
      <c r="B5040" t="s">
        <v>84</v>
      </c>
      <c r="C5040" t="s">
        <v>37</v>
      </c>
      <c r="D5040" t="s">
        <v>4</v>
      </c>
      <c r="E5040" t="s">
        <v>78</v>
      </c>
      <c r="F5040" t="s">
        <v>44</v>
      </c>
      <c r="G5040" t="s">
        <v>18</v>
      </c>
      <c r="H5040" s="165">
        <v>8592.9390000000003</v>
      </c>
      <c r="I5040" s="164"/>
    </row>
    <row r="5041" spans="1:9" x14ac:dyDescent="0.35">
      <c r="A5041">
        <v>347411</v>
      </c>
      <c r="B5041" t="s">
        <v>85</v>
      </c>
      <c r="C5041" t="s">
        <v>37</v>
      </c>
      <c r="D5041" t="s">
        <v>4</v>
      </c>
      <c r="E5041" t="s">
        <v>78</v>
      </c>
      <c r="F5041" t="s">
        <v>44</v>
      </c>
      <c r="G5041" t="s">
        <v>18</v>
      </c>
      <c r="H5041" s="165">
        <v>31093.602749999998</v>
      </c>
      <c r="I5041" s="164"/>
    </row>
    <row r="5042" spans="1:9" x14ac:dyDescent="0.35">
      <c r="A5042">
        <v>347413</v>
      </c>
      <c r="B5042" t="s">
        <v>86</v>
      </c>
      <c r="C5042" t="s">
        <v>37</v>
      </c>
      <c r="D5042" t="s">
        <v>4</v>
      </c>
      <c r="E5042" t="s">
        <v>78</v>
      </c>
      <c r="F5042" t="s">
        <v>44</v>
      </c>
      <c r="G5042" t="s">
        <v>18</v>
      </c>
      <c r="H5042" s="165">
        <v>36642.405824999994</v>
      </c>
      <c r="I5042" s="164"/>
    </row>
    <row r="5043" spans="1:9" x14ac:dyDescent="0.35">
      <c r="A5043">
        <v>347415</v>
      </c>
      <c r="B5043" t="s">
        <v>87</v>
      </c>
      <c r="C5043" t="s">
        <v>37</v>
      </c>
      <c r="D5043" t="s">
        <v>4</v>
      </c>
      <c r="E5043" t="s">
        <v>78</v>
      </c>
      <c r="F5043" t="s">
        <v>44</v>
      </c>
      <c r="G5043" t="s">
        <v>18</v>
      </c>
      <c r="H5043" s="165">
        <v>34328.656687499999</v>
      </c>
      <c r="I5043" s="164"/>
    </row>
    <row r="5044" spans="1:9" x14ac:dyDescent="0.35">
      <c r="A5044">
        <v>347417</v>
      </c>
      <c r="B5044" t="s">
        <v>88</v>
      </c>
      <c r="C5044" t="s">
        <v>37</v>
      </c>
      <c r="D5044" t="s">
        <v>4</v>
      </c>
      <c r="E5044" t="s">
        <v>78</v>
      </c>
      <c r="F5044" t="s">
        <v>44</v>
      </c>
      <c r="G5044" t="s">
        <v>18</v>
      </c>
      <c r="H5044" s="165">
        <v>31963.622625</v>
      </c>
      <c r="I5044" s="164"/>
    </row>
    <row r="5045" spans="1:9" x14ac:dyDescent="0.35">
      <c r="A5045">
        <v>347419</v>
      </c>
      <c r="B5045" t="s">
        <v>89</v>
      </c>
      <c r="C5045" t="s">
        <v>37</v>
      </c>
      <c r="D5045" t="s">
        <v>4</v>
      </c>
      <c r="E5045" t="s">
        <v>78</v>
      </c>
      <c r="F5045" t="s">
        <v>44</v>
      </c>
      <c r="G5045" t="s">
        <v>18</v>
      </c>
      <c r="H5045" s="165">
        <v>26348.553</v>
      </c>
      <c r="I5045" s="164"/>
    </row>
    <row r="5046" spans="1:9" x14ac:dyDescent="0.35">
      <c r="A5046">
        <v>347353</v>
      </c>
      <c r="B5046" t="s">
        <v>47</v>
      </c>
      <c r="C5046" t="s">
        <v>37</v>
      </c>
      <c r="D5046" t="s">
        <v>38</v>
      </c>
      <c r="E5046" t="s">
        <v>39</v>
      </c>
      <c r="F5046" t="s">
        <v>41</v>
      </c>
      <c r="G5046" t="s">
        <v>18</v>
      </c>
      <c r="H5046" s="165">
        <v>27146.410875000001</v>
      </c>
      <c r="I5046" s="164"/>
    </row>
    <row r="5047" spans="1:9" x14ac:dyDescent="0.35">
      <c r="A5047">
        <v>347355</v>
      </c>
      <c r="B5047" t="s">
        <v>49</v>
      </c>
      <c r="C5047" t="s">
        <v>37</v>
      </c>
      <c r="D5047" t="s">
        <v>38</v>
      </c>
      <c r="E5047" t="s">
        <v>39</v>
      </c>
      <c r="F5047" t="s">
        <v>41</v>
      </c>
      <c r="G5047" t="s">
        <v>18</v>
      </c>
      <c r="H5047" s="165">
        <v>40514.995125000001</v>
      </c>
      <c r="I5047" s="164"/>
    </row>
    <row r="5048" spans="1:9" x14ac:dyDescent="0.35">
      <c r="A5048">
        <v>347373</v>
      </c>
      <c r="B5048" t="s">
        <v>57</v>
      </c>
      <c r="C5048" t="s">
        <v>37</v>
      </c>
      <c r="D5048" t="s">
        <v>38</v>
      </c>
      <c r="E5048" t="s">
        <v>53</v>
      </c>
      <c r="F5048" t="s">
        <v>41</v>
      </c>
      <c r="G5048" t="s">
        <v>18</v>
      </c>
      <c r="H5048" s="165">
        <v>26327.926124999998</v>
      </c>
      <c r="I5048" s="164"/>
    </row>
    <row r="5049" spans="1:9" x14ac:dyDescent="0.35">
      <c r="A5049">
        <v>347375</v>
      </c>
      <c r="B5049" t="s">
        <v>58</v>
      </c>
      <c r="C5049" t="s">
        <v>37</v>
      </c>
      <c r="D5049" t="s">
        <v>38</v>
      </c>
      <c r="E5049" t="s">
        <v>53</v>
      </c>
      <c r="F5049" t="s">
        <v>41</v>
      </c>
      <c r="G5049" t="s">
        <v>18</v>
      </c>
      <c r="H5049" s="165">
        <v>40842.389025000004</v>
      </c>
      <c r="I5049" s="164"/>
    </row>
    <row r="5050" spans="1:9" x14ac:dyDescent="0.35">
      <c r="A5050">
        <v>347403</v>
      </c>
      <c r="B5050" t="s">
        <v>77</v>
      </c>
      <c r="C5050" t="s">
        <v>37</v>
      </c>
      <c r="D5050" t="s">
        <v>4</v>
      </c>
      <c r="E5050" t="s">
        <v>78</v>
      </c>
      <c r="F5050" t="s">
        <v>41</v>
      </c>
      <c r="G5050" t="s">
        <v>18</v>
      </c>
      <c r="H5050" s="165">
        <v>1410.0336562499999</v>
      </c>
      <c r="I5050" s="164"/>
    </row>
    <row r="5051" spans="1:9" x14ac:dyDescent="0.35">
      <c r="A5051">
        <v>347405</v>
      </c>
      <c r="B5051" t="s">
        <v>82</v>
      </c>
      <c r="C5051" t="s">
        <v>37</v>
      </c>
      <c r="D5051" t="s">
        <v>4</v>
      </c>
      <c r="E5051" t="s">
        <v>78</v>
      </c>
      <c r="F5051" t="s">
        <v>41</v>
      </c>
      <c r="G5051" t="s">
        <v>18</v>
      </c>
      <c r="H5051" s="165">
        <v>5611.5045</v>
      </c>
      <c r="I5051" s="164"/>
    </row>
    <row r="5052" spans="1:9" x14ac:dyDescent="0.35">
      <c r="A5052">
        <v>347407</v>
      </c>
      <c r="B5052" t="s">
        <v>83</v>
      </c>
      <c r="C5052" t="s">
        <v>37</v>
      </c>
      <c r="D5052" t="s">
        <v>4</v>
      </c>
      <c r="E5052" t="s">
        <v>78</v>
      </c>
      <c r="F5052" t="s">
        <v>41</v>
      </c>
      <c r="G5052" t="s">
        <v>18</v>
      </c>
      <c r="H5052" s="165">
        <v>8374.3115624999991</v>
      </c>
      <c r="I5052" s="164"/>
    </row>
    <row r="5053" spans="1:9" x14ac:dyDescent="0.35">
      <c r="A5053">
        <v>347409</v>
      </c>
      <c r="B5053" t="s">
        <v>84</v>
      </c>
      <c r="C5053" t="s">
        <v>37</v>
      </c>
      <c r="D5053" t="s">
        <v>4</v>
      </c>
      <c r="E5053" t="s">
        <v>78</v>
      </c>
      <c r="F5053" t="s">
        <v>41</v>
      </c>
      <c r="G5053" t="s">
        <v>18</v>
      </c>
      <c r="H5053" s="165">
        <v>11108.488499999999</v>
      </c>
      <c r="I5053" s="164"/>
    </row>
    <row r="5054" spans="1:9" x14ac:dyDescent="0.35">
      <c r="A5054">
        <v>347411</v>
      </c>
      <c r="B5054" t="s">
        <v>85</v>
      </c>
      <c r="C5054" t="s">
        <v>37</v>
      </c>
      <c r="D5054" t="s">
        <v>4</v>
      </c>
      <c r="E5054" t="s">
        <v>78</v>
      </c>
      <c r="F5054" t="s">
        <v>41</v>
      </c>
      <c r="G5054" t="s">
        <v>18</v>
      </c>
      <c r="H5054" s="165">
        <v>40196.134124999997</v>
      </c>
      <c r="I5054" s="164"/>
    </row>
    <row r="5055" spans="1:9" x14ac:dyDescent="0.35">
      <c r="A5055">
        <v>347413</v>
      </c>
      <c r="B5055" t="s">
        <v>86</v>
      </c>
      <c r="C5055" t="s">
        <v>37</v>
      </c>
      <c r="D5055" t="s">
        <v>4</v>
      </c>
      <c r="E5055" t="s">
        <v>78</v>
      </c>
      <c r="F5055" t="s">
        <v>41</v>
      </c>
      <c r="G5055" t="s">
        <v>18</v>
      </c>
      <c r="H5055" s="165">
        <v>47369.327737499996</v>
      </c>
      <c r="I5055" s="164"/>
    </row>
    <row r="5056" spans="1:9" x14ac:dyDescent="0.35">
      <c r="A5056">
        <v>347415</v>
      </c>
      <c r="B5056" t="s">
        <v>87</v>
      </c>
      <c r="C5056" t="s">
        <v>37</v>
      </c>
      <c r="D5056" t="s">
        <v>4</v>
      </c>
      <c r="E5056" t="s">
        <v>78</v>
      </c>
      <c r="F5056" t="s">
        <v>41</v>
      </c>
      <c r="G5056" t="s">
        <v>18</v>
      </c>
      <c r="H5056" s="165">
        <v>44378.237531250001</v>
      </c>
      <c r="I5056" s="164"/>
    </row>
    <row r="5057" spans="1:9" x14ac:dyDescent="0.35">
      <c r="A5057">
        <v>347417</v>
      </c>
      <c r="B5057" t="s">
        <v>88</v>
      </c>
      <c r="C5057" t="s">
        <v>37</v>
      </c>
      <c r="D5057" t="s">
        <v>4</v>
      </c>
      <c r="E5057" t="s">
        <v>78</v>
      </c>
      <c r="F5057" t="s">
        <v>41</v>
      </c>
      <c r="G5057" t="s">
        <v>18</v>
      </c>
      <c r="H5057" s="165">
        <v>41320.848937499999</v>
      </c>
      <c r="I5057" s="164"/>
    </row>
    <row r="5058" spans="1:9" x14ac:dyDescent="0.35">
      <c r="A5058">
        <v>347419</v>
      </c>
      <c r="B5058" t="s">
        <v>89</v>
      </c>
      <c r="C5058" t="s">
        <v>37</v>
      </c>
      <c r="D5058" t="s">
        <v>4</v>
      </c>
      <c r="E5058" t="s">
        <v>78</v>
      </c>
      <c r="F5058" t="s">
        <v>41</v>
      </c>
      <c r="G5058" t="s">
        <v>18</v>
      </c>
      <c r="H5058" s="165">
        <v>34061.989500000003</v>
      </c>
      <c r="I5058" s="164"/>
    </row>
    <row r="5059" spans="1:9" x14ac:dyDescent="0.35">
      <c r="A5059">
        <v>347425</v>
      </c>
      <c r="B5059" t="s">
        <v>93</v>
      </c>
      <c r="C5059" t="s">
        <v>3</v>
      </c>
      <c r="D5059" t="s">
        <v>62</v>
      </c>
      <c r="E5059" t="s">
        <v>91</v>
      </c>
      <c r="F5059" t="s">
        <v>95</v>
      </c>
      <c r="G5059" t="s">
        <v>18</v>
      </c>
      <c r="H5059" s="165">
        <v>39175.438499999997</v>
      </c>
      <c r="I5059" s="164"/>
    </row>
    <row r="5060" spans="1:9" x14ac:dyDescent="0.35">
      <c r="A5060">
        <v>347427</v>
      </c>
      <c r="B5060" t="s">
        <v>98</v>
      </c>
      <c r="C5060" t="s">
        <v>3</v>
      </c>
      <c r="D5060" t="s">
        <v>62</v>
      </c>
      <c r="E5060" t="s">
        <v>91</v>
      </c>
      <c r="F5060" t="s">
        <v>95</v>
      </c>
      <c r="G5060" t="s">
        <v>18</v>
      </c>
      <c r="H5060" s="165">
        <v>40557.792000000001</v>
      </c>
      <c r="I5060" s="164"/>
    </row>
    <row r="5061" spans="1:9" x14ac:dyDescent="0.35">
      <c r="A5061">
        <v>347429</v>
      </c>
      <c r="B5061" t="s">
        <v>99</v>
      </c>
      <c r="C5061" t="s">
        <v>3</v>
      </c>
      <c r="D5061" t="s">
        <v>62</v>
      </c>
      <c r="E5061" t="s">
        <v>91</v>
      </c>
      <c r="F5061" t="s">
        <v>95</v>
      </c>
      <c r="G5061" t="s">
        <v>18</v>
      </c>
      <c r="H5061" s="165">
        <v>41944.742399999996</v>
      </c>
      <c r="I5061" s="164"/>
    </row>
    <row r="5062" spans="1:9" x14ac:dyDescent="0.35">
      <c r="A5062">
        <v>347431</v>
      </c>
      <c r="B5062" t="s">
        <v>100</v>
      </c>
      <c r="C5062" t="s">
        <v>3</v>
      </c>
      <c r="D5062" t="s">
        <v>62</v>
      </c>
      <c r="E5062" t="s">
        <v>91</v>
      </c>
      <c r="F5062" t="s">
        <v>95</v>
      </c>
      <c r="G5062" t="s">
        <v>18</v>
      </c>
      <c r="H5062" s="165">
        <v>41818.656000000003</v>
      </c>
      <c r="I5062" s="164"/>
    </row>
    <row r="5063" spans="1:9" x14ac:dyDescent="0.35">
      <c r="A5063">
        <v>347433</v>
      </c>
      <c r="B5063" t="s">
        <v>101</v>
      </c>
      <c r="C5063" t="s">
        <v>3</v>
      </c>
      <c r="D5063" t="s">
        <v>62</v>
      </c>
      <c r="E5063" t="s">
        <v>91</v>
      </c>
      <c r="F5063" t="s">
        <v>95</v>
      </c>
      <c r="G5063" t="s">
        <v>18</v>
      </c>
      <c r="H5063" s="165">
        <v>41608.511999999995</v>
      </c>
      <c r="I5063" s="164"/>
    </row>
    <row r="5064" spans="1:9" x14ac:dyDescent="0.35">
      <c r="A5064">
        <v>347435</v>
      </c>
      <c r="B5064" t="s">
        <v>102</v>
      </c>
      <c r="C5064" t="s">
        <v>3</v>
      </c>
      <c r="D5064" t="s">
        <v>62</v>
      </c>
      <c r="E5064" t="s">
        <v>91</v>
      </c>
      <c r="F5064" t="s">
        <v>95</v>
      </c>
      <c r="G5064" t="s">
        <v>18</v>
      </c>
      <c r="H5064" s="165">
        <v>74064.267749999999</v>
      </c>
      <c r="I5064" s="164"/>
    </row>
    <row r="5065" spans="1:9" x14ac:dyDescent="0.35">
      <c r="A5065">
        <v>347437</v>
      </c>
      <c r="B5065" t="s">
        <v>103</v>
      </c>
      <c r="C5065" t="s">
        <v>3</v>
      </c>
      <c r="D5065" t="s">
        <v>62</v>
      </c>
      <c r="E5065" t="s">
        <v>91</v>
      </c>
      <c r="F5065" t="s">
        <v>95</v>
      </c>
      <c r="G5065" t="s">
        <v>18</v>
      </c>
      <c r="H5065" s="165">
        <v>72079.392000000007</v>
      </c>
      <c r="I5065" s="164"/>
    </row>
    <row r="5066" spans="1:9" x14ac:dyDescent="0.35">
      <c r="A5066">
        <v>347439</v>
      </c>
      <c r="B5066" t="s">
        <v>104</v>
      </c>
      <c r="C5066" t="s">
        <v>3</v>
      </c>
      <c r="D5066" t="s">
        <v>62</v>
      </c>
      <c r="E5066" t="s">
        <v>91</v>
      </c>
      <c r="F5066" t="s">
        <v>95</v>
      </c>
      <c r="G5066" t="s">
        <v>18</v>
      </c>
      <c r="H5066" s="165">
        <v>40978.080000000002</v>
      </c>
      <c r="I5066" s="164"/>
    </row>
    <row r="5067" spans="1:9" x14ac:dyDescent="0.35">
      <c r="A5067">
        <v>347331</v>
      </c>
      <c r="B5067" t="s">
        <v>2</v>
      </c>
      <c r="C5067" t="s">
        <v>3</v>
      </c>
      <c r="D5067" t="s">
        <v>4</v>
      </c>
      <c r="E5067" t="s">
        <v>5</v>
      </c>
      <c r="F5067" t="s">
        <v>5</v>
      </c>
      <c r="G5067" t="s">
        <v>18</v>
      </c>
      <c r="H5067" s="165">
        <v>74610.112500000003</v>
      </c>
      <c r="I5067" s="164"/>
    </row>
    <row r="5068" spans="1:9" x14ac:dyDescent="0.35">
      <c r="A5068">
        <v>347333</v>
      </c>
      <c r="B5068" t="s">
        <v>32</v>
      </c>
      <c r="C5068" t="s">
        <v>3</v>
      </c>
      <c r="D5068" t="s">
        <v>4</v>
      </c>
      <c r="E5068" t="s">
        <v>5</v>
      </c>
      <c r="F5068" t="s">
        <v>5</v>
      </c>
      <c r="G5068" t="s">
        <v>18</v>
      </c>
      <c r="H5068" s="165">
        <v>126196.59937500001</v>
      </c>
      <c r="I5068" s="164"/>
    </row>
    <row r="5069" spans="1:9" x14ac:dyDescent="0.35">
      <c r="A5069">
        <v>347335</v>
      </c>
      <c r="B5069" t="s">
        <v>33</v>
      </c>
      <c r="C5069" t="s">
        <v>3</v>
      </c>
      <c r="D5069" t="s">
        <v>4</v>
      </c>
      <c r="E5069" t="s">
        <v>5</v>
      </c>
      <c r="F5069" t="s">
        <v>5</v>
      </c>
      <c r="G5069" t="s">
        <v>18</v>
      </c>
      <c r="H5069" s="165">
        <v>125556.00749999999</v>
      </c>
      <c r="I5069" s="164"/>
    </row>
    <row r="5070" spans="1:9" x14ac:dyDescent="0.35">
      <c r="A5070">
        <v>347337</v>
      </c>
      <c r="B5070" t="s">
        <v>34</v>
      </c>
      <c r="C5070" t="s">
        <v>3</v>
      </c>
      <c r="D5070" t="s">
        <v>4</v>
      </c>
      <c r="E5070" t="s">
        <v>5</v>
      </c>
      <c r="F5070" t="s">
        <v>5</v>
      </c>
      <c r="G5070" t="s">
        <v>18</v>
      </c>
      <c r="H5070" s="165">
        <v>124915.41562499999</v>
      </c>
      <c r="I5070" s="164"/>
    </row>
    <row r="5071" spans="1:9" x14ac:dyDescent="0.35">
      <c r="A5071">
        <v>347339</v>
      </c>
      <c r="B5071" t="s">
        <v>35</v>
      </c>
      <c r="C5071" t="s">
        <v>3</v>
      </c>
      <c r="D5071" t="s">
        <v>4</v>
      </c>
      <c r="E5071" t="s">
        <v>5</v>
      </c>
      <c r="F5071" t="s">
        <v>5</v>
      </c>
      <c r="G5071" t="s">
        <v>18</v>
      </c>
      <c r="H5071" s="165">
        <v>124274.82375</v>
      </c>
      <c r="I5071" s="164"/>
    </row>
    <row r="5072" spans="1:9" x14ac:dyDescent="0.35">
      <c r="A5072">
        <v>347403</v>
      </c>
      <c r="B5072" t="s">
        <v>77</v>
      </c>
      <c r="C5072" t="s">
        <v>37</v>
      </c>
      <c r="D5072" t="s">
        <v>38</v>
      </c>
      <c r="E5072" t="s">
        <v>39</v>
      </c>
      <c r="F5072" t="s">
        <v>39</v>
      </c>
      <c r="G5072" t="s">
        <v>18</v>
      </c>
      <c r="H5072" s="165">
        <v>4329.6290625000001</v>
      </c>
      <c r="I5072" s="164"/>
    </row>
    <row r="5073" spans="1:9" x14ac:dyDescent="0.35">
      <c r="A5073">
        <v>347405</v>
      </c>
      <c r="B5073" t="s">
        <v>82</v>
      </c>
      <c r="C5073" t="s">
        <v>37</v>
      </c>
      <c r="D5073" t="s">
        <v>38</v>
      </c>
      <c r="E5073" t="s">
        <v>39</v>
      </c>
      <c r="F5073" t="s">
        <v>39</v>
      </c>
      <c r="G5073" t="s">
        <v>18</v>
      </c>
      <c r="H5073" s="165">
        <v>17230.605</v>
      </c>
      <c r="I5073" s="164"/>
    </row>
    <row r="5074" spans="1:9" x14ac:dyDescent="0.35">
      <c r="A5074">
        <v>347407</v>
      </c>
      <c r="B5074" t="s">
        <v>83</v>
      </c>
      <c r="C5074" t="s">
        <v>37</v>
      </c>
      <c r="D5074" t="s">
        <v>38</v>
      </c>
      <c r="E5074" t="s">
        <v>39</v>
      </c>
      <c r="F5074" t="s">
        <v>39</v>
      </c>
      <c r="G5074" t="s">
        <v>18</v>
      </c>
      <c r="H5074" s="165">
        <v>25714.040625000001</v>
      </c>
      <c r="I5074" s="164"/>
    </row>
    <row r="5075" spans="1:9" x14ac:dyDescent="0.35">
      <c r="A5075">
        <v>347409</v>
      </c>
      <c r="B5075" t="s">
        <v>84</v>
      </c>
      <c r="C5075" t="s">
        <v>37</v>
      </c>
      <c r="D5075" t="s">
        <v>38</v>
      </c>
      <c r="E5075" t="s">
        <v>39</v>
      </c>
      <c r="F5075" t="s">
        <v>39</v>
      </c>
      <c r="G5075" t="s">
        <v>18</v>
      </c>
      <c r="H5075" s="165">
        <v>34109.565000000002</v>
      </c>
      <c r="I5075" s="164"/>
    </row>
    <row r="5076" spans="1:9" x14ac:dyDescent="0.35">
      <c r="A5076">
        <v>347411</v>
      </c>
      <c r="B5076" t="s">
        <v>85</v>
      </c>
      <c r="C5076" t="s">
        <v>37</v>
      </c>
      <c r="D5076" t="s">
        <v>38</v>
      </c>
      <c r="E5076" t="s">
        <v>39</v>
      </c>
      <c r="F5076" t="s">
        <v>39</v>
      </c>
      <c r="G5076" t="s">
        <v>18</v>
      </c>
      <c r="H5076" s="165">
        <v>144147.11624999999</v>
      </c>
      <c r="I5076" s="164"/>
    </row>
    <row r="5077" spans="1:9" x14ac:dyDescent="0.35">
      <c r="A5077">
        <v>347413</v>
      </c>
      <c r="B5077" t="s">
        <v>86</v>
      </c>
      <c r="C5077" t="s">
        <v>37</v>
      </c>
      <c r="D5077" t="s">
        <v>38</v>
      </c>
      <c r="E5077" t="s">
        <v>39</v>
      </c>
      <c r="F5077" t="s">
        <v>39</v>
      </c>
      <c r="G5077" t="s">
        <v>18</v>
      </c>
      <c r="H5077" s="165">
        <v>166881.63037500001</v>
      </c>
      <c r="I5077" s="164"/>
    </row>
    <row r="5078" spans="1:9" x14ac:dyDescent="0.35">
      <c r="A5078">
        <v>347415</v>
      </c>
      <c r="B5078" t="s">
        <v>87</v>
      </c>
      <c r="C5078" t="s">
        <v>37</v>
      </c>
      <c r="D5078" t="s">
        <v>38</v>
      </c>
      <c r="E5078" t="s">
        <v>39</v>
      </c>
      <c r="F5078" t="s">
        <v>39</v>
      </c>
      <c r="G5078" t="s">
        <v>18</v>
      </c>
      <c r="H5078" s="165">
        <v>157632.81281249999</v>
      </c>
      <c r="I5078" s="164"/>
    </row>
    <row r="5079" spans="1:9" x14ac:dyDescent="0.35">
      <c r="A5079">
        <v>347417</v>
      </c>
      <c r="B5079" t="s">
        <v>88</v>
      </c>
      <c r="C5079" t="s">
        <v>37</v>
      </c>
      <c r="D5079" t="s">
        <v>38</v>
      </c>
      <c r="E5079" t="s">
        <v>39</v>
      </c>
      <c r="F5079" t="s">
        <v>39</v>
      </c>
      <c r="G5079" t="s">
        <v>18</v>
      </c>
      <c r="H5079" s="165">
        <v>148137.47437499999</v>
      </c>
      <c r="I5079" s="164"/>
    </row>
    <row r="5080" spans="1:9" x14ac:dyDescent="0.35">
      <c r="A5080">
        <v>347419</v>
      </c>
      <c r="B5080" t="s">
        <v>89</v>
      </c>
      <c r="C5080" t="s">
        <v>37</v>
      </c>
      <c r="D5080" t="s">
        <v>38</v>
      </c>
      <c r="E5080" t="s">
        <v>39</v>
      </c>
      <c r="F5080" t="s">
        <v>39</v>
      </c>
      <c r="G5080" t="s">
        <v>18</v>
      </c>
      <c r="H5080" s="165">
        <v>125741.16</v>
      </c>
      <c r="I5080" s="164"/>
    </row>
    <row r="5081" spans="1:9" x14ac:dyDescent="0.35">
      <c r="A5081">
        <v>347373</v>
      </c>
      <c r="B5081" t="s">
        <v>57</v>
      </c>
      <c r="C5081" t="s">
        <v>37</v>
      </c>
      <c r="D5081" t="s">
        <v>38</v>
      </c>
      <c r="E5081" t="s">
        <v>53</v>
      </c>
      <c r="F5081" t="s">
        <v>53</v>
      </c>
      <c r="G5081" t="s">
        <v>18</v>
      </c>
      <c r="H5081" s="165">
        <v>103412.295</v>
      </c>
      <c r="I5081" s="164"/>
    </row>
    <row r="5082" spans="1:9" x14ac:dyDescent="0.35">
      <c r="A5082">
        <v>347375</v>
      </c>
      <c r="B5082" t="s">
        <v>58</v>
      </c>
      <c r="C5082" t="s">
        <v>37</v>
      </c>
      <c r="D5082" t="s">
        <v>38</v>
      </c>
      <c r="E5082" t="s">
        <v>53</v>
      </c>
      <c r="F5082" t="s">
        <v>53</v>
      </c>
      <c r="G5082" t="s">
        <v>18</v>
      </c>
      <c r="H5082" s="165">
        <v>160423.011</v>
      </c>
      <c r="I5082" s="164"/>
    </row>
    <row r="5083" spans="1:9" x14ac:dyDescent="0.35">
      <c r="A5083">
        <v>347385</v>
      </c>
      <c r="B5083" t="s">
        <v>61</v>
      </c>
      <c r="C5083" t="s">
        <v>3</v>
      </c>
      <c r="D5083" t="s">
        <v>62</v>
      </c>
      <c r="E5083" t="s">
        <v>63</v>
      </c>
      <c r="F5083" t="s">
        <v>63</v>
      </c>
      <c r="G5083" t="s">
        <v>18</v>
      </c>
      <c r="H5083" s="165">
        <v>50388.175195312499</v>
      </c>
      <c r="I5083" s="164"/>
    </row>
    <row r="5084" spans="1:9" x14ac:dyDescent="0.35">
      <c r="A5084">
        <v>347387</v>
      </c>
      <c r="B5084" t="s">
        <v>70</v>
      </c>
      <c r="C5084" t="s">
        <v>3</v>
      </c>
      <c r="D5084" t="s">
        <v>62</v>
      </c>
      <c r="E5084" t="s">
        <v>63</v>
      </c>
      <c r="F5084" t="s">
        <v>63</v>
      </c>
      <c r="G5084" t="s">
        <v>18</v>
      </c>
      <c r="H5084" s="165">
        <v>50132.397656249996</v>
      </c>
      <c r="I5084" s="164"/>
    </row>
    <row r="5085" spans="1:9" x14ac:dyDescent="0.35">
      <c r="A5085">
        <v>347389</v>
      </c>
      <c r="B5085" t="s">
        <v>71</v>
      </c>
      <c r="C5085" t="s">
        <v>3</v>
      </c>
      <c r="D5085" t="s">
        <v>62</v>
      </c>
      <c r="E5085" t="s">
        <v>63</v>
      </c>
      <c r="F5085" t="s">
        <v>63</v>
      </c>
      <c r="G5085" t="s">
        <v>18</v>
      </c>
      <c r="H5085" s="165">
        <v>49876.6201171875</v>
      </c>
      <c r="I5085" s="164"/>
    </row>
    <row r="5086" spans="1:9" x14ac:dyDescent="0.35">
      <c r="A5086">
        <v>347391</v>
      </c>
      <c r="B5086" t="s">
        <v>72</v>
      </c>
      <c r="C5086" t="s">
        <v>3</v>
      </c>
      <c r="D5086" t="s">
        <v>62</v>
      </c>
      <c r="E5086" t="s">
        <v>63</v>
      </c>
      <c r="F5086" t="s">
        <v>63</v>
      </c>
      <c r="G5086" t="s">
        <v>18</v>
      </c>
      <c r="H5086" s="165">
        <v>49620.842578124997</v>
      </c>
      <c r="I5086" s="164"/>
    </row>
    <row r="5087" spans="1:9" x14ac:dyDescent="0.35">
      <c r="A5087">
        <v>347393</v>
      </c>
      <c r="B5087" t="s">
        <v>73</v>
      </c>
      <c r="C5087" t="s">
        <v>3</v>
      </c>
      <c r="D5087" t="s">
        <v>62</v>
      </c>
      <c r="E5087" t="s">
        <v>63</v>
      </c>
      <c r="F5087" t="s">
        <v>63</v>
      </c>
      <c r="G5087" t="s">
        <v>18</v>
      </c>
      <c r="H5087" s="165">
        <v>49365.065039062501</v>
      </c>
      <c r="I5087" s="164"/>
    </row>
    <row r="5088" spans="1:9" x14ac:dyDescent="0.35">
      <c r="A5088">
        <v>347395</v>
      </c>
      <c r="B5088" t="s">
        <v>74</v>
      </c>
      <c r="C5088" t="s">
        <v>3</v>
      </c>
      <c r="D5088" t="s">
        <v>62</v>
      </c>
      <c r="E5088" t="s">
        <v>63</v>
      </c>
      <c r="F5088" t="s">
        <v>63</v>
      </c>
      <c r="G5088" t="s">
        <v>18</v>
      </c>
      <c r="H5088" s="165">
        <v>102106.39359375001</v>
      </c>
      <c r="I5088" s="164"/>
    </row>
    <row r="5089" spans="1:9" x14ac:dyDescent="0.35">
      <c r="A5089">
        <v>347397</v>
      </c>
      <c r="B5089" t="s">
        <v>75</v>
      </c>
      <c r="C5089" t="s">
        <v>3</v>
      </c>
      <c r="D5089" t="s">
        <v>62</v>
      </c>
      <c r="E5089" t="s">
        <v>63</v>
      </c>
      <c r="F5089" t="s">
        <v>63</v>
      </c>
      <c r="G5089" t="s">
        <v>18</v>
      </c>
      <c r="H5089" s="165">
        <v>101799.46054687499</v>
      </c>
      <c r="I5089" s="164"/>
    </row>
    <row r="5090" spans="1:9" x14ac:dyDescent="0.35">
      <c r="A5090">
        <v>347399</v>
      </c>
      <c r="B5090" t="s">
        <v>76</v>
      </c>
      <c r="C5090" t="s">
        <v>3</v>
      </c>
      <c r="D5090" t="s">
        <v>62</v>
      </c>
      <c r="E5090" t="s">
        <v>63</v>
      </c>
      <c r="F5090" t="s">
        <v>63</v>
      </c>
      <c r="G5090" t="s">
        <v>18</v>
      </c>
      <c r="H5090" s="165">
        <v>50643.952734375001</v>
      </c>
      <c r="I5090" s="164"/>
    </row>
    <row r="5091" spans="1:9" x14ac:dyDescent="0.35">
      <c r="A5091">
        <v>347403</v>
      </c>
      <c r="B5091" t="s">
        <v>77</v>
      </c>
      <c r="C5091" t="s">
        <v>37</v>
      </c>
      <c r="D5091" t="s">
        <v>4</v>
      </c>
      <c r="E5091" t="s">
        <v>78</v>
      </c>
      <c r="F5091" t="s">
        <v>78</v>
      </c>
      <c r="G5091" t="s">
        <v>18</v>
      </c>
      <c r="H5091" s="165">
        <v>4263.6956250000003</v>
      </c>
      <c r="I5091" s="164"/>
    </row>
    <row r="5092" spans="1:9" x14ac:dyDescent="0.35">
      <c r="A5092">
        <v>347405</v>
      </c>
      <c r="B5092" t="s">
        <v>82</v>
      </c>
      <c r="C5092" t="s">
        <v>37</v>
      </c>
      <c r="D5092" t="s">
        <v>4</v>
      </c>
      <c r="E5092" t="s">
        <v>78</v>
      </c>
      <c r="F5092" t="s">
        <v>78</v>
      </c>
      <c r="G5092" t="s">
        <v>18</v>
      </c>
      <c r="H5092" s="165">
        <v>16968.21</v>
      </c>
      <c r="I5092" s="164"/>
    </row>
    <row r="5093" spans="1:9" x14ac:dyDescent="0.35">
      <c r="A5093">
        <v>347407</v>
      </c>
      <c r="B5093" t="s">
        <v>83</v>
      </c>
      <c r="C5093" t="s">
        <v>37</v>
      </c>
      <c r="D5093" t="s">
        <v>4</v>
      </c>
      <c r="E5093" t="s">
        <v>78</v>
      </c>
      <c r="F5093" t="s">
        <v>78</v>
      </c>
      <c r="G5093" t="s">
        <v>18</v>
      </c>
      <c r="H5093" s="165">
        <v>25322.456249999999</v>
      </c>
      <c r="I5093" s="164"/>
    </row>
    <row r="5094" spans="1:9" x14ac:dyDescent="0.35">
      <c r="A5094">
        <v>347409</v>
      </c>
      <c r="B5094" t="s">
        <v>84</v>
      </c>
      <c r="C5094" t="s">
        <v>37</v>
      </c>
      <c r="D5094" t="s">
        <v>4</v>
      </c>
      <c r="E5094" t="s">
        <v>78</v>
      </c>
      <c r="F5094" t="s">
        <v>78</v>
      </c>
      <c r="G5094" t="s">
        <v>18</v>
      </c>
      <c r="H5094" s="165">
        <v>33590.129999999997</v>
      </c>
      <c r="I5094" s="164"/>
    </row>
    <row r="5095" spans="1:9" x14ac:dyDescent="0.35">
      <c r="A5095">
        <v>347411</v>
      </c>
      <c r="B5095" t="s">
        <v>85</v>
      </c>
      <c r="C5095" t="s">
        <v>37</v>
      </c>
      <c r="D5095" t="s">
        <v>4</v>
      </c>
      <c r="E5095" t="s">
        <v>78</v>
      </c>
      <c r="F5095" t="s">
        <v>78</v>
      </c>
      <c r="G5095" t="s">
        <v>18</v>
      </c>
      <c r="H5095" s="165">
        <v>141951.98249999998</v>
      </c>
      <c r="I5095" s="164"/>
    </row>
    <row r="5096" spans="1:9" x14ac:dyDescent="0.35">
      <c r="A5096">
        <v>347413</v>
      </c>
      <c r="B5096" t="s">
        <v>86</v>
      </c>
      <c r="C5096" t="s">
        <v>37</v>
      </c>
      <c r="D5096" t="s">
        <v>4</v>
      </c>
      <c r="E5096" t="s">
        <v>78</v>
      </c>
      <c r="F5096" t="s">
        <v>78</v>
      </c>
      <c r="G5096" t="s">
        <v>18</v>
      </c>
      <c r="H5096" s="165">
        <v>164340.28575000001</v>
      </c>
      <c r="I5096" s="164"/>
    </row>
    <row r="5097" spans="1:9" x14ac:dyDescent="0.35">
      <c r="A5097">
        <v>347415</v>
      </c>
      <c r="B5097" t="s">
        <v>87</v>
      </c>
      <c r="C5097" t="s">
        <v>37</v>
      </c>
      <c r="D5097" t="s">
        <v>4</v>
      </c>
      <c r="E5097" t="s">
        <v>78</v>
      </c>
      <c r="F5097" t="s">
        <v>78</v>
      </c>
      <c r="G5097" t="s">
        <v>18</v>
      </c>
      <c r="H5097" s="165">
        <v>155232.31312499999</v>
      </c>
      <c r="I5097" s="164"/>
    </row>
    <row r="5098" spans="1:9" x14ac:dyDescent="0.35">
      <c r="A5098">
        <v>347417</v>
      </c>
      <c r="B5098" t="s">
        <v>88</v>
      </c>
      <c r="C5098" t="s">
        <v>37</v>
      </c>
      <c r="D5098" t="s">
        <v>4</v>
      </c>
      <c r="E5098" t="s">
        <v>78</v>
      </c>
      <c r="F5098" t="s">
        <v>78</v>
      </c>
      <c r="G5098" t="s">
        <v>18</v>
      </c>
      <c r="H5098" s="165">
        <v>145881.57375000001</v>
      </c>
      <c r="I5098" s="164"/>
    </row>
    <row r="5099" spans="1:9" x14ac:dyDescent="0.35">
      <c r="A5099">
        <v>347419</v>
      </c>
      <c r="B5099" t="s">
        <v>89</v>
      </c>
      <c r="C5099" t="s">
        <v>37</v>
      </c>
      <c r="D5099" t="s">
        <v>4</v>
      </c>
      <c r="E5099" t="s">
        <v>78</v>
      </c>
      <c r="F5099" t="s">
        <v>78</v>
      </c>
      <c r="G5099" t="s">
        <v>18</v>
      </c>
      <c r="H5099" s="165">
        <v>123826.31999999999</v>
      </c>
      <c r="I5099" s="164"/>
    </row>
    <row r="5100" spans="1:9" x14ac:dyDescent="0.35">
      <c r="A5100">
        <v>347425</v>
      </c>
      <c r="B5100" t="s">
        <v>93</v>
      </c>
      <c r="C5100" t="s">
        <v>3</v>
      </c>
      <c r="D5100" t="s">
        <v>62</v>
      </c>
      <c r="E5100" t="s">
        <v>91</v>
      </c>
      <c r="F5100" t="s">
        <v>91</v>
      </c>
      <c r="G5100" t="s">
        <v>18</v>
      </c>
      <c r="H5100" s="165">
        <v>51810.3675</v>
      </c>
      <c r="I5100" s="164"/>
    </row>
    <row r="5101" spans="1:9" x14ac:dyDescent="0.35">
      <c r="A5101">
        <v>347427</v>
      </c>
      <c r="B5101" t="s">
        <v>98</v>
      </c>
      <c r="C5101" t="s">
        <v>3</v>
      </c>
      <c r="D5101" t="s">
        <v>62</v>
      </c>
      <c r="E5101" t="s">
        <v>91</v>
      </c>
      <c r="F5101" t="s">
        <v>91</v>
      </c>
      <c r="G5101" t="s">
        <v>18</v>
      </c>
      <c r="H5101" s="165">
        <v>53638.559999999998</v>
      </c>
      <c r="I5101" s="164"/>
    </row>
    <row r="5102" spans="1:9" x14ac:dyDescent="0.35">
      <c r="A5102">
        <v>347429</v>
      </c>
      <c r="B5102" t="s">
        <v>99</v>
      </c>
      <c r="C5102" t="s">
        <v>3</v>
      </c>
      <c r="D5102" t="s">
        <v>62</v>
      </c>
      <c r="E5102" t="s">
        <v>91</v>
      </c>
      <c r="F5102" t="s">
        <v>91</v>
      </c>
      <c r="G5102" t="s">
        <v>18</v>
      </c>
      <c r="H5102" s="165">
        <v>55472.832000000002</v>
      </c>
      <c r="I5102" s="164"/>
    </row>
    <row r="5103" spans="1:9" x14ac:dyDescent="0.35">
      <c r="A5103">
        <v>347431</v>
      </c>
      <c r="B5103" t="s">
        <v>100</v>
      </c>
      <c r="C5103" t="s">
        <v>3</v>
      </c>
      <c r="D5103" t="s">
        <v>62</v>
      </c>
      <c r="E5103" t="s">
        <v>91</v>
      </c>
      <c r="F5103" t="s">
        <v>91</v>
      </c>
      <c r="G5103" t="s">
        <v>18</v>
      </c>
      <c r="H5103" s="165">
        <v>55306.080000000002</v>
      </c>
      <c r="I5103" s="164"/>
    </row>
    <row r="5104" spans="1:9" x14ac:dyDescent="0.35">
      <c r="A5104">
        <v>347433</v>
      </c>
      <c r="B5104" t="s">
        <v>101</v>
      </c>
      <c r="C5104" t="s">
        <v>3</v>
      </c>
      <c r="D5104" t="s">
        <v>62</v>
      </c>
      <c r="E5104" t="s">
        <v>91</v>
      </c>
      <c r="F5104" t="s">
        <v>91</v>
      </c>
      <c r="G5104" t="s">
        <v>18</v>
      </c>
      <c r="H5104" s="165">
        <v>55028.159999999996</v>
      </c>
      <c r="I5104" s="164"/>
    </row>
    <row r="5105" spans="1:9" x14ac:dyDescent="0.35">
      <c r="A5105">
        <v>347435</v>
      </c>
      <c r="B5105" t="s">
        <v>102</v>
      </c>
      <c r="C5105" t="s">
        <v>3</v>
      </c>
      <c r="D5105" t="s">
        <v>62</v>
      </c>
      <c r="E5105" t="s">
        <v>91</v>
      </c>
      <c r="F5105" t="s">
        <v>91</v>
      </c>
      <c r="G5105" t="s">
        <v>18</v>
      </c>
      <c r="H5105" s="165">
        <v>111639.16124999999</v>
      </c>
      <c r="I5105" s="164"/>
    </row>
    <row r="5106" spans="1:9" x14ac:dyDescent="0.35">
      <c r="A5106">
        <v>347437</v>
      </c>
      <c r="B5106" t="s">
        <v>103</v>
      </c>
      <c r="C5106" t="s">
        <v>3</v>
      </c>
      <c r="D5106" t="s">
        <v>62</v>
      </c>
      <c r="E5106" t="s">
        <v>91</v>
      </c>
      <c r="F5106" t="s">
        <v>91</v>
      </c>
      <c r="G5106" t="s">
        <v>18</v>
      </c>
      <c r="H5106" s="165">
        <v>108944.64</v>
      </c>
      <c r="I5106" s="164"/>
    </row>
    <row r="5107" spans="1:9" x14ac:dyDescent="0.35">
      <c r="A5107">
        <v>347439</v>
      </c>
      <c r="B5107" t="s">
        <v>104</v>
      </c>
      <c r="C5107" t="s">
        <v>3</v>
      </c>
      <c r="D5107" t="s">
        <v>62</v>
      </c>
      <c r="E5107" t="s">
        <v>91</v>
      </c>
      <c r="F5107" t="s">
        <v>91</v>
      </c>
      <c r="G5107" t="s">
        <v>18</v>
      </c>
      <c r="H5107" s="165">
        <v>54194.400000000001</v>
      </c>
      <c r="I5107" s="164"/>
    </row>
    <row r="5108" spans="1:9" x14ac:dyDescent="0.35">
      <c r="A5108">
        <v>347385</v>
      </c>
      <c r="B5108" t="s">
        <v>61</v>
      </c>
      <c r="C5108" t="s">
        <v>3</v>
      </c>
      <c r="D5108" t="s">
        <v>62</v>
      </c>
      <c r="E5108" t="s">
        <v>63</v>
      </c>
      <c r="F5108" t="s">
        <v>65</v>
      </c>
      <c r="G5108" t="s">
        <v>69</v>
      </c>
      <c r="H5108" s="165">
        <v>6413.4581250000001</v>
      </c>
      <c r="I5108" s="164"/>
    </row>
    <row r="5109" spans="1:9" x14ac:dyDescent="0.35">
      <c r="A5109">
        <v>347387</v>
      </c>
      <c r="B5109" t="s">
        <v>70</v>
      </c>
      <c r="C5109" t="s">
        <v>3</v>
      </c>
      <c r="D5109" t="s">
        <v>62</v>
      </c>
      <c r="E5109" t="s">
        <v>63</v>
      </c>
      <c r="F5109" t="s">
        <v>65</v>
      </c>
      <c r="G5109" t="s">
        <v>69</v>
      </c>
      <c r="H5109" s="165">
        <v>6380.9025000000001</v>
      </c>
      <c r="I5109" s="164"/>
    </row>
    <row r="5110" spans="1:9" x14ac:dyDescent="0.35">
      <c r="A5110">
        <v>347389</v>
      </c>
      <c r="B5110" t="s">
        <v>71</v>
      </c>
      <c r="C5110" t="s">
        <v>3</v>
      </c>
      <c r="D5110" t="s">
        <v>62</v>
      </c>
      <c r="E5110" t="s">
        <v>63</v>
      </c>
      <c r="F5110" t="s">
        <v>65</v>
      </c>
      <c r="G5110" t="s">
        <v>69</v>
      </c>
      <c r="H5110" s="165">
        <v>6348.3468750000002</v>
      </c>
      <c r="I5110" s="164"/>
    </row>
    <row r="5111" spans="1:9" x14ac:dyDescent="0.35">
      <c r="A5111">
        <v>347391</v>
      </c>
      <c r="B5111" t="s">
        <v>72</v>
      </c>
      <c r="C5111" t="s">
        <v>3</v>
      </c>
      <c r="D5111" t="s">
        <v>62</v>
      </c>
      <c r="E5111" t="s">
        <v>63</v>
      </c>
      <c r="F5111" t="s">
        <v>65</v>
      </c>
      <c r="G5111" t="s">
        <v>69</v>
      </c>
      <c r="H5111" s="165">
        <v>6315.7912500000002</v>
      </c>
      <c r="I5111" s="164"/>
    </row>
    <row r="5112" spans="1:9" x14ac:dyDescent="0.35">
      <c r="A5112">
        <v>347393</v>
      </c>
      <c r="B5112" t="s">
        <v>73</v>
      </c>
      <c r="C5112" t="s">
        <v>3</v>
      </c>
      <c r="D5112" t="s">
        <v>62</v>
      </c>
      <c r="E5112" t="s">
        <v>63</v>
      </c>
      <c r="F5112" t="s">
        <v>65</v>
      </c>
      <c r="G5112" t="s">
        <v>69</v>
      </c>
      <c r="H5112" s="165">
        <v>6283.2356250000003</v>
      </c>
      <c r="I5112" s="164"/>
    </row>
    <row r="5113" spans="1:9" x14ac:dyDescent="0.35">
      <c r="A5113">
        <v>347395</v>
      </c>
      <c r="B5113" t="s">
        <v>74</v>
      </c>
      <c r="C5113" t="s">
        <v>3</v>
      </c>
      <c r="D5113" t="s">
        <v>62</v>
      </c>
      <c r="E5113" t="s">
        <v>63</v>
      </c>
      <c r="F5113" t="s">
        <v>65</v>
      </c>
      <c r="G5113" t="s">
        <v>69</v>
      </c>
      <c r="H5113" s="165">
        <v>12996.2055</v>
      </c>
      <c r="I5113" s="164"/>
    </row>
    <row r="5114" spans="1:9" x14ac:dyDescent="0.35">
      <c r="A5114">
        <v>347397</v>
      </c>
      <c r="B5114" t="s">
        <v>75</v>
      </c>
      <c r="C5114" t="s">
        <v>3</v>
      </c>
      <c r="D5114" t="s">
        <v>62</v>
      </c>
      <c r="E5114" t="s">
        <v>63</v>
      </c>
      <c r="F5114" t="s">
        <v>65</v>
      </c>
      <c r="G5114" t="s">
        <v>69</v>
      </c>
      <c r="H5114" s="165">
        <v>12957.13875</v>
      </c>
      <c r="I5114" s="164"/>
    </row>
    <row r="5115" spans="1:9" x14ac:dyDescent="0.35">
      <c r="A5115">
        <v>347399</v>
      </c>
      <c r="B5115" t="s">
        <v>76</v>
      </c>
      <c r="C5115" t="s">
        <v>3</v>
      </c>
      <c r="D5115" t="s">
        <v>62</v>
      </c>
      <c r="E5115" t="s">
        <v>63</v>
      </c>
      <c r="F5115" t="s">
        <v>65</v>
      </c>
      <c r="G5115" t="s">
        <v>69</v>
      </c>
      <c r="H5115" s="165">
        <v>6446.0137500000001</v>
      </c>
      <c r="I5115" s="164"/>
    </row>
    <row r="5116" spans="1:9" x14ac:dyDescent="0.35">
      <c r="A5116">
        <v>347385</v>
      </c>
      <c r="B5116" t="s">
        <v>61</v>
      </c>
      <c r="C5116" t="s">
        <v>3</v>
      </c>
      <c r="D5116" t="s">
        <v>62</v>
      </c>
      <c r="E5116" t="s">
        <v>63</v>
      </c>
      <c r="F5116" t="s">
        <v>67</v>
      </c>
      <c r="G5116" t="s">
        <v>69</v>
      </c>
      <c r="H5116" s="165">
        <v>5742.3591562500005</v>
      </c>
      <c r="I5116" s="164"/>
    </row>
    <row r="5117" spans="1:9" x14ac:dyDescent="0.35">
      <c r="A5117">
        <v>347387</v>
      </c>
      <c r="B5117" t="s">
        <v>70</v>
      </c>
      <c r="C5117" t="s">
        <v>3</v>
      </c>
      <c r="D5117" t="s">
        <v>62</v>
      </c>
      <c r="E5117" t="s">
        <v>63</v>
      </c>
      <c r="F5117" t="s">
        <v>67</v>
      </c>
      <c r="G5117" t="s">
        <v>69</v>
      </c>
      <c r="H5117" s="165">
        <v>5713.2101249999996</v>
      </c>
      <c r="I5117" s="164"/>
    </row>
    <row r="5118" spans="1:9" x14ac:dyDescent="0.35">
      <c r="A5118">
        <v>347389</v>
      </c>
      <c r="B5118" t="s">
        <v>71</v>
      </c>
      <c r="C5118" t="s">
        <v>3</v>
      </c>
      <c r="D5118" t="s">
        <v>62</v>
      </c>
      <c r="E5118" t="s">
        <v>63</v>
      </c>
      <c r="F5118" t="s">
        <v>67</v>
      </c>
      <c r="G5118" t="s">
        <v>69</v>
      </c>
      <c r="H5118" s="165">
        <v>5684.0610937499996</v>
      </c>
      <c r="I5118" s="164"/>
    </row>
    <row r="5119" spans="1:9" x14ac:dyDescent="0.35">
      <c r="A5119">
        <v>347391</v>
      </c>
      <c r="B5119" t="s">
        <v>72</v>
      </c>
      <c r="C5119" t="s">
        <v>3</v>
      </c>
      <c r="D5119" t="s">
        <v>62</v>
      </c>
      <c r="E5119" t="s">
        <v>63</v>
      </c>
      <c r="F5119" t="s">
        <v>67</v>
      </c>
      <c r="G5119" t="s">
        <v>69</v>
      </c>
      <c r="H5119" s="165">
        <v>5654.9120624999996</v>
      </c>
      <c r="I5119" s="164"/>
    </row>
    <row r="5120" spans="1:9" x14ac:dyDescent="0.35">
      <c r="A5120">
        <v>347393</v>
      </c>
      <c r="B5120" t="s">
        <v>73</v>
      </c>
      <c r="C5120" t="s">
        <v>3</v>
      </c>
      <c r="D5120" t="s">
        <v>62</v>
      </c>
      <c r="E5120" t="s">
        <v>63</v>
      </c>
      <c r="F5120" t="s">
        <v>67</v>
      </c>
      <c r="G5120" t="s">
        <v>69</v>
      </c>
      <c r="H5120" s="165">
        <v>5625.7630312499996</v>
      </c>
      <c r="I5120" s="164"/>
    </row>
    <row r="5121" spans="1:9" x14ac:dyDescent="0.35">
      <c r="A5121">
        <v>347395</v>
      </c>
      <c r="B5121" t="s">
        <v>74</v>
      </c>
      <c r="C5121" t="s">
        <v>3</v>
      </c>
      <c r="D5121" t="s">
        <v>62</v>
      </c>
      <c r="E5121" t="s">
        <v>63</v>
      </c>
      <c r="F5121" t="s">
        <v>67</v>
      </c>
      <c r="G5121" t="s">
        <v>69</v>
      </c>
      <c r="H5121" s="165">
        <v>13575.675487500001</v>
      </c>
      <c r="I5121" s="164"/>
    </row>
    <row r="5122" spans="1:9" x14ac:dyDescent="0.35">
      <c r="A5122">
        <v>347397</v>
      </c>
      <c r="B5122" t="s">
        <v>75</v>
      </c>
      <c r="C5122" t="s">
        <v>3</v>
      </c>
      <c r="D5122" t="s">
        <v>62</v>
      </c>
      <c r="E5122" t="s">
        <v>63</v>
      </c>
      <c r="F5122" t="s">
        <v>67</v>
      </c>
      <c r="G5122" t="s">
        <v>69</v>
      </c>
      <c r="H5122" s="165">
        <v>13534.866843749998</v>
      </c>
      <c r="I5122" s="164"/>
    </row>
    <row r="5123" spans="1:9" x14ac:dyDescent="0.35">
      <c r="A5123">
        <v>347399</v>
      </c>
      <c r="B5123" t="s">
        <v>76</v>
      </c>
      <c r="C5123" t="s">
        <v>3</v>
      </c>
      <c r="D5123" t="s">
        <v>62</v>
      </c>
      <c r="E5123" t="s">
        <v>63</v>
      </c>
      <c r="F5123" t="s">
        <v>67</v>
      </c>
      <c r="G5123" t="s">
        <v>69</v>
      </c>
      <c r="H5123" s="165">
        <v>5771.5081874999996</v>
      </c>
      <c r="I5123" s="164"/>
    </row>
    <row r="5124" spans="1:9" x14ac:dyDescent="0.35">
      <c r="A5124">
        <v>347385</v>
      </c>
      <c r="B5124" t="s">
        <v>61</v>
      </c>
      <c r="C5124" t="s">
        <v>3</v>
      </c>
      <c r="D5124" t="s">
        <v>62</v>
      </c>
      <c r="E5124" t="s">
        <v>63</v>
      </c>
      <c r="F5124" t="s">
        <v>68</v>
      </c>
      <c r="G5124" t="s">
        <v>69</v>
      </c>
      <c r="H5124" s="165">
        <v>5773.7652656250002</v>
      </c>
      <c r="I5124" s="164"/>
    </row>
    <row r="5125" spans="1:9" x14ac:dyDescent="0.35">
      <c r="A5125">
        <v>347387</v>
      </c>
      <c r="B5125" t="s">
        <v>70</v>
      </c>
      <c r="C5125" t="s">
        <v>3</v>
      </c>
      <c r="D5125" t="s">
        <v>62</v>
      </c>
      <c r="E5125" t="s">
        <v>63</v>
      </c>
      <c r="F5125" t="s">
        <v>68</v>
      </c>
      <c r="G5125" t="s">
        <v>69</v>
      </c>
      <c r="H5125" s="165">
        <v>5744.4568124999996</v>
      </c>
      <c r="I5125" s="164"/>
    </row>
    <row r="5126" spans="1:9" x14ac:dyDescent="0.35">
      <c r="A5126">
        <v>347389</v>
      </c>
      <c r="B5126" t="s">
        <v>71</v>
      </c>
      <c r="C5126" t="s">
        <v>3</v>
      </c>
      <c r="D5126" t="s">
        <v>62</v>
      </c>
      <c r="E5126" t="s">
        <v>63</v>
      </c>
      <c r="F5126" t="s">
        <v>68</v>
      </c>
      <c r="G5126" t="s">
        <v>69</v>
      </c>
      <c r="H5126" s="165">
        <v>5715.1483593749999</v>
      </c>
      <c r="I5126" s="164"/>
    </row>
    <row r="5127" spans="1:9" x14ac:dyDescent="0.35">
      <c r="A5127">
        <v>347391</v>
      </c>
      <c r="B5127" t="s">
        <v>72</v>
      </c>
      <c r="C5127" t="s">
        <v>3</v>
      </c>
      <c r="D5127" t="s">
        <v>62</v>
      </c>
      <c r="E5127" t="s">
        <v>63</v>
      </c>
      <c r="F5127" t="s">
        <v>68</v>
      </c>
      <c r="G5127" t="s">
        <v>69</v>
      </c>
      <c r="H5127" s="165">
        <v>5685.8399062500002</v>
      </c>
      <c r="I5127" s="164"/>
    </row>
    <row r="5128" spans="1:9" x14ac:dyDescent="0.35">
      <c r="A5128">
        <v>347393</v>
      </c>
      <c r="B5128" t="s">
        <v>73</v>
      </c>
      <c r="C5128" t="s">
        <v>3</v>
      </c>
      <c r="D5128" t="s">
        <v>62</v>
      </c>
      <c r="E5128" t="s">
        <v>63</v>
      </c>
      <c r="F5128" t="s">
        <v>68</v>
      </c>
      <c r="G5128" t="s">
        <v>69</v>
      </c>
      <c r="H5128" s="165">
        <v>5656.5314531249996</v>
      </c>
      <c r="I5128" s="164"/>
    </row>
    <row r="5129" spans="1:9" x14ac:dyDescent="0.35">
      <c r="A5129">
        <v>347395</v>
      </c>
      <c r="B5129" t="s">
        <v>74</v>
      </c>
      <c r="C5129" t="s">
        <v>3</v>
      </c>
      <c r="D5129" t="s">
        <v>62</v>
      </c>
      <c r="E5129" t="s">
        <v>63</v>
      </c>
      <c r="F5129" t="s">
        <v>68</v>
      </c>
      <c r="G5129" t="s">
        <v>69</v>
      </c>
      <c r="H5129" s="165">
        <v>13649.92356875</v>
      </c>
      <c r="I5129" s="164"/>
    </row>
    <row r="5130" spans="1:9" x14ac:dyDescent="0.35">
      <c r="A5130">
        <v>347397</v>
      </c>
      <c r="B5130" t="s">
        <v>75</v>
      </c>
      <c r="C5130" t="s">
        <v>3</v>
      </c>
      <c r="D5130" t="s">
        <v>62</v>
      </c>
      <c r="E5130" t="s">
        <v>63</v>
      </c>
      <c r="F5130" t="s">
        <v>68</v>
      </c>
      <c r="G5130" t="s">
        <v>69</v>
      </c>
      <c r="H5130" s="165">
        <v>13608.891734375</v>
      </c>
      <c r="I5130" s="164"/>
    </row>
    <row r="5131" spans="1:9" x14ac:dyDescent="0.35">
      <c r="A5131">
        <v>347399</v>
      </c>
      <c r="B5131" t="s">
        <v>76</v>
      </c>
      <c r="C5131" t="s">
        <v>3</v>
      </c>
      <c r="D5131" t="s">
        <v>62</v>
      </c>
      <c r="E5131" t="s">
        <v>63</v>
      </c>
      <c r="F5131" t="s">
        <v>68</v>
      </c>
      <c r="G5131" t="s">
        <v>69</v>
      </c>
      <c r="H5131" s="165">
        <v>5803.0737187499999</v>
      </c>
      <c r="I5131" s="164"/>
    </row>
    <row r="5132" spans="1:9" x14ac:dyDescent="0.35">
      <c r="A5132">
        <v>347385</v>
      </c>
      <c r="B5132" t="s">
        <v>61</v>
      </c>
      <c r="C5132" t="s">
        <v>3</v>
      </c>
      <c r="D5132" t="s">
        <v>62</v>
      </c>
      <c r="E5132" t="s">
        <v>63</v>
      </c>
      <c r="F5132" t="s">
        <v>13</v>
      </c>
      <c r="G5132" t="s">
        <v>69</v>
      </c>
      <c r="H5132" s="165">
        <v>3837.6061718750002</v>
      </c>
      <c r="I5132" s="164"/>
    </row>
    <row r="5133" spans="1:9" x14ac:dyDescent="0.35">
      <c r="A5133">
        <v>347387</v>
      </c>
      <c r="B5133" t="s">
        <v>70</v>
      </c>
      <c r="C5133" t="s">
        <v>3</v>
      </c>
      <c r="D5133" t="s">
        <v>62</v>
      </c>
      <c r="E5133" t="s">
        <v>63</v>
      </c>
      <c r="F5133" t="s">
        <v>13</v>
      </c>
      <c r="G5133" t="s">
        <v>69</v>
      </c>
      <c r="H5133" s="165">
        <v>3818.1259375</v>
      </c>
      <c r="I5133" s="164"/>
    </row>
    <row r="5134" spans="1:9" x14ac:dyDescent="0.35">
      <c r="A5134">
        <v>347389</v>
      </c>
      <c r="B5134" t="s">
        <v>71</v>
      </c>
      <c r="C5134" t="s">
        <v>3</v>
      </c>
      <c r="D5134" t="s">
        <v>62</v>
      </c>
      <c r="E5134" t="s">
        <v>63</v>
      </c>
      <c r="F5134" t="s">
        <v>13</v>
      </c>
      <c r="G5134" t="s">
        <v>69</v>
      </c>
      <c r="H5134" s="165">
        <v>3798.6457031250002</v>
      </c>
      <c r="I5134" s="164"/>
    </row>
    <row r="5135" spans="1:9" x14ac:dyDescent="0.35">
      <c r="A5135">
        <v>347391</v>
      </c>
      <c r="B5135" t="s">
        <v>72</v>
      </c>
      <c r="C5135" t="s">
        <v>3</v>
      </c>
      <c r="D5135" t="s">
        <v>62</v>
      </c>
      <c r="E5135" t="s">
        <v>63</v>
      </c>
      <c r="F5135" t="s">
        <v>13</v>
      </c>
      <c r="G5135" t="s">
        <v>69</v>
      </c>
      <c r="H5135" s="165">
        <v>3779.1654687499999</v>
      </c>
      <c r="I5135" s="164"/>
    </row>
    <row r="5136" spans="1:9" x14ac:dyDescent="0.35">
      <c r="A5136">
        <v>347393</v>
      </c>
      <c r="B5136" t="s">
        <v>73</v>
      </c>
      <c r="C5136" t="s">
        <v>3</v>
      </c>
      <c r="D5136" t="s">
        <v>62</v>
      </c>
      <c r="E5136" t="s">
        <v>63</v>
      </c>
      <c r="F5136" t="s">
        <v>13</v>
      </c>
      <c r="G5136" t="s">
        <v>69</v>
      </c>
      <c r="H5136" s="165">
        <v>3759.6852343750002</v>
      </c>
      <c r="I5136" s="164"/>
    </row>
    <row r="5137" spans="1:9" x14ac:dyDescent="0.35">
      <c r="A5137">
        <v>347395</v>
      </c>
      <c r="B5137" t="s">
        <v>74</v>
      </c>
      <c r="C5137" t="s">
        <v>3</v>
      </c>
      <c r="D5137" t="s">
        <v>62</v>
      </c>
      <c r="E5137" t="s">
        <v>63</v>
      </c>
      <c r="F5137" t="s">
        <v>13</v>
      </c>
      <c r="G5137" t="s">
        <v>69</v>
      </c>
      <c r="H5137" s="165">
        <v>5832.3821718750005</v>
      </c>
      <c r="I5137" s="164"/>
    </row>
    <row r="5138" spans="1:9" x14ac:dyDescent="0.35">
      <c r="A5138">
        <v>347397</v>
      </c>
      <c r="B5138" t="s">
        <v>75</v>
      </c>
      <c r="C5138" t="s">
        <v>3</v>
      </c>
      <c r="D5138" t="s">
        <v>62</v>
      </c>
      <c r="E5138" t="s">
        <v>63</v>
      </c>
      <c r="F5138" t="s">
        <v>13</v>
      </c>
      <c r="G5138" t="s">
        <v>69</v>
      </c>
      <c r="H5138" s="165">
        <v>5814.8499609375003</v>
      </c>
      <c r="I5138" s="164"/>
    </row>
    <row r="5139" spans="1:9" x14ac:dyDescent="0.35">
      <c r="A5139">
        <v>347399</v>
      </c>
      <c r="B5139" t="s">
        <v>76</v>
      </c>
      <c r="C5139" t="s">
        <v>3</v>
      </c>
      <c r="D5139" t="s">
        <v>62</v>
      </c>
      <c r="E5139" t="s">
        <v>63</v>
      </c>
      <c r="F5139" t="s">
        <v>13</v>
      </c>
      <c r="G5139" t="s">
        <v>69</v>
      </c>
      <c r="H5139" s="165">
        <v>3857.08640625</v>
      </c>
      <c r="I5139" s="164"/>
    </row>
    <row r="5140" spans="1:9" x14ac:dyDescent="0.35">
      <c r="A5140">
        <v>347385</v>
      </c>
      <c r="B5140" t="s">
        <v>61</v>
      </c>
      <c r="C5140" t="s">
        <v>3</v>
      </c>
      <c r="D5140" t="s">
        <v>62</v>
      </c>
      <c r="E5140" t="s">
        <v>63</v>
      </c>
      <c r="F5140" t="s">
        <v>7</v>
      </c>
      <c r="G5140" t="s">
        <v>69</v>
      </c>
      <c r="H5140" s="165">
        <v>3927.4166249999998</v>
      </c>
      <c r="I5140" s="164"/>
    </row>
    <row r="5141" spans="1:9" x14ac:dyDescent="0.35">
      <c r="A5141">
        <v>347387</v>
      </c>
      <c r="B5141" t="s">
        <v>70</v>
      </c>
      <c r="C5141" t="s">
        <v>3</v>
      </c>
      <c r="D5141" t="s">
        <v>62</v>
      </c>
      <c r="E5141" t="s">
        <v>63</v>
      </c>
      <c r="F5141" t="s">
        <v>7</v>
      </c>
      <c r="G5141" t="s">
        <v>69</v>
      </c>
      <c r="H5141" s="165">
        <v>3907.4804999999997</v>
      </c>
      <c r="I5141" s="164"/>
    </row>
    <row r="5142" spans="1:9" x14ac:dyDescent="0.35">
      <c r="A5142">
        <v>347389</v>
      </c>
      <c r="B5142" t="s">
        <v>71</v>
      </c>
      <c r="C5142" t="s">
        <v>3</v>
      </c>
      <c r="D5142" t="s">
        <v>62</v>
      </c>
      <c r="E5142" t="s">
        <v>63</v>
      </c>
      <c r="F5142" t="s">
        <v>7</v>
      </c>
      <c r="G5142" t="s">
        <v>69</v>
      </c>
      <c r="H5142" s="165">
        <v>3887.5443749999999</v>
      </c>
      <c r="I5142" s="164"/>
    </row>
    <row r="5143" spans="1:9" x14ac:dyDescent="0.35">
      <c r="A5143">
        <v>347391</v>
      </c>
      <c r="B5143" t="s">
        <v>72</v>
      </c>
      <c r="C5143" t="s">
        <v>3</v>
      </c>
      <c r="D5143" t="s">
        <v>62</v>
      </c>
      <c r="E5143" t="s">
        <v>63</v>
      </c>
      <c r="F5143" t="s">
        <v>7</v>
      </c>
      <c r="G5143" t="s">
        <v>69</v>
      </c>
      <c r="H5143" s="165">
        <v>3867.6082499999998</v>
      </c>
      <c r="I5143" s="164"/>
    </row>
    <row r="5144" spans="1:9" x14ac:dyDescent="0.35">
      <c r="A5144">
        <v>347393</v>
      </c>
      <c r="B5144" t="s">
        <v>73</v>
      </c>
      <c r="C5144" t="s">
        <v>3</v>
      </c>
      <c r="D5144" t="s">
        <v>62</v>
      </c>
      <c r="E5144" t="s">
        <v>63</v>
      </c>
      <c r="F5144" t="s">
        <v>7</v>
      </c>
      <c r="G5144" t="s">
        <v>69</v>
      </c>
      <c r="H5144" s="165">
        <v>3847.6721250000001</v>
      </c>
      <c r="I5144" s="164"/>
    </row>
    <row r="5145" spans="1:9" x14ac:dyDescent="0.35">
      <c r="A5145">
        <v>347395</v>
      </c>
      <c r="B5145" t="s">
        <v>74</v>
      </c>
      <c r="C5145" t="s">
        <v>3</v>
      </c>
      <c r="D5145" t="s">
        <v>62</v>
      </c>
      <c r="E5145" t="s">
        <v>63</v>
      </c>
      <c r="F5145" t="s">
        <v>7</v>
      </c>
      <c r="G5145" t="s">
        <v>69</v>
      </c>
      <c r="H5145" s="165">
        <v>5968.8758249999992</v>
      </c>
      <c r="I5145" s="164"/>
    </row>
    <row r="5146" spans="1:9" x14ac:dyDescent="0.35">
      <c r="A5146">
        <v>347397</v>
      </c>
      <c r="B5146" t="s">
        <v>75</v>
      </c>
      <c r="C5146" t="s">
        <v>3</v>
      </c>
      <c r="D5146" t="s">
        <v>62</v>
      </c>
      <c r="E5146" t="s">
        <v>63</v>
      </c>
      <c r="F5146" t="s">
        <v>7</v>
      </c>
      <c r="G5146" t="s">
        <v>69</v>
      </c>
      <c r="H5146" s="165">
        <v>5950.9333124999994</v>
      </c>
      <c r="I5146" s="164"/>
    </row>
    <row r="5147" spans="1:9" x14ac:dyDescent="0.35">
      <c r="A5147">
        <v>347399</v>
      </c>
      <c r="B5147" t="s">
        <v>76</v>
      </c>
      <c r="C5147" t="s">
        <v>3</v>
      </c>
      <c r="D5147" t="s">
        <v>62</v>
      </c>
      <c r="E5147" t="s">
        <v>63</v>
      </c>
      <c r="F5147" t="s">
        <v>7</v>
      </c>
      <c r="G5147" t="s">
        <v>69</v>
      </c>
      <c r="H5147" s="165">
        <v>3947.35275</v>
      </c>
      <c r="I5147" s="164"/>
    </row>
    <row r="5148" spans="1:9" x14ac:dyDescent="0.35">
      <c r="A5148">
        <v>347385</v>
      </c>
      <c r="B5148" t="s">
        <v>61</v>
      </c>
      <c r="C5148" t="s">
        <v>3</v>
      </c>
      <c r="D5148" t="s">
        <v>62</v>
      </c>
      <c r="E5148" t="s">
        <v>63</v>
      </c>
      <c r="F5148" t="s">
        <v>66</v>
      </c>
      <c r="G5148" t="s">
        <v>69</v>
      </c>
      <c r="H5148" s="165">
        <v>3867.9103125000001</v>
      </c>
      <c r="I5148" s="164"/>
    </row>
    <row r="5149" spans="1:9" x14ac:dyDescent="0.35">
      <c r="A5149">
        <v>347387</v>
      </c>
      <c r="B5149" t="s">
        <v>70</v>
      </c>
      <c r="C5149" t="s">
        <v>3</v>
      </c>
      <c r="D5149" t="s">
        <v>62</v>
      </c>
      <c r="E5149" t="s">
        <v>63</v>
      </c>
      <c r="F5149" t="s">
        <v>66</v>
      </c>
      <c r="G5149" t="s">
        <v>69</v>
      </c>
      <c r="H5149" s="165">
        <v>3848.2762499999999</v>
      </c>
      <c r="I5149" s="164"/>
    </row>
    <row r="5150" spans="1:9" x14ac:dyDescent="0.35">
      <c r="A5150">
        <v>347389</v>
      </c>
      <c r="B5150" t="s">
        <v>71</v>
      </c>
      <c r="C5150" t="s">
        <v>3</v>
      </c>
      <c r="D5150" t="s">
        <v>62</v>
      </c>
      <c r="E5150" t="s">
        <v>63</v>
      </c>
      <c r="F5150" t="s">
        <v>66</v>
      </c>
      <c r="G5150" t="s">
        <v>69</v>
      </c>
      <c r="H5150" s="165">
        <v>3828.6421875000001</v>
      </c>
      <c r="I5150" s="164"/>
    </row>
    <row r="5151" spans="1:9" x14ac:dyDescent="0.35">
      <c r="A5151">
        <v>347391</v>
      </c>
      <c r="B5151" t="s">
        <v>72</v>
      </c>
      <c r="C5151" t="s">
        <v>3</v>
      </c>
      <c r="D5151" t="s">
        <v>62</v>
      </c>
      <c r="E5151" t="s">
        <v>63</v>
      </c>
      <c r="F5151" t="s">
        <v>66</v>
      </c>
      <c r="G5151" t="s">
        <v>69</v>
      </c>
      <c r="H5151" s="165">
        <v>3809.0081249999998</v>
      </c>
      <c r="I5151" s="164"/>
    </row>
    <row r="5152" spans="1:9" x14ac:dyDescent="0.35">
      <c r="A5152">
        <v>347393</v>
      </c>
      <c r="B5152" t="s">
        <v>73</v>
      </c>
      <c r="C5152" t="s">
        <v>3</v>
      </c>
      <c r="D5152" t="s">
        <v>62</v>
      </c>
      <c r="E5152" t="s">
        <v>63</v>
      </c>
      <c r="F5152" t="s">
        <v>66</v>
      </c>
      <c r="G5152" t="s">
        <v>69</v>
      </c>
      <c r="H5152" s="165">
        <v>3789.3740625</v>
      </c>
      <c r="I5152" s="164"/>
    </row>
    <row r="5153" spans="1:9" x14ac:dyDescent="0.35">
      <c r="A5153">
        <v>347395</v>
      </c>
      <c r="B5153" t="s">
        <v>74</v>
      </c>
      <c r="C5153" t="s">
        <v>3</v>
      </c>
      <c r="D5153" t="s">
        <v>62</v>
      </c>
      <c r="E5153" t="s">
        <v>63</v>
      </c>
      <c r="F5153" t="s">
        <v>66</v>
      </c>
      <c r="G5153" t="s">
        <v>69</v>
      </c>
      <c r="H5153" s="165">
        <v>5878.4383124999995</v>
      </c>
      <c r="I5153" s="164"/>
    </row>
    <row r="5154" spans="1:9" x14ac:dyDescent="0.35">
      <c r="A5154">
        <v>347397</v>
      </c>
      <c r="B5154" t="s">
        <v>75</v>
      </c>
      <c r="C5154" t="s">
        <v>3</v>
      </c>
      <c r="D5154" t="s">
        <v>62</v>
      </c>
      <c r="E5154" t="s">
        <v>63</v>
      </c>
      <c r="F5154" t="s">
        <v>66</v>
      </c>
      <c r="G5154" t="s">
        <v>69</v>
      </c>
      <c r="H5154" s="165">
        <v>5860.7676562500001</v>
      </c>
      <c r="I5154" s="164"/>
    </row>
    <row r="5155" spans="1:9" x14ac:dyDescent="0.35">
      <c r="A5155">
        <v>347399</v>
      </c>
      <c r="B5155" t="s">
        <v>76</v>
      </c>
      <c r="C5155" t="s">
        <v>3</v>
      </c>
      <c r="D5155" t="s">
        <v>62</v>
      </c>
      <c r="E5155" t="s">
        <v>63</v>
      </c>
      <c r="F5155" t="s">
        <v>66</v>
      </c>
      <c r="G5155" t="s">
        <v>69</v>
      </c>
      <c r="H5155" s="165">
        <v>3887.5443749999999</v>
      </c>
      <c r="I5155" s="164"/>
    </row>
    <row r="5156" spans="1:9" x14ac:dyDescent="0.35">
      <c r="A5156">
        <v>347385</v>
      </c>
      <c r="B5156" t="s">
        <v>61</v>
      </c>
      <c r="C5156" t="s">
        <v>3</v>
      </c>
      <c r="D5156" t="s">
        <v>62</v>
      </c>
      <c r="E5156" t="s">
        <v>63</v>
      </c>
      <c r="F5156" t="s">
        <v>64</v>
      </c>
      <c r="G5156" t="s">
        <v>69</v>
      </c>
      <c r="H5156" s="165">
        <v>3741.1839062499998</v>
      </c>
      <c r="I5156" s="164"/>
    </row>
    <row r="5157" spans="1:9" x14ac:dyDescent="0.35">
      <c r="A5157">
        <v>347387</v>
      </c>
      <c r="B5157" t="s">
        <v>70</v>
      </c>
      <c r="C5157" t="s">
        <v>3</v>
      </c>
      <c r="D5157" t="s">
        <v>62</v>
      </c>
      <c r="E5157" t="s">
        <v>63</v>
      </c>
      <c r="F5157" t="s">
        <v>64</v>
      </c>
      <c r="G5157" t="s">
        <v>69</v>
      </c>
      <c r="H5157" s="165">
        <v>3722.1931249999998</v>
      </c>
      <c r="I5157" s="164"/>
    </row>
    <row r="5158" spans="1:9" x14ac:dyDescent="0.35">
      <c r="A5158">
        <v>347389</v>
      </c>
      <c r="B5158" t="s">
        <v>71</v>
      </c>
      <c r="C5158" t="s">
        <v>3</v>
      </c>
      <c r="D5158" t="s">
        <v>62</v>
      </c>
      <c r="E5158" t="s">
        <v>63</v>
      </c>
      <c r="F5158" t="s">
        <v>64</v>
      </c>
      <c r="G5158" t="s">
        <v>69</v>
      </c>
      <c r="H5158" s="165">
        <v>3703.2023437499997</v>
      </c>
      <c r="I5158" s="164"/>
    </row>
    <row r="5159" spans="1:9" x14ac:dyDescent="0.35">
      <c r="A5159">
        <v>347391</v>
      </c>
      <c r="B5159" t="s">
        <v>72</v>
      </c>
      <c r="C5159" t="s">
        <v>3</v>
      </c>
      <c r="D5159" t="s">
        <v>62</v>
      </c>
      <c r="E5159" t="s">
        <v>63</v>
      </c>
      <c r="F5159" t="s">
        <v>64</v>
      </c>
      <c r="G5159" t="s">
        <v>69</v>
      </c>
      <c r="H5159" s="165">
        <v>3684.2115624999997</v>
      </c>
      <c r="I5159" s="164"/>
    </row>
    <row r="5160" spans="1:9" x14ac:dyDescent="0.35">
      <c r="A5160">
        <v>347393</v>
      </c>
      <c r="B5160" t="s">
        <v>73</v>
      </c>
      <c r="C5160" t="s">
        <v>3</v>
      </c>
      <c r="D5160" t="s">
        <v>62</v>
      </c>
      <c r="E5160" t="s">
        <v>63</v>
      </c>
      <c r="F5160" t="s">
        <v>64</v>
      </c>
      <c r="G5160" t="s">
        <v>69</v>
      </c>
      <c r="H5160" s="165">
        <v>3665.2207812500001</v>
      </c>
      <c r="I5160" s="164"/>
    </row>
    <row r="5161" spans="1:9" x14ac:dyDescent="0.35">
      <c r="A5161">
        <v>347395</v>
      </c>
      <c r="B5161" t="s">
        <v>74</v>
      </c>
      <c r="C5161" t="s">
        <v>3</v>
      </c>
      <c r="D5161" t="s">
        <v>62</v>
      </c>
      <c r="E5161" t="s">
        <v>63</v>
      </c>
      <c r="F5161" t="s">
        <v>64</v>
      </c>
      <c r="G5161" t="s">
        <v>69</v>
      </c>
      <c r="H5161" s="165">
        <v>5685.8399062500002</v>
      </c>
      <c r="I5161" s="164"/>
    </row>
    <row r="5162" spans="1:9" x14ac:dyDescent="0.35">
      <c r="A5162">
        <v>347397</v>
      </c>
      <c r="B5162" t="s">
        <v>75</v>
      </c>
      <c r="C5162" t="s">
        <v>3</v>
      </c>
      <c r="D5162" t="s">
        <v>62</v>
      </c>
      <c r="E5162" t="s">
        <v>63</v>
      </c>
      <c r="F5162" t="s">
        <v>64</v>
      </c>
      <c r="G5162" t="s">
        <v>69</v>
      </c>
      <c r="H5162" s="165">
        <v>5668.7482031250001</v>
      </c>
      <c r="I5162" s="164"/>
    </row>
    <row r="5163" spans="1:9" x14ac:dyDescent="0.35">
      <c r="A5163">
        <v>347399</v>
      </c>
      <c r="B5163" t="s">
        <v>76</v>
      </c>
      <c r="C5163" t="s">
        <v>3</v>
      </c>
      <c r="D5163" t="s">
        <v>62</v>
      </c>
      <c r="E5163" t="s">
        <v>63</v>
      </c>
      <c r="F5163" t="s">
        <v>64</v>
      </c>
      <c r="G5163" t="s">
        <v>69</v>
      </c>
      <c r="H5163" s="165">
        <v>3760.1746874999999</v>
      </c>
      <c r="I5163" s="164"/>
    </row>
    <row r="5164" spans="1:9" x14ac:dyDescent="0.35">
      <c r="A5164">
        <v>347385</v>
      </c>
      <c r="B5164" t="s">
        <v>61</v>
      </c>
      <c r="C5164" t="s">
        <v>3</v>
      </c>
      <c r="D5164" t="s">
        <v>62</v>
      </c>
      <c r="E5164" t="s">
        <v>63</v>
      </c>
      <c r="F5164" t="s">
        <v>63</v>
      </c>
      <c r="G5164" t="s">
        <v>69</v>
      </c>
      <c r="H5164" s="165">
        <v>10475.5904296875</v>
      </c>
      <c r="I5164" s="164"/>
    </row>
    <row r="5165" spans="1:9" x14ac:dyDescent="0.35">
      <c r="A5165">
        <v>347387</v>
      </c>
      <c r="B5165" t="s">
        <v>70</v>
      </c>
      <c r="C5165" t="s">
        <v>3</v>
      </c>
      <c r="D5165" t="s">
        <v>62</v>
      </c>
      <c r="E5165" t="s">
        <v>63</v>
      </c>
      <c r="F5165" t="s">
        <v>63</v>
      </c>
      <c r="G5165" t="s">
        <v>69</v>
      </c>
      <c r="H5165" s="165">
        <v>10422.414843749999</v>
      </c>
      <c r="I5165" s="164"/>
    </row>
    <row r="5166" spans="1:9" x14ac:dyDescent="0.35">
      <c r="A5166">
        <v>347389</v>
      </c>
      <c r="B5166" t="s">
        <v>71</v>
      </c>
      <c r="C5166" t="s">
        <v>3</v>
      </c>
      <c r="D5166" t="s">
        <v>62</v>
      </c>
      <c r="E5166" t="s">
        <v>63</v>
      </c>
      <c r="F5166" t="s">
        <v>63</v>
      </c>
      <c r="G5166" t="s">
        <v>69</v>
      </c>
      <c r="H5166" s="165">
        <v>10369.2392578125</v>
      </c>
      <c r="I5166" s="164"/>
    </row>
    <row r="5167" spans="1:9" x14ac:dyDescent="0.35">
      <c r="A5167">
        <v>347391</v>
      </c>
      <c r="B5167" t="s">
        <v>72</v>
      </c>
      <c r="C5167" t="s">
        <v>3</v>
      </c>
      <c r="D5167" t="s">
        <v>62</v>
      </c>
      <c r="E5167" t="s">
        <v>63</v>
      </c>
      <c r="F5167" t="s">
        <v>63</v>
      </c>
      <c r="G5167" t="s">
        <v>69</v>
      </c>
      <c r="H5167" s="165">
        <v>10316.063671874999</v>
      </c>
      <c r="I5167" s="164"/>
    </row>
    <row r="5168" spans="1:9" x14ac:dyDescent="0.35">
      <c r="A5168">
        <v>347393</v>
      </c>
      <c r="B5168" t="s">
        <v>73</v>
      </c>
      <c r="C5168" t="s">
        <v>3</v>
      </c>
      <c r="D5168" t="s">
        <v>62</v>
      </c>
      <c r="E5168" t="s">
        <v>63</v>
      </c>
      <c r="F5168" t="s">
        <v>63</v>
      </c>
      <c r="G5168" t="s">
        <v>69</v>
      </c>
      <c r="H5168" s="165">
        <v>10262.8880859375</v>
      </c>
      <c r="I5168" s="164"/>
    </row>
    <row r="5169" spans="1:9" x14ac:dyDescent="0.35">
      <c r="A5169">
        <v>347395</v>
      </c>
      <c r="B5169" t="s">
        <v>74</v>
      </c>
      <c r="C5169" t="s">
        <v>3</v>
      </c>
      <c r="D5169" t="s">
        <v>62</v>
      </c>
      <c r="E5169" t="s">
        <v>63</v>
      </c>
      <c r="F5169" t="s">
        <v>63</v>
      </c>
      <c r="G5169" t="s">
        <v>69</v>
      </c>
      <c r="H5169" s="165">
        <v>21227.693906250002</v>
      </c>
      <c r="I5169" s="164"/>
    </row>
    <row r="5170" spans="1:9" x14ac:dyDescent="0.35">
      <c r="A5170">
        <v>347397</v>
      </c>
      <c r="B5170" t="s">
        <v>75</v>
      </c>
      <c r="C5170" t="s">
        <v>3</v>
      </c>
      <c r="D5170" t="s">
        <v>62</v>
      </c>
      <c r="E5170" t="s">
        <v>63</v>
      </c>
      <c r="F5170" t="s">
        <v>63</v>
      </c>
      <c r="G5170" t="s">
        <v>69</v>
      </c>
      <c r="H5170" s="165">
        <v>21163.883203124999</v>
      </c>
      <c r="I5170" s="164"/>
    </row>
    <row r="5171" spans="1:9" x14ac:dyDescent="0.35">
      <c r="A5171">
        <v>347399</v>
      </c>
      <c r="B5171" t="s">
        <v>76</v>
      </c>
      <c r="C5171" t="s">
        <v>3</v>
      </c>
      <c r="D5171" t="s">
        <v>62</v>
      </c>
      <c r="E5171" t="s">
        <v>63</v>
      </c>
      <c r="F5171" t="s">
        <v>63</v>
      </c>
      <c r="G5171" t="s">
        <v>69</v>
      </c>
      <c r="H5171" s="165">
        <v>10528.766015625</v>
      </c>
      <c r="I5171" s="164"/>
    </row>
    <row r="5172" spans="1:9" x14ac:dyDescent="0.35">
      <c r="A5172">
        <v>347331</v>
      </c>
      <c r="B5172" t="s">
        <v>2</v>
      </c>
      <c r="C5172" t="s">
        <v>3</v>
      </c>
      <c r="D5172" t="s">
        <v>4</v>
      </c>
      <c r="E5172" t="s">
        <v>5</v>
      </c>
      <c r="F5172" t="s">
        <v>15</v>
      </c>
      <c r="G5172" t="s">
        <v>69</v>
      </c>
      <c r="H5172" s="165">
        <v>369.59679256499999</v>
      </c>
      <c r="I5172" s="164"/>
    </row>
    <row r="5173" spans="1:9" x14ac:dyDescent="0.35">
      <c r="A5173">
        <v>347333</v>
      </c>
      <c r="B5173" t="s">
        <v>32</v>
      </c>
      <c r="C5173" t="s">
        <v>3</v>
      </c>
      <c r="D5173" t="s">
        <v>4</v>
      </c>
      <c r="E5173" t="s">
        <v>5</v>
      </c>
      <c r="F5173" t="s">
        <v>15</v>
      </c>
      <c r="G5173" t="s">
        <v>69</v>
      </c>
      <c r="H5173" s="165">
        <v>577.86165186750009</v>
      </c>
      <c r="I5173" s="164"/>
    </row>
    <row r="5174" spans="1:9" x14ac:dyDescent="0.35">
      <c r="A5174">
        <v>347335</v>
      </c>
      <c r="B5174" t="s">
        <v>33</v>
      </c>
      <c r="C5174" t="s">
        <v>3</v>
      </c>
      <c r="D5174" t="s">
        <v>4</v>
      </c>
      <c r="E5174" t="s">
        <v>5</v>
      </c>
      <c r="F5174" t="s">
        <v>15</v>
      </c>
      <c r="G5174" t="s">
        <v>69</v>
      </c>
      <c r="H5174" s="165">
        <v>574.92834399000003</v>
      </c>
      <c r="I5174" s="164"/>
    </row>
    <row r="5175" spans="1:9" x14ac:dyDescent="0.35">
      <c r="A5175">
        <v>347337</v>
      </c>
      <c r="B5175" t="s">
        <v>34</v>
      </c>
      <c r="C5175" t="s">
        <v>3</v>
      </c>
      <c r="D5175" t="s">
        <v>4</v>
      </c>
      <c r="E5175" t="s">
        <v>5</v>
      </c>
      <c r="F5175" t="s">
        <v>15</v>
      </c>
      <c r="G5175" t="s">
        <v>69</v>
      </c>
      <c r="H5175" s="165">
        <v>571.99503611249997</v>
      </c>
      <c r="I5175" s="164"/>
    </row>
    <row r="5176" spans="1:9" x14ac:dyDescent="0.35">
      <c r="A5176">
        <v>347339</v>
      </c>
      <c r="B5176" t="s">
        <v>35</v>
      </c>
      <c r="C5176" t="s">
        <v>3</v>
      </c>
      <c r="D5176" t="s">
        <v>4</v>
      </c>
      <c r="E5176" t="s">
        <v>5</v>
      </c>
      <c r="F5176" t="s">
        <v>15</v>
      </c>
      <c r="G5176" t="s">
        <v>69</v>
      </c>
      <c r="H5176" s="165">
        <v>569.06172823500003</v>
      </c>
      <c r="I5176" s="164"/>
    </row>
    <row r="5177" spans="1:9" x14ac:dyDescent="0.35">
      <c r="A5177">
        <v>347331</v>
      </c>
      <c r="B5177" t="s">
        <v>2</v>
      </c>
      <c r="C5177" t="s">
        <v>3</v>
      </c>
      <c r="D5177" t="s">
        <v>4</v>
      </c>
      <c r="E5177" t="s">
        <v>5</v>
      </c>
      <c r="F5177" t="s">
        <v>10</v>
      </c>
      <c r="G5177" t="s">
        <v>69</v>
      </c>
      <c r="H5177" s="165">
        <v>303.69707156250001</v>
      </c>
      <c r="I5177" s="164"/>
    </row>
    <row r="5178" spans="1:9" x14ac:dyDescent="0.35">
      <c r="A5178">
        <v>347333</v>
      </c>
      <c r="B5178" t="s">
        <v>32</v>
      </c>
      <c r="C5178" t="s">
        <v>3</v>
      </c>
      <c r="D5178" t="s">
        <v>4</v>
      </c>
      <c r="E5178" t="s">
        <v>5</v>
      </c>
      <c r="F5178" t="s">
        <v>10</v>
      </c>
      <c r="G5178" t="s">
        <v>69</v>
      </c>
      <c r="H5178" s="165">
        <v>496.41105023437495</v>
      </c>
      <c r="I5178" s="164"/>
    </row>
    <row r="5179" spans="1:9" x14ac:dyDescent="0.35">
      <c r="A5179">
        <v>347335</v>
      </c>
      <c r="B5179" t="s">
        <v>33</v>
      </c>
      <c r="C5179" t="s">
        <v>3</v>
      </c>
      <c r="D5179" t="s">
        <v>4</v>
      </c>
      <c r="E5179" t="s">
        <v>5</v>
      </c>
      <c r="F5179" t="s">
        <v>10</v>
      </c>
      <c r="G5179" t="s">
        <v>69</v>
      </c>
      <c r="H5179" s="165">
        <v>493.89119718749998</v>
      </c>
      <c r="I5179" s="164"/>
    </row>
    <row r="5180" spans="1:9" x14ac:dyDescent="0.35">
      <c r="A5180">
        <v>347337</v>
      </c>
      <c r="B5180" t="s">
        <v>34</v>
      </c>
      <c r="C5180" t="s">
        <v>3</v>
      </c>
      <c r="D5180" t="s">
        <v>4</v>
      </c>
      <c r="E5180" t="s">
        <v>5</v>
      </c>
      <c r="F5180" t="s">
        <v>10</v>
      </c>
      <c r="G5180" t="s">
        <v>69</v>
      </c>
      <c r="H5180" s="165">
        <v>491.37134414062496</v>
      </c>
      <c r="I5180" s="164"/>
    </row>
    <row r="5181" spans="1:9" x14ac:dyDescent="0.35">
      <c r="A5181">
        <v>347339</v>
      </c>
      <c r="B5181" t="s">
        <v>35</v>
      </c>
      <c r="C5181" t="s">
        <v>3</v>
      </c>
      <c r="D5181" t="s">
        <v>4</v>
      </c>
      <c r="E5181" t="s">
        <v>5</v>
      </c>
      <c r="F5181" t="s">
        <v>10</v>
      </c>
      <c r="G5181" t="s">
        <v>69</v>
      </c>
      <c r="H5181" s="165">
        <v>488.85149109374998</v>
      </c>
      <c r="I5181" s="164"/>
    </row>
    <row r="5182" spans="1:9" x14ac:dyDescent="0.35">
      <c r="A5182">
        <v>347331</v>
      </c>
      <c r="B5182" t="s">
        <v>2</v>
      </c>
      <c r="C5182" t="s">
        <v>3</v>
      </c>
      <c r="D5182" t="s">
        <v>4</v>
      </c>
      <c r="E5182" t="s">
        <v>5</v>
      </c>
      <c r="F5182" t="s">
        <v>14</v>
      </c>
      <c r="G5182" t="s">
        <v>69</v>
      </c>
      <c r="H5182" s="165">
        <v>290.08411739999997</v>
      </c>
      <c r="I5182" s="164"/>
    </row>
    <row r="5183" spans="1:9" x14ac:dyDescent="0.35">
      <c r="A5183">
        <v>347333</v>
      </c>
      <c r="B5183" t="s">
        <v>32</v>
      </c>
      <c r="C5183" t="s">
        <v>3</v>
      </c>
      <c r="D5183" t="s">
        <v>4</v>
      </c>
      <c r="E5183" t="s">
        <v>5</v>
      </c>
      <c r="F5183" t="s">
        <v>14</v>
      </c>
      <c r="G5183" t="s">
        <v>69</v>
      </c>
      <c r="H5183" s="165">
        <v>474.15986144999994</v>
      </c>
      <c r="I5183" s="164"/>
    </row>
    <row r="5184" spans="1:9" x14ac:dyDescent="0.35">
      <c r="A5184">
        <v>347335</v>
      </c>
      <c r="B5184" t="s">
        <v>33</v>
      </c>
      <c r="C5184" t="s">
        <v>3</v>
      </c>
      <c r="D5184" t="s">
        <v>4</v>
      </c>
      <c r="E5184" t="s">
        <v>5</v>
      </c>
      <c r="F5184" t="s">
        <v>14</v>
      </c>
      <c r="G5184" t="s">
        <v>69</v>
      </c>
      <c r="H5184" s="165">
        <v>471.75295859999994</v>
      </c>
      <c r="I5184" s="164"/>
    </row>
    <row r="5185" spans="1:9" x14ac:dyDescent="0.35">
      <c r="A5185">
        <v>347337</v>
      </c>
      <c r="B5185" t="s">
        <v>34</v>
      </c>
      <c r="C5185" t="s">
        <v>3</v>
      </c>
      <c r="D5185" t="s">
        <v>4</v>
      </c>
      <c r="E5185" t="s">
        <v>5</v>
      </c>
      <c r="F5185" t="s">
        <v>14</v>
      </c>
      <c r="G5185" t="s">
        <v>69</v>
      </c>
      <c r="H5185" s="165">
        <v>469.34605575</v>
      </c>
      <c r="I5185" s="164"/>
    </row>
    <row r="5186" spans="1:9" x14ac:dyDescent="0.35">
      <c r="A5186">
        <v>347339</v>
      </c>
      <c r="B5186" t="s">
        <v>35</v>
      </c>
      <c r="C5186" t="s">
        <v>3</v>
      </c>
      <c r="D5186" t="s">
        <v>4</v>
      </c>
      <c r="E5186" t="s">
        <v>5</v>
      </c>
      <c r="F5186" t="s">
        <v>14</v>
      </c>
      <c r="G5186" t="s">
        <v>69</v>
      </c>
      <c r="H5186" s="165">
        <v>466.93915290000001</v>
      </c>
      <c r="I5186" s="164"/>
    </row>
    <row r="5187" spans="1:9" x14ac:dyDescent="0.35">
      <c r="A5187">
        <v>347403</v>
      </c>
      <c r="B5187" t="s">
        <v>77</v>
      </c>
      <c r="C5187" t="s">
        <v>37</v>
      </c>
      <c r="D5187" t="s">
        <v>4</v>
      </c>
      <c r="E5187" t="s">
        <v>78</v>
      </c>
      <c r="F5187" t="s">
        <v>79</v>
      </c>
      <c r="G5187" t="s">
        <v>69</v>
      </c>
      <c r="H5187" s="165">
        <v>17.813330999999998</v>
      </c>
      <c r="I5187" s="164"/>
    </row>
    <row r="5188" spans="1:9" x14ac:dyDescent="0.35">
      <c r="A5188">
        <v>347405</v>
      </c>
      <c r="B5188" t="s">
        <v>82</v>
      </c>
      <c r="C5188" t="s">
        <v>37</v>
      </c>
      <c r="D5188" t="s">
        <v>4</v>
      </c>
      <c r="E5188" t="s">
        <v>78</v>
      </c>
      <c r="F5188" t="s">
        <v>79</v>
      </c>
      <c r="G5188" t="s">
        <v>69</v>
      </c>
      <c r="H5188" s="165">
        <v>70.891632000000001</v>
      </c>
      <c r="I5188" s="164"/>
    </row>
    <row r="5189" spans="1:9" x14ac:dyDescent="0.35">
      <c r="A5189">
        <v>347407</v>
      </c>
      <c r="B5189" t="s">
        <v>83</v>
      </c>
      <c r="C5189" t="s">
        <v>37</v>
      </c>
      <c r="D5189" t="s">
        <v>4</v>
      </c>
      <c r="E5189" t="s">
        <v>78</v>
      </c>
      <c r="F5189" t="s">
        <v>79</v>
      </c>
      <c r="G5189" t="s">
        <v>69</v>
      </c>
      <c r="H5189" s="165">
        <v>105.79491</v>
      </c>
      <c r="I5189" s="164"/>
    </row>
    <row r="5190" spans="1:9" x14ac:dyDescent="0.35">
      <c r="A5190">
        <v>347409</v>
      </c>
      <c r="B5190" t="s">
        <v>84</v>
      </c>
      <c r="C5190" t="s">
        <v>37</v>
      </c>
      <c r="D5190" t="s">
        <v>4</v>
      </c>
      <c r="E5190" t="s">
        <v>78</v>
      </c>
      <c r="F5190" t="s">
        <v>79</v>
      </c>
      <c r="G5190" t="s">
        <v>69</v>
      </c>
      <c r="H5190" s="165">
        <v>140.33649600000001</v>
      </c>
      <c r="I5190" s="164"/>
    </row>
    <row r="5191" spans="1:9" x14ac:dyDescent="0.35">
      <c r="A5191">
        <v>347411</v>
      </c>
      <c r="B5191" t="s">
        <v>85</v>
      </c>
      <c r="C5191" t="s">
        <v>37</v>
      </c>
      <c r="D5191" t="s">
        <v>4</v>
      </c>
      <c r="E5191" t="s">
        <v>78</v>
      </c>
      <c r="F5191" t="s">
        <v>79</v>
      </c>
      <c r="G5191" t="s">
        <v>69</v>
      </c>
      <c r="H5191" s="165">
        <v>545.107077</v>
      </c>
      <c r="I5191" s="164"/>
    </row>
    <row r="5192" spans="1:9" x14ac:dyDescent="0.35">
      <c r="A5192">
        <v>347413</v>
      </c>
      <c r="B5192" t="s">
        <v>86</v>
      </c>
      <c r="C5192" t="s">
        <v>37</v>
      </c>
      <c r="D5192" t="s">
        <v>4</v>
      </c>
      <c r="E5192" t="s">
        <v>78</v>
      </c>
      <c r="F5192" t="s">
        <v>79</v>
      </c>
      <c r="G5192" t="s">
        <v>69</v>
      </c>
      <c r="H5192" s="165">
        <v>637.00343999999996</v>
      </c>
      <c r="I5192" s="164"/>
    </row>
    <row r="5193" spans="1:9" x14ac:dyDescent="0.35">
      <c r="A5193">
        <v>347415</v>
      </c>
      <c r="B5193" t="s">
        <v>87</v>
      </c>
      <c r="C5193" t="s">
        <v>37</v>
      </c>
      <c r="D5193" t="s">
        <v>4</v>
      </c>
      <c r="E5193" t="s">
        <v>78</v>
      </c>
      <c r="F5193" t="s">
        <v>79</v>
      </c>
      <c r="G5193" t="s">
        <v>69</v>
      </c>
      <c r="H5193" s="165">
        <v>599.10024599999997</v>
      </c>
      <c r="I5193" s="164"/>
    </row>
    <row r="5194" spans="1:9" x14ac:dyDescent="0.35">
      <c r="A5194">
        <v>347417</v>
      </c>
      <c r="B5194" t="s">
        <v>88</v>
      </c>
      <c r="C5194" t="s">
        <v>37</v>
      </c>
      <c r="D5194" t="s">
        <v>4</v>
      </c>
      <c r="E5194" t="s">
        <v>78</v>
      </c>
      <c r="F5194" t="s">
        <v>79</v>
      </c>
      <c r="G5194" t="s">
        <v>69</v>
      </c>
      <c r="H5194" s="165">
        <v>560.28218400000003</v>
      </c>
      <c r="I5194" s="164"/>
    </row>
    <row r="5195" spans="1:9" x14ac:dyDescent="0.35">
      <c r="A5195">
        <v>347419</v>
      </c>
      <c r="B5195" t="s">
        <v>89</v>
      </c>
      <c r="C5195" t="s">
        <v>37</v>
      </c>
      <c r="D5195" t="s">
        <v>4</v>
      </c>
      <c r="E5195" t="s">
        <v>78</v>
      </c>
      <c r="F5195" t="s">
        <v>79</v>
      </c>
      <c r="G5195" t="s">
        <v>69</v>
      </c>
      <c r="H5195" s="165">
        <v>468.38582100000002</v>
      </c>
      <c r="I5195" s="164"/>
    </row>
    <row r="5196" spans="1:9" x14ac:dyDescent="0.35">
      <c r="A5196">
        <v>347403</v>
      </c>
      <c r="B5196" t="s">
        <v>77</v>
      </c>
      <c r="C5196" t="s">
        <v>37</v>
      </c>
      <c r="D5196" t="s">
        <v>4</v>
      </c>
      <c r="E5196" t="s">
        <v>78</v>
      </c>
      <c r="F5196" t="s">
        <v>80</v>
      </c>
      <c r="G5196" t="s">
        <v>69</v>
      </c>
      <c r="H5196" s="165">
        <v>14.732167274999998</v>
      </c>
      <c r="I5196" s="164"/>
    </row>
    <row r="5197" spans="1:9" x14ac:dyDescent="0.35">
      <c r="A5197">
        <v>347405</v>
      </c>
      <c r="B5197" t="s">
        <v>82</v>
      </c>
      <c r="C5197" t="s">
        <v>37</v>
      </c>
      <c r="D5197" t="s">
        <v>4</v>
      </c>
      <c r="E5197" t="s">
        <v>78</v>
      </c>
      <c r="F5197" t="s">
        <v>80</v>
      </c>
      <c r="G5197" t="s">
        <v>69</v>
      </c>
      <c r="H5197" s="165">
        <v>58.629538799999999</v>
      </c>
      <c r="I5197" s="164"/>
    </row>
    <row r="5198" spans="1:9" x14ac:dyDescent="0.35">
      <c r="A5198">
        <v>347407</v>
      </c>
      <c r="B5198" t="s">
        <v>83</v>
      </c>
      <c r="C5198" t="s">
        <v>37</v>
      </c>
      <c r="D5198" t="s">
        <v>4</v>
      </c>
      <c r="E5198" t="s">
        <v>78</v>
      </c>
      <c r="F5198" t="s">
        <v>80</v>
      </c>
      <c r="G5198" t="s">
        <v>69</v>
      </c>
      <c r="H5198" s="165">
        <v>87.495612749999992</v>
      </c>
      <c r="I5198" s="164"/>
    </row>
    <row r="5199" spans="1:9" x14ac:dyDescent="0.35">
      <c r="A5199">
        <v>347409</v>
      </c>
      <c r="B5199" t="s">
        <v>84</v>
      </c>
      <c r="C5199" t="s">
        <v>37</v>
      </c>
      <c r="D5199" t="s">
        <v>4</v>
      </c>
      <c r="E5199" t="s">
        <v>78</v>
      </c>
      <c r="F5199" t="s">
        <v>80</v>
      </c>
      <c r="G5199" t="s">
        <v>69</v>
      </c>
      <c r="H5199" s="165">
        <v>116.06255639999999</v>
      </c>
      <c r="I5199" s="164"/>
    </row>
    <row r="5200" spans="1:9" x14ac:dyDescent="0.35">
      <c r="A5200">
        <v>347411</v>
      </c>
      <c r="B5200" t="s">
        <v>85</v>
      </c>
      <c r="C5200" t="s">
        <v>37</v>
      </c>
      <c r="D5200" t="s">
        <v>4</v>
      </c>
      <c r="E5200" t="s">
        <v>78</v>
      </c>
      <c r="F5200" t="s">
        <v>80</v>
      </c>
      <c r="G5200" t="s">
        <v>69</v>
      </c>
      <c r="H5200" s="165">
        <v>497.09077346249995</v>
      </c>
      <c r="I5200" s="164"/>
    </row>
    <row r="5201" spans="1:9" x14ac:dyDescent="0.35">
      <c r="A5201">
        <v>347413</v>
      </c>
      <c r="B5201" t="s">
        <v>86</v>
      </c>
      <c r="C5201" t="s">
        <v>37</v>
      </c>
      <c r="D5201" t="s">
        <v>4</v>
      </c>
      <c r="E5201" t="s">
        <v>78</v>
      </c>
      <c r="F5201" t="s">
        <v>80</v>
      </c>
      <c r="G5201" t="s">
        <v>69</v>
      </c>
      <c r="H5201" s="165">
        <v>574.67417584499992</v>
      </c>
      <c r="I5201" s="164"/>
    </row>
    <row r="5202" spans="1:9" x14ac:dyDescent="0.35">
      <c r="A5202">
        <v>347415</v>
      </c>
      <c r="B5202" t="s">
        <v>87</v>
      </c>
      <c r="C5202" t="s">
        <v>37</v>
      </c>
      <c r="D5202" t="s">
        <v>4</v>
      </c>
      <c r="E5202" t="s">
        <v>78</v>
      </c>
      <c r="F5202" t="s">
        <v>80</v>
      </c>
      <c r="G5202" t="s">
        <v>69</v>
      </c>
      <c r="H5202" s="165">
        <v>543.18323351250001</v>
      </c>
      <c r="I5202" s="164"/>
    </row>
    <row r="5203" spans="1:9" x14ac:dyDescent="0.35">
      <c r="A5203">
        <v>347417</v>
      </c>
      <c r="B5203" t="s">
        <v>88</v>
      </c>
      <c r="C5203" t="s">
        <v>37</v>
      </c>
      <c r="D5203" t="s">
        <v>4</v>
      </c>
      <c r="E5203" t="s">
        <v>78</v>
      </c>
      <c r="F5203" t="s">
        <v>80</v>
      </c>
      <c r="G5203" t="s">
        <v>69</v>
      </c>
      <c r="H5203" s="165">
        <v>510.83976982500002</v>
      </c>
      <c r="I5203" s="164"/>
    </row>
    <row r="5204" spans="1:9" x14ac:dyDescent="0.35">
      <c r="A5204">
        <v>347419</v>
      </c>
      <c r="B5204" t="s">
        <v>89</v>
      </c>
      <c r="C5204" t="s">
        <v>37</v>
      </c>
      <c r="D5204" t="s">
        <v>4</v>
      </c>
      <c r="E5204" t="s">
        <v>78</v>
      </c>
      <c r="F5204" t="s">
        <v>80</v>
      </c>
      <c r="G5204" t="s">
        <v>69</v>
      </c>
      <c r="H5204" s="165">
        <v>434.59893461249999</v>
      </c>
      <c r="I5204" s="164"/>
    </row>
    <row r="5205" spans="1:9" x14ac:dyDescent="0.35">
      <c r="A5205">
        <v>347403</v>
      </c>
      <c r="B5205" t="s">
        <v>77</v>
      </c>
      <c r="C5205" t="s">
        <v>37</v>
      </c>
      <c r="D5205" t="s">
        <v>4</v>
      </c>
      <c r="E5205" t="s">
        <v>78</v>
      </c>
      <c r="F5205" t="s">
        <v>81</v>
      </c>
      <c r="G5205" t="s">
        <v>69</v>
      </c>
      <c r="H5205" s="165">
        <v>15.174957403124999</v>
      </c>
      <c r="I5205" s="164"/>
    </row>
    <row r="5206" spans="1:9" x14ac:dyDescent="0.35">
      <c r="A5206">
        <v>347405</v>
      </c>
      <c r="B5206" t="s">
        <v>82</v>
      </c>
      <c r="C5206" t="s">
        <v>37</v>
      </c>
      <c r="D5206" t="s">
        <v>4</v>
      </c>
      <c r="E5206" t="s">
        <v>78</v>
      </c>
      <c r="F5206" t="s">
        <v>81</v>
      </c>
      <c r="G5206" t="s">
        <v>69</v>
      </c>
      <c r="H5206" s="165">
        <v>60.391708649999998</v>
      </c>
      <c r="I5206" s="164"/>
    </row>
    <row r="5207" spans="1:9" x14ac:dyDescent="0.35">
      <c r="A5207">
        <v>347407</v>
      </c>
      <c r="B5207" t="s">
        <v>83</v>
      </c>
      <c r="C5207" t="s">
        <v>37</v>
      </c>
      <c r="D5207" t="s">
        <v>4</v>
      </c>
      <c r="E5207" t="s">
        <v>78</v>
      </c>
      <c r="F5207" t="s">
        <v>81</v>
      </c>
      <c r="G5207" t="s">
        <v>69</v>
      </c>
      <c r="H5207" s="165">
        <v>90.12538153125</v>
      </c>
      <c r="I5207" s="164"/>
    </row>
    <row r="5208" spans="1:9" x14ac:dyDescent="0.35">
      <c r="A5208">
        <v>347409</v>
      </c>
      <c r="B5208" t="s">
        <v>84</v>
      </c>
      <c r="C5208" t="s">
        <v>37</v>
      </c>
      <c r="D5208" t="s">
        <v>4</v>
      </c>
      <c r="E5208" t="s">
        <v>78</v>
      </c>
      <c r="F5208" t="s">
        <v>81</v>
      </c>
      <c r="G5208" t="s">
        <v>69</v>
      </c>
      <c r="H5208" s="165">
        <v>119.55093344999999</v>
      </c>
      <c r="I5208" s="164"/>
    </row>
    <row r="5209" spans="1:9" x14ac:dyDescent="0.35">
      <c r="A5209">
        <v>347411</v>
      </c>
      <c r="B5209" t="s">
        <v>85</v>
      </c>
      <c r="C5209" t="s">
        <v>37</v>
      </c>
      <c r="D5209" t="s">
        <v>4</v>
      </c>
      <c r="E5209" t="s">
        <v>78</v>
      </c>
      <c r="F5209" t="s">
        <v>81</v>
      </c>
      <c r="G5209" t="s">
        <v>69</v>
      </c>
      <c r="H5209" s="165">
        <v>474.96141517499996</v>
      </c>
      <c r="I5209" s="164"/>
    </row>
    <row r="5210" spans="1:9" x14ac:dyDescent="0.35">
      <c r="A5210">
        <v>347413</v>
      </c>
      <c r="B5210" t="s">
        <v>86</v>
      </c>
      <c r="C5210" t="s">
        <v>37</v>
      </c>
      <c r="D5210" t="s">
        <v>4</v>
      </c>
      <c r="E5210" t="s">
        <v>78</v>
      </c>
      <c r="F5210" t="s">
        <v>81</v>
      </c>
      <c r="G5210" t="s">
        <v>69</v>
      </c>
      <c r="H5210" s="165">
        <v>553.60898877374996</v>
      </c>
      <c r="I5210" s="164"/>
    </row>
    <row r="5211" spans="1:9" x14ac:dyDescent="0.35">
      <c r="A5211">
        <v>347415</v>
      </c>
      <c r="B5211" t="s">
        <v>87</v>
      </c>
      <c r="C5211" t="s">
        <v>37</v>
      </c>
      <c r="D5211" t="s">
        <v>4</v>
      </c>
      <c r="E5211" t="s">
        <v>78</v>
      </c>
      <c r="F5211" t="s">
        <v>81</v>
      </c>
      <c r="G5211" t="s">
        <v>69</v>
      </c>
      <c r="H5211" s="165">
        <v>521.28679772812495</v>
      </c>
      <c r="I5211" s="164"/>
    </row>
    <row r="5212" spans="1:9" x14ac:dyDescent="0.35">
      <c r="A5212">
        <v>347417</v>
      </c>
      <c r="B5212" t="s">
        <v>88</v>
      </c>
      <c r="C5212" t="s">
        <v>37</v>
      </c>
      <c r="D5212" t="s">
        <v>4</v>
      </c>
      <c r="E5212" t="s">
        <v>78</v>
      </c>
      <c r="F5212" t="s">
        <v>81</v>
      </c>
      <c r="G5212" t="s">
        <v>69</v>
      </c>
      <c r="H5212" s="165">
        <v>488.16329079374998</v>
      </c>
      <c r="I5212" s="164"/>
    </row>
    <row r="5213" spans="1:9" x14ac:dyDescent="0.35">
      <c r="A5213">
        <v>347419</v>
      </c>
      <c r="B5213" t="s">
        <v>89</v>
      </c>
      <c r="C5213" t="s">
        <v>37</v>
      </c>
      <c r="D5213" t="s">
        <v>4</v>
      </c>
      <c r="E5213" t="s">
        <v>78</v>
      </c>
      <c r="F5213" t="s">
        <v>81</v>
      </c>
      <c r="G5213" t="s">
        <v>69</v>
      </c>
      <c r="H5213" s="165">
        <v>409.82303261249996</v>
      </c>
      <c r="I5213" s="164"/>
    </row>
    <row r="5214" spans="1:9" x14ac:dyDescent="0.35">
      <c r="A5214">
        <v>347353</v>
      </c>
      <c r="B5214" t="s">
        <v>47</v>
      </c>
      <c r="C5214" t="s">
        <v>37</v>
      </c>
      <c r="D5214" t="s">
        <v>38</v>
      </c>
      <c r="E5214" t="s">
        <v>39</v>
      </c>
      <c r="F5214" t="s">
        <v>46</v>
      </c>
      <c r="G5214" t="s">
        <v>69</v>
      </c>
      <c r="H5214" s="165">
        <v>812.12377848749998</v>
      </c>
      <c r="I5214" s="164"/>
    </row>
    <row r="5215" spans="1:9" x14ac:dyDescent="0.35">
      <c r="A5215">
        <v>347355</v>
      </c>
      <c r="B5215" t="s">
        <v>49</v>
      </c>
      <c r="C5215" t="s">
        <v>37</v>
      </c>
      <c r="D5215" t="s">
        <v>38</v>
      </c>
      <c r="E5215" t="s">
        <v>39</v>
      </c>
      <c r="F5215" t="s">
        <v>46</v>
      </c>
      <c r="G5215" t="s">
        <v>69</v>
      </c>
      <c r="H5215" s="165">
        <v>1212.0641317125001</v>
      </c>
      <c r="I5215" s="164"/>
    </row>
    <row r="5216" spans="1:9" x14ac:dyDescent="0.35">
      <c r="A5216">
        <v>347353</v>
      </c>
      <c r="B5216" t="s">
        <v>47</v>
      </c>
      <c r="C5216" t="s">
        <v>37</v>
      </c>
      <c r="D5216" t="s">
        <v>38</v>
      </c>
      <c r="E5216" t="s">
        <v>39</v>
      </c>
      <c r="F5216" t="s">
        <v>40</v>
      </c>
      <c r="G5216" t="s">
        <v>69</v>
      </c>
      <c r="H5216" s="165">
        <v>699.26760742500005</v>
      </c>
      <c r="I5216" s="164"/>
    </row>
    <row r="5217" spans="1:9" x14ac:dyDescent="0.35">
      <c r="A5217">
        <v>347355</v>
      </c>
      <c r="B5217" t="s">
        <v>49</v>
      </c>
      <c r="C5217" t="s">
        <v>37</v>
      </c>
      <c r="D5217" t="s">
        <v>38</v>
      </c>
      <c r="E5217" t="s">
        <v>39</v>
      </c>
      <c r="F5217" t="s">
        <v>40</v>
      </c>
      <c r="G5217" t="s">
        <v>69</v>
      </c>
      <c r="H5217" s="165">
        <v>1043.6305497750002</v>
      </c>
      <c r="I5217" s="164"/>
    </row>
    <row r="5218" spans="1:9" x14ac:dyDescent="0.35">
      <c r="A5218">
        <v>347353</v>
      </c>
      <c r="B5218" t="s">
        <v>47</v>
      </c>
      <c r="C5218" t="s">
        <v>37</v>
      </c>
      <c r="D5218" t="s">
        <v>38</v>
      </c>
      <c r="E5218" t="s">
        <v>39</v>
      </c>
      <c r="F5218" t="s">
        <v>45</v>
      </c>
      <c r="G5218" t="s">
        <v>69</v>
      </c>
      <c r="H5218" s="165">
        <v>738.81671837399995</v>
      </c>
      <c r="I5218" s="164"/>
    </row>
    <row r="5219" spans="1:9" x14ac:dyDescent="0.35">
      <c r="A5219">
        <v>347355</v>
      </c>
      <c r="B5219" t="s">
        <v>49</v>
      </c>
      <c r="C5219" t="s">
        <v>37</v>
      </c>
      <c r="D5219" t="s">
        <v>38</v>
      </c>
      <c r="E5219" t="s">
        <v>39</v>
      </c>
      <c r="F5219" t="s">
        <v>45</v>
      </c>
      <c r="G5219" t="s">
        <v>69</v>
      </c>
      <c r="H5219" s="165">
        <v>1050.14867364</v>
      </c>
      <c r="I5219" s="164"/>
    </row>
    <row r="5220" spans="1:9" x14ac:dyDescent="0.35">
      <c r="A5220">
        <v>347373</v>
      </c>
      <c r="B5220" t="s">
        <v>57</v>
      </c>
      <c r="C5220" t="s">
        <v>37</v>
      </c>
      <c r="D5220" t="s">
        <v>38</v>
      </c>
      <c r="E5220" t="s">
        <v>53</v>
      </c>
      <c r="F5220" t="s">
        <v>55</v>
      </c>
      <c r="G5220" t="s">
        <v>69</v>
      </c>
      <c r="H5220" s="165">
        <v>637.84545271874993</v>
      </c>
      <c r="I5220" s="164"/>
    </row>
    <row r="5221" spans="1:9" x14ac:dyDescent="0.35">
      <c r="A5221">
        <v>347375</v>
      </c>
      <c r="B5221" t="s">
        <v>58</v>
      </c>
      <c r="C5221" t="s">
        <v>37</v>
      </c>
      <c r="D5221" t="s">
        <v>38</v>
      </c>
      <c r="E5221" t="s">
        <v>53</v>
      </c>
      <c r="F5221" t="s">
        <v>55</v>
      </c>
      <c r="G5221" t="s">
        <v>69</v>
      </c>
      <c r="H5221" s="165">
        <v>989.48667639375003</v>
      </c>
      <c r="I5221" s="164"/>
    </row>
    <row r="5222" spans="1:9" x14ac:dyDescent="0.35">
      <c r="A5222">
        <v>347373</v>
      </c>
      <c r="B5222" t="s">
        <v>57</v>
      </c>
      <c r="C5222" t="s">
        <v>37</v>
      </c>
      <c r="D5222" t="s">
        <v>38</v>
      </c>
      <c r="E5222" t="s">
        <v>53</v>
      </c>
      <c r="F5222" t="s">
        <v>54</v>
      </c>
      <c r="G5222" t="s">
        <v>69</v>
      </c>
      <c r="H5222" s="165">
        <v>545.32046745000002</v>
      </c>
      <c r="I5222" s="164"/>
    </row>
    <row r="5223" spans="1:9" x14ac:dyDescent="0.35">
      <c r="A5223">
        <v>347375</v>
      </c>
      <c r="B5223" t="s">
        <v>58</v>
      </c>
      <c r="C5223" t="s">
        <v>37</v>
      </c>
      <c r="D5223" t="s">
        <v>38</v>
      </c>
      <c r="E5223" t="s">
        <v>53</v>
      </c>
      <c r="F5223" t="s">
        <v>54</v>
      </c>
      <c r="G5223" t="s">
        <v>69</v>
      </c>
      <c r="H5223" s="165">
        <v>845.95309821000012</v>
      </c>
      <c r="I5223" s="164"/>
    </row>
    <row r="5224" spans="1:9" x14ac:dyDescent="0.35">
      <c r="A5224">
        <v>347373</v>
      </c>
      <c r="B5224" t="s">
        <v>57</v>
      </c>
      <c r="C5224" t="s">
        <v>37</v>
      </c>
      <c r="D5224" t="s">
        <v>38</v>
      </c>
      <c r="E5224" t="s">
        <v>53</v>
      </c>
      <c r="F5224" t="s">
        <v>56</v>
      </c>
      <c r="G5224" t="s">
        <v>69</v>
      </c>
      <c r="H5224" s="165">
        <v>550.04999710499999</v>
      </c>
      <c r="I5224" s="164"/>
    </row>
    <row r="5225" spans="1:9" x14ac:dyDescent="0.35">
      <c r="A5225">
        <v>347375</v>
      </c>
      <c r="B5225" t="s">
        <v>58</v>
      </c>
      <c r="C5225" t="s">
        <v>37</v>
      </c>
      <c r="D5225" t="s">
        <v>38</v>
      </c>
      <c r="E5225" t="s">
        <v>53</v>
      </c>
      <c r="F5225" t="s">
        <v>56</v>
      </c>
      <c r="G5225" t="s">
        <v>69</v>
      </c>
      <c r="H5225" s="165">
        <v>812.65713858000004</v>
      </c>
      <c r="I5225" s="164"/>
    </row>
    <row r="5226" spans="1:9" x14ac:dyDescent="0.35">
      <c r="A5226">
        <v>347425</v>
      </c>
      <c r="B5226" t="s">
        <v>93</v>
      </c>
      <c r="C5226" t="s">
        <v>3</v>
      </c>
      <c r="D5226" t="s">
        <v>62</v>
      </c>
      <c r="E5226" t="s">
        <v>91</v>
      </c>
      <c r="F5226" t="s">
        <v>96</v>
      </c>
      <c r="G5226" t="s">
        <v>69</v>
      </c>
      <c r="H5226" s="165">
        <v>385.84853999999996</v>
      </c>
      <c r="I5226" s="164"/>
    </row>
    <row r="5227" spans="1:9" x14ac:dyDescent="0.35">
      <c r="A5227">
        <v>347427</v>
      </c>
      <c r="B5227" t="s">
        <v>98</v>
      </c>
      <c r="C5227" t="s">
        <v>3</v>
      </c>
      <c r="D5227" t="s">
        <v>62</v>
      </c>
      <c r="E5227" t="s">
        <v>91</v>
      </c>
      <c r="F5227" t="s">
        <v>96</v>
      </c>
      <c r="G5227" t="s">
        <v>69</v>
      </c>
      <c r="H5227" s="165">
        <v>399.46367999999995</v>
      </c>
      <c r="I5227" s="164"/>
    </row>
    <row r="5228" spans="1:9" x14ac:dyDescent="0.35">
      <c r="A5228">
        <v>347429</v>
      </c>
      <c r="B5228" t="s">
        <v>99</v>
      </c>
      <c r="C5228" t="s">
        <v>3</v>
      </c>
      <c r="D5228" t="s">
        <v>62</v>
      </c>
      <c r="E5228" t="s">
        <v>91</v>
      </c>
      <c r="F5228" t="s">
        <v>96</v>
      </c>
      <c r="G5228" t="s">
        <v>69</v>
      </c>
      <c r="H5228" s="165">
        <v>413.12409599999995</v>
      </c>
      <c r="I5228" s="164"/>
    </row>
    <row r="5229" spans="1:9" x14ac:dyDescent="0.35">
      <c r="A5229">
        <v>347431</v>
      </c>
      <c r="B5229" t="s">
        <v>100</v>
      </c>
      <c r="C5229" t="s">
        <v>3</v>
      </c>
      <c r="D5229" t="s">
        <v>62</v>
      </c>
      <c r="E5229" t="s">
        <v>91</v>
      </c>
      <c r="F5229" t="s">
        <v>96</v>
      </c>
      <c r="G5229" t="s">
        <v>69</v>
      </c>
      <c r="H5229" s="165">
        <v>411.88223999999997</v>
      </c>
      <c r="I5229" s="164"/>
    </row>
    <row r="5230" spans="1:9" x14ac:dyDescent="0.35">
      <c r="A5230">
        <v>347433</v>
      </c>
      <c r="B5230" t="s">
        <v>101</v>
      </c>
      <c r="C5230" t="s">
        <v>3</v>
      </c>
      <c r="D5230" t="s">
        <v>62</v>
      </c>
      <c r="E5230" t="s">
        <v>91</v>
      </c>
      <c r="F5230" t="s">
        <v>96</v>
      </c>
      <c r="G5230" t="s">
        <v>69</v>
      </c>
      <c r="H5230" s="165">
        <v>409.81247999999999</v>
      </c>
      <c r="I5230" s="164"/>
    </row>
    <row r="5231" spans="1:9" x14ac:dyDescent="0.35">
      <c r="A5231">
        <v>347435</v>
      </c>
      <c r="B5231" t="s">
        <v>102</v>
      </c>
      <c r="C5231" t="s">
        <v>3</v>
      </c>
      <c r="D5231" t="s">
        <v>62</v>
      </c>
      <c r="E5231" t="s">
        <v>91</v>
      </c>
      <c r="F5231" t="s">
        <v>96</v>
      </c>
      <c r="G5231" t="s">
        <v>69</v>
      </c>
      <c r="H5231" s="165">
        <v>831.41288999999995</v>
      </c>
      <c r="I5231" s="164"/>
    </row>
    <row r="5232" spans="1:9" x14ac:dyDescent="0.35">
      <c r="A5232">
        <v>347437</v>
      </c>
      <c r="B5232" t="s">
        <v>103</v>
      </c>
      <c r="C5232" t="s">
        <v>3</v>
      </c>
      <c r="D5232" t="s">
        <v>62</v>
      </c>
      <c r="E5232" t="s">
        <v>91</v>
      </c>
      <c r="F5232" t="s">
        <v>96</v>
      </c>
      <c r="G5232" t="s">
        <v>69</v>
      </c>
      <c r="H5232" s="165">
        <v>811.34591999999998</v>
      </c>
      <c r="I5232" s="164"/>
    </row>
    <row r="5233" spans="1:9" x14ac:dyDescent="0.35">
      <c r="A5233">
        <v>347439</v>
      </c>
      <c r="B5233" t="s">
        <v>104</v>
      </c>
      <c r="C5233" t="s">
        <v>3</v>
      </c>
      <c r="D5233" t="s">
        <v>62</v>
      </c>
      <c r="E5233" t="s">
        <v>91</v>
      </c>
      <c r="F5233" t="s">
        <v>96</v>
      </c>
      <c r="G5233" t="s">
        <v>69</v>
      </c>
      <c r="H5233" s="165">
        <v>403.60319999999996</v>
      </c>
      <c r="I5233" s="164"/>
    </row>
    <row r="5234" spans="1:9" x14ac:dyDescent="0.35">
      <c r="A5234">
        <v>347425</v>
      </c>
      <c r="B5234" t="s">
        <v>93</v>
      </c>
      <c r="C5234" t="s">
        <v>3</v>
      </c>
      <c r="D5234" t="s">
        <v>62</v>
      </c>
      <c r="E5234" t="s">
        <v>91</v>
      </c>
      <c r="F5234" t="s">
        <v>94</v>
      </c>
      <c r="G5234" t="s">
        <v>69</v>
      </c>
      <c r="H5234" s="165">
        <v>376.90028999999998</v>
      </c>
      <c r="I5234" s="164"/>
    </row>
    <row r="5235" spans="1:9" x14ac:dyDescent="0.35">
      <c r="A5235">
        <v>347427</v>
      </c>
      <c r="B5235" t="s">
        <v>98</v>
      </c>
      <c r="C5235" t="s">
        <v>3</v>
      </c>
      <c r="D5235" t="s">
        <v>62</v>
      </c>
      <c r="E5235" t="s">
        <v>91</v>
      </c>
      <c r="F5235" t="s">
        <v>94</v>
      </c>
      <c r="G5235" t="s">
        <v>69</v>
      </c>
      <c r="H5235" s="165">
        <v>390.19968</v>
      </c>
      <c r="I5235" s="164"/>
    </row>
    <row r="5236" spans="1:9" x14ac:dyDescent="0.35">
      <c r="A5236">
        <v>347429</v>
      </c>
      <c r="B5236" t="s">
        <v>99</v>
      </c>
      <c r="C5236" t="s">
        <v>3</v>
      </c>
      <c r="D5236" t="s">
        <v>62</v>
      </c>
      <c r="E5236" t="s">
        <v>91</v>
      </c>
      <c r="F5236" t="s">
        <v>94</v>
      </c>
      <c r="G5236" t="s">
        <v>69</v>
      </c>
      <c r="H5236" s="165">
        <v>403.54329600000005</v>
      </c>
      <c r="I5236" s="164"/>
    </row>
    <row r="5237" spans="1:9" x14ac:dyDescent="0.35">
      <c r="A5237">
        <v>347431</v>
      </c>
      <c r="B5237" t="s">
        <v>100</v>
      </c>
      <c r="C5237" t="s">
        <v>3</v>
      </c>
      <c r="D5237" t="s">
        <v>62</v>
      </c>
      <c r="E5237" t="s">
        <v>91</v>
      </c>
      <c r="F5237" t="s">
        <v>94</v>
      </c>
      <c r="G5237" t="s">
        <v>69</v>
      </c>
      <c r="H5237" s="165">
        <v>402.33024</v>
      </c>
      <c r="I5237" s="164"/>
    </row>
    <row r="5238" spans="1:9" x14ac:dyDescent="0.35">
      <c r="A5238">
        <v>347433</v>
      </c>
      <c r="B5238" t="s">
        <v>101</v>
      </c>
      <c r="C5238" t="s">
        <v>3</v>
      </c>
      <c r="D5238" t="s">
        <v>62</v>
      </c>
      <c r="E5238" t="s">
        <v>91</v>
      </c>
      <c r="F5238" t="s">
        <v>94</v>
      </c>
      <c r="G5238" t="s">
        <v>69</v>
      </c>
      <c r="H5238" s="165">
        <v>400.30848000000003</v>
      </c>
      <c r="I5238" s="164"/>
    </row>
    <row r="5239" spans="1:9" x14ac:dyDescent="0.35">
      <c r="A5239">
        <v>347435</v>
      </c>
      <c r="B5239" t="s">
        <v>102</v>
      </c>
      <c r="C5239" t="s">
        <v>3</v>
      </c>
      <c r="D5239" t="s">
        <v>62</v>
      </c>
      <c r="E5239" t="s">
        <v>91</v>
      </c>
      <c r="F5239" t="s">
        <v>94</v>
      </c>
      <c r="G5239" t="s">
        <v>69</v>
      </c>
      <c r="H5239" s="165">
        <v>944.89375499999994</v>
      </c>
      <c r="I5239" s="164"/>
    </row>
    <row r="5240" spans="1:9" x14ac:dyDescent="0.35">
      <c r="A5240">
        <v>347437</v>
      </c>
      <c r="B5240" t="s">
        <v>103</v>
      </c>
      <c r="C5240" t="s">
        <v>3</v>
      </c>
      <c r="D5240" t="s">
        <v>62</v>
      </c>
      <c r="E5240" t="s">
        <v>91</v>
      </c>
      <c r="F5240" t="s">
        <v>94</v>
      </c>
      <c r="G5240" t="s">
        <v>69</v>
      </c>
      <c r="H5240" s="165">
        <v>924.61824000000001</v>
      </c>
      <c r="I5240" s="164"/>
    </row>
    <row r="5241" spans="1:9" x14ac:dyDescent="0.35">
      <c r="A5241">
        <v>347439</v>
      </c>
      <c r="B5241" t="s">
        <v>104</v>
      </c>
      <c r="C5241" t="s">
        <v>3</v>
      </c>
      <c r="D5241" t="s">
        <v>62</v>
      </c>
      <c r="E5241" t="s">
        <v>91</v>
      </c>
      <c r="F5241" t="s">
        <v>94</v>
      </c>
      <c r="G5241" t="s">
        <v>69</v>
      </c>
      <c r="H5241" s="165">
        <v>394.2432</v>
      </c>
      <c r="I5241" s="164"/>
    </row>
    <row r="5242" spans="1:9" x14ac:dyDescent="0.35">
      <c r="A5242">
        <v>347331</v>
      </c>
      <c r="B5242" t="s">
        <v>2</v>
      </c>
      <c r="C5242" t="s">
        <v>3</v>
      </c>
      <c r="D5242" t="s">
        <v>4</v>
      </c>
      <c r="E5242" t="s">
        <v>5</v>
      </c>
      <c r="F5242" t="s">
        <v>13</v>
      </c>
      <c r="G5242" t="s">
        <v>69</v>
      </c>
      <c r="H5242" s="165">
        <v>139.70065291875002</v>
      </c>
      <c r="I5242" s="164"/>
    </row>
    <row r="5243" spans="1:9" x14ac:dyDescent="0.35">
      <c r="A5243">
        <v>347333</v>
      </c>
      <c r="B5243" t="s">
        <v>32</v>
      </c>
      <c r="C5243" t="s">
        <v>3</v>
      </c>
      <c r="D5243" t="s">
        <v>4</v>
      </c>
      <c r="E5243" t="s">
        <v>5</v>
      </c>
      <c r="F5243" t="s">
        <v>13</v>
      </c>
      <c r="G5243" t="s">
        <v>69</v>
      </c>
      <c r="H5243" s="165">
        <v>231.65849010937504</v>
      </c>
      <c r="I5243" s="164"/>
    </row>
    <row r="5244" spans="1:9" x14ac:dyDescent="0.35">
      <c r="A5244">
        <v>347335</v>
      </c>
      <c r="B5244" t="s">
        <v>33</v>
      </c>
      <c r="C5244" t="s">
        <v>3</v>
      </c>
      <c r="D5244" t="s">
        <v>4</v>
      </c>
      <c r="E5244" t="s">
        <v>5</v>
      </c>
      <c r="F5244" t="s">
        <v>13</v>
      </c>
      <c r="G5244" t="s">
        <v>69</v>
      </c>
      <c r="H5244" s="165">
        <v>230.48255868750002</v>
      </c>
      <c r="I5244" s="164"/>
    </row>
    <row r="5245" spans="1:9" x14ac:dyDescent="0.35">
      <c r="A5245">
        <v>347337</v>
      </c>
      <c r="B5245" t="s">
        <v>34</v>
      </c>
      <c r="C5245" t="s">
        <v>3</v>
      </c>
      <c r="D5245" t="s">
        <v>4</v>
      </c>
      <c r="E5245" t="s">
        <v>5</v>
      </c>
      <c r="F5245" t="s">
        <v>13</v>
      </c>
      <c r="G5245" t="s">
        <v>69</v>
      </c>
      <c r="H5245" s="165">
        <v>229.30662726562502</v>
      </c>
      <c r="I5245" s="164"/>
    </row>
    <row r="5246" spans="1:9" x14ac:dyDescent="0.35">
      <c r="A5246">
        <v>347339</v>
      </c>
      <c r="B5246" t="s">
        <v>35</v>
      </c>
      <c r="C5246" t="s">
        <v>3</v>
      </c>
      <c r="D5246" t="s">
        <v>4</v>
      </c>
      <c r="E5246" t="s">
        <v>5</v>
      </c>
      <c r="F5246" t="s">
        <v>13</v>
      </c>
      <c r="G5246" t="s">
        <v>69</v>
      </c>
      <c r="H5246" s="165">
        <v>228.13069584375</v>
      </c>
      <c r="I5246" s="164"/>
    </row>
    <row r="5247" spans="1:9" x14ac:dyDescent="0.35">
      <c r="A5247">
        <v>347385</v>
      </c>
      <c r="B5247" t="s">
        <v>61</v>
      </c>
      <c r="C5247" t="s">
        <v>3</v>
      </c>
      <c r="D5247" t="s">
        <v>62</v>
      </c>
      <c r="E5247" t="s">
        <v>63</v>
      </c>
      <c r="F5247" t="s">
        <v>13</v>
      </c>
      <c r="G5247" t="s">
        <v>69</v>
      </c>
      <c r="H5247" s="165">
        <v>114.63101148515625</v>
      </c>
      <c r="I5247" s="164"/>
    </row>
    <row r="5248" spans="1:9" x14ac:dyDescent="0.35">
      <c r="A5248">
        <v>347387</v>
      </c>
      <c r="B5248" t="s">
        <v>70</v>
      </c>
      <c r="C5248" t="s">
        <v>3</v>
      </c>
      <c r="D5248" t="s">
        <v>62</v>
      </c>
      <c r="E5248" t="s">
        <v>63</v>
      </c>
      <c r="F5248" t="s">
        <v>13</v>
      </c>
      <c r="G5248" t="s">
        <v>69</v>
      </c>
      <c r="H5248" s="165">
        <v>114.049128178125</v>
      </c>
      <c r="I5248" s="164"/>
    </row>
    <row r="5249" spans="1:9" x14ac:dyDescent="0.35">
      <c r="A5249">
        <v>347389</v>
      </c>
      <c r="B5249" t="s">
        <v>71</v>
      </c>
      <c r="C5249" t="s">
        <v>3</v>
      </c>
      <c r="D5249" t="s">
        <v>62</v>
      </c>
      <c r="E5249" t="s">
        <v>63</v>
      </c>
      <c r="F5249" t="s">
        <v>13</v>
      </c>
      <c r="G5249" t="s">
        <v>69</v>
      </c>
      <c r="H5249" s="165">
        <v>113.46724487109375</v>
      </c>
      <c r="I5249" s="164"/>
    </row>
    <row r="5250" spans="1:9" x14ac:dyDescent="0.35">
      <c r="A5250">
        <v>347391</v>
      </c>
      <c r="B5250" t="s">
        <v>72</v>
      </c>
      <c r="C5250" t="s">
        <v>3</v>
      </c>
      <c r="D5250" t="s">
        <v>62</v>
      </c>
      <c r="E5250" t="s">
        <v>63</v>
      </c>
      <c r="F5250" t="s">
        <v>13</v>
      </c>
      <c r="G5250" t="s">
        <v>69</v>
      </c>
      <c r="H5250" s="165">
        <v>112.88536156406251</v>
      </c>
      <c r="I5250" s="164"/>
    </row>
    <row r="5251" spans="1:9" x14ac:dyDescent="0.35">
      <c r="A5251">
        <v>347393</v>
      </c>
      <c r="B5251" t="s">
        <v>73</v>
      </c>
      <c r="C5251" t="s">
        <v>3</v>
      </c>
      <c r="D5251" t="s">
        <v>62</v>
      </c>
      <c r="E5251" t="s">
        <v>63</v>
      </c>
      <c r="F5251" t="s">
        <v>13</v>
      </c>
      <c r="G5251" t="s">
        <v>69</v>
      </c>
      <c r="H5251" s="165">
        <v>112.30347825703126</v>
      </c>
      <c r="I5251" s="164"/>
    </row>
    <row r="5252" spans="1:9" x14ac:dyDescent="0.35">
      <c r="A5252">
        <v>347395</v>
      </c>
      <c r="B5252" t="s">
        <v>74</v>
      </c>
      <c r="C5252" t="s">
        <v>3</v>
      </c>
      <c r="D5252" t="s">
        <v>62</v>
      </c>
      <c r="E5252" t="s">
        <v>63</v>
      </c>
      <c r="F5252" t="s">
        <v>13</v>
      </c>
      <c r="G5252" t="s">
        <v>69</v>
      </c>
      <c r="H5252" s="165">
        <v>174.21586212515626</v>
      </c>
      <c r="I5252" s="164"/>
    </row>
    <row r="5253" spans="1:9" x14ac:dyDescent="0.35">
      <c r="A5253">
        <v>347397</v>
      </c>
      <c r="B5253" t="s">
        <v>75</v>
      </c>
      <c r="C5253" t="s">
        <v>3</v>
      </c>
      <c r="D5253" t="s">
        <v>62</v>
      </c>
      <c r="E5253" t="s">
        <v>63</v>
      </c>
      <c r="F5253" t="s">
        <v>13</v>
      </c>
      <c r="G5253" t="s">
        <v>69</v>
      </c>
      <c r="H5253" s="165">
        <v>173.69216714882816</v>
      </c>
      <c r="I5253" s="164"/>
    </row>
    <row r="5254" spans="1:9" x14ac:dyDescent="0.35">
      <c r="A5254">
        <v>347399</v>
      </c>
      <c r="B5254" t="s">
        <v>76</v>
      </c>
      <c r="C5254" t="s">
        <v>3</v>
      </c>
      <c r="D5254" t="s">
        <v>62</v>
      </c>
      <c r="E5254" t="s">
        <v>63</v>
      </c>
      <c r="F5254" t="s">
        <v>13</v>
      </c>
      <c r="G5254" t="s">
        <v>69</v>
      </c>
      <c r="H5254" s="165">
        <v>115.21289479218751</v>
      </c>
      <c r="I5254" s="164"/>
    </row>
    <row r="5255" spans="1:9" x14ac:dyDescent="0.35">
      <c r="A5255">
        <v>347331</v>
      </c>
      <c r="B5255" t="s">
        <v>2</v>
      </c>
      <c r="C5255" t="s">
        <v>3</v>
      </c>
      <c r="D5255" t="s">
        <v>4</v>
      </c>
      <c r="E5255" t="s">
        <v>5</v>
      </c>
      <c r="F5255" t="s">
        <v>7</v>
      </c>
      <c r="G5255" t="s">
        <v>69</v>
      </c>
      <c r="H5255" s="165">
        <v>136.75394105999999</v>
      </c>
      <c r="I5255" s="164"/>
    </row>
    <row r="5256" spans="1:9" x14ac:dyDescent="0.35">
      <c r="A5256">
        <v>347333</v>
      </c>
      <c r="B5256" t="s">
        <v>32</v>
      </c>
      <c r="C5256" t="s">
        <v>3</v>
      </c>
      <c r="D5256" t="s">
        <v>4</v>
      </c>
      <c r="E5256" t="s">
        <v>5</v>
      </c>
      <c r="F5256" t="s">
        <v>7</v>
      </c>
      <c r="G5256" t="s">
        <v>69</v>
      </c>
      <c r="H5256" s="165">
        <v>226.77210764999998</v>
      </c>
      <c r="I5256" s="164"/>
    </row>
    <row r="5257" spans="1:9" x14ac:dyDescent="0.35">
      <c r="A5257">
        <v>347335</v>
      </c>
      <c r="B5257" t="s">
        <v>33</v>
      </c>
      <c r="C5257" t="s">
        <v>3</v>
      </c>
      <c r="D5257" t="s">
        <v>4</v>
      </c>
      <c r="E5257" t="s">
        <v>5</v>
      </c>
      <c r="F5257" t="s">
        <v>7</v>
      </c>
      <c r="G5257" t="s">
        <v>69</v>
      </c>
      <c r="H5257" s="165">
        <v>225.62098019999996</v>
      </c>
      <c r="I5257" s="164"/>
    </row>
    <row r="5258" spans="1:9" x14ac:dyDescent="0.35">
      <c r="A5258">
        <v>347337</v>
      </c>
      <c r="B5258" t="s">
        <v>34</v>
      </c>
      <c r="C5258" t="s">
        <v>3</v>
      </c>
      <c r="D5258" t="s">
        <v>4</v>
      </c>
      <c r="E5258" t="s">
        <v>5</v>
      </c>
      <c r="F5258" t="s">
        <v>7</v>
      </c>
      <c r="G5258" t="s">
        <v>69</v>
      </c>
      <c r="H5258" s="165">
        <v>224.46985275</v>
      </c>
      <c r="I5258" s="164"/>
    </row>
    <row r="5259" spans="1:9" x14ac:dyDescent="0.35">
      <c r="A5259">
        <v>347339</v>
      </c>
      <c r="B5259" t="s">
        <v>35</v>
      </c>
      <c r="C5259" t="s">
        <v>3</v>
      </c>
      <c r="D5259" t="s">
        <v>4</v>
      </c>
      <c r="E5259" t="s">
        <v>5</v>
      </c>
      <c r="F5259" t="s">
        <v>7</v>
      </c>
      <c r="G5259" t="s">
        <v>69</v>
      </c>
      <c r="H5259" s="165">
        <v>223.31872529999998</v>
      </c>
      <c r="I5259" s="164"/>
    </row>
    <row r="5260" spans="1:9" x14ac:dyDescent="0.35">
      <c r="A5260">
        <v>347385</v>
      </c>
      <c r="B5260" t="s">
        <v>61</v>
      </c>
      <c r="C5260" t="s">
        <v>3</v>
      </c>
      <c r="D5260" t="s">
        <v>62</v>
      </c>
      <c r="E5260" t="s">
        <v>63</v>
      </c>
      <c r="F5260" t="s">
        <v>7</v>
      </c>
      <c r="G5260" t="s">
        <v>69</v>
      </c>
      <c r="H5260" s="165">
        <v>112.2130946475</v>
      </c>
      <c r="I5260" s="164"/>
    </row>
    <row r="5261" spans="1:9" x14ac:dyDescent="0.35">
      <c r="A5261">
        <v>347387</v>
      </c>
      <c r="B5261" t="s">
        <v>70</v>
      </c>
      <c r="C5261" t="s">
        <v>3</v>
      </c>
      <c r="D5261" t="s">
        <v>62</v>
      </c>
      <c r="E5261" t="s">
        <v>63</v>
      </c>
      <c r="F5261" t="s">
        <v>7</v>
      </c>
      <c r="G5261" t="s">
        <v>69</v>
      </c>
      <c r="H5261" s="165">
        <v>111.64348502999999</v>
      </c>
      <c r="I5261" s="164"/>
    </row>
    <row r="5262" spans="1:9" x14ac:dyDescent="0.35">
      <c r="A5262">
        <v>347389</v>
      </c>
      <c r="B5262" t="s">
        <v>71</v>
      </c>
      <c r="C5262" t="s">
        <v>3</v>
      </c>
      <c r="D5262" t="s">
        <v>62</v>
      </c>
      <c r="E5262" t="s">
        <v>63</v>
      </c>
      <c r="F5262" t="s">
        <v>7</v>
      </c>
      <c r="G5262" t="s">
        <v>69</v>
      </c>
      <c r="H5262" s="165">
        <v>111.07387541249999</v>
      </c>
      <c r="I5262" s="164"/>
    </row>
    <row r="5263" spans="1:9" x14ac:dyDescent="0.35">
      <c r="A5263">
        <v>347391</v>
      </c>
      <c r="B5263" t="s">
        <v>72</v>
      </c>
      <c r="C5263" t="s">
        <v>3</v>
      </c>
      <c r="D5263" t="s">
        <v>62</v>
      </c>
      <c r="E5263" t="s">
        <v>63</v>
      </c>
      <c r="F5263" t="s">
        <v>7</v>
      </c>
      <c r="G5263" t="s">
        <v>69</v>
      </c>
      <c r="H5263" s="165">
        <v>110.50426579499999</v>
      </c>
      <c r="I5263" s="164"/>
    </row>
    <row r="5264" spans="1:9" x14ac:dyDescent="0.35">
      <c r="A5264">
        <v>347393</v>
      </c>
      <c r="B5264" t="s">
        <v>73</v>
      </c>
      <c r="C5264" t="s">
        <v>3</v>
      </c>
      <c r="D5264" t="s">
        <v>62</v>
      </c>
      <c r="E5264" t="s">
        <v>63</v>
      </c>
      <c r="F5264" t="s">
        <v>7</v>
      </c>
      <c r="G5264" t="s">
        <v>69</v>
      </c>
      <c r="H5264" s="165">
        <v>109.93465617749999</v>
      </c>
      <c r="I5264" s="164"/>
    </row>
    <row r="5265" spans="1:9" x14ac:dyDescent="0.35">
      <c r="A5265">
        <v>347395</v>
      </c>
      <c r="B5265" t="s">
        <v>74</v>
      </c>
      <c r="C5265" t="s">
        <v>3</v>
      </c>
      <c r="D5265" t="s">
        <v>62</v>
      </c>
      <c r="E5265" t="s">
        <v>63</v>
      </c>
      <c r="F5265" t="s">
        <v>7</v>
      </c>
      <c r="G5265" t="s">
        <v>69</v>
      </c>
      <c r="H5265" s="165">
        <v>170.54111947949997</v>
      </c>
      <c r="I5265" s="164"/>
    </row>
    <row r="5266" spans="1:9" x14ac:dyDescent="0.35">
      <c r="A5266">
        <v>347397</v>
      </c>
      <c r="B5266" t="s">
        <v>75</v>
      </c>
      <c r="C5266" t="s">
        <v>3</v>
      </c>
      <c r="D5266" t="s">
        <v>62</v>
      </c>
      <c r="E5266" t="s">
        <v>63</v>
      </c>
      <c r="F5266" t="s">
        <v>7</v>
      </c>
      <c r="G5266" t="s">
        <v>69</v>
      </c>
      <c r="H5266" s="165">
        <v>170.02847082374998</v>
      </c>
      <c r="I5266" s="164"/>
    </row>
    <row r="5267" spans="1:9" x14ac:dyDescent="0.35">
      <c r="A5267">
        <v>347399</v>
      </c>
      <c r="B5267" t="s">
        <v>76</v>
      </c>
      <c r="C5267" t="s">
        <v>3</v>
      </c>
      <c r="D5267" t="s">
        <v>62</v>
      </c>
      <c r="E5267" t="s">
        <v>63</v>
      </c>
      <c r="F5267" t="s">
        <v>7</v>
      </c>
      <c r="G5267" t="s">
        <v>69</v>
      </c>
      <c r="H5267" s="165">
        <v>112.78270426499999</v>
      </c>
      <c r="I5267" s="164"/>
    </row>
    <row r="5268" spans="1:9" x14ac:dyDescent="0.35">
      <c r="A5268">
        <v>347353</v>
      </c>
      <c r="B5268" t="s">
        <v>47</v>
      </c>
      <c r="C5268" t="s">
        <v>37</v>
      </c>
      <c r="D5268" t="s">
        <v>38</v>
      </c>
      <c r="E5268" t="s">
        <v>39</v>
      </c>
      <c r="F5268" t="s">
        <v>43</v>
      </c>
      <c r="G5268" t="s">
        <v>69</v>
      </c>
      <c r="H5268" s="165">
        <v>337.5892839375</v>
      </c>
      <c r="I5268" s="164"/>
    </row>
    <row r="5269" spans="1:9" x14ac:dyDescent="0.35">
      <c r="A5269">
        <v>347355</v>
      </c>
      <c r="B5269" t="s">
        <v>49</v>
      </c>
      <c r="C5269" t="s">
        <v>37</v>
      </c>
      <c r="D5269" t="s">
        <v>38</v>
      </c>
      <c r="E5269" t="s">
        <v>39</v>
      </c>
      <c r="F5269" t="s">
        <v>43</v>
      </c>
      <c r="G5269" t="s">
        <v>69</v>
      </c>
      <c r="H5269" s="165">
        <v>559.82142562499996</v>
      </c>
      <c r="I5269" s="164"/>
    </row>
    <row r="5270" spans="1:9" x14ac:dyDescent="0.35">
      <c r="A5270">
        <v>347373</v>
      </c>
      <c r="B5270" t="s">
        <v>57</v>
      </c>
      <c r="C5270" t="s">
        <v>37</v>
      </c>
      <c r="D5270" t="s">
        <v>38</v>
      </c>
      <c r="E5270" t="s">
        <v>53</v>
      </c>
      <c r="F5270" t="s">
        <v>43</v>
      </c>
      <c r="G5270" t="s">
        <v>69</v>
      </c>
      <c r="H5270" s="165">
        <v>327.41071256250001</v>
      </c>
      <c r="I5270" s="164"/>
    </row>
    <row r="5271" spans="1:9" x14ac:dyDescent="0.35">
      <c r="A5271">
        <v>347375</v>
      </c>
      <c r="B5271" t="s">
        <v>58</v>
      </c>
      <c r="C5271" t="s">
        <v>37</v>
      </c>
      <c r="D5271" t="s">
        <v>38</v>
      </c>
      <c r="E5271" t="s">
        <v>53</v>
      </c>
      <c r="F5271" t="s">
        <v>43</v>
      </c>
      <c r="G5271" t="s">
        <v>69</v>
      </c>
      <c r="H5271" s="165">
        <v>564.34523512499993</v>
      </c>
      <c r="I5271" s="164"/>
    </row>
    <row r="5272" spans="1:9" x14ac:dyDescent="0.35">
      <c r="A5272">
        <v>347353</v>
      </c>
      <c r="B5272" t="s">
        <v>47</v>
      </c>
      <c r="C5272" t="s">
        <v>37</v>
      </c>
      <c r="D5272" t="s">
        <v>38</v>
      </c>
      <c r="E5272" t="s">
        <v>39</v>
      </c>
      <c r="F5272" t="s">
        <v>42</v>
      </c>
      <c r="G5272" t="s">
        <v>69</v>
      </c>
      <c r="H5272" s="165">
        <v>367.06408436250001</v>
      </c>
      <c r="I5272" s="164"/>
    </row>
    <row r="5273" spans="1:9" x14ac:dyDescent="0.35">
      <c r="A5273">
        <v>347355</v>
      </c>
      <c r="B5273" t="s">
        <v>49</v>
      </c>
      <c r="C5273" t="s">
        <v>37</v>
      </c>
      <c r="D5273" t="s">
        <v>38</v>
      </c>
      <c r="E5273" t="s">
        <v>39</v>
      </c>
      <c r="F5273" t="s">
        <v>42</v>
      </c>
      <c r="G5273" t="s">
        <v>69</v>
      </c>
      <c r="H5273" s="165">
        <v>608.69923537500006</v>
      </c>
      <c r="I5273" s="164"/>
    </row>
    <row r="5274" spans="1:9" x14ac:dyDescent="0.35">
      <c r="A5274">
        <v>347373</v>
      </c>
      <c r="B5274" t="s">
        <v>57</v>
      </c>
      <c r="C5274" t="s">
        <v>37</v>
      </c>
      <c r="D5274" t="s">
        <v>38</v>
      </c>
      <c r="E5274" t="s">
        <v>53</v>
      </c>
      <c r="F5274" t="s">
        <v>42</v>
      </c>
      <c r="G5274" t="s">
        <v>69</v>
      </c>
      <c r="H5274" s="165">
        <v>355.9968255375</v>
      </c>
      <c r="I5274" s="164"/>
    </row>
    <row r="5275" spans="1:9" x14ac:dyDescent="0.35">
      <c r="A5275">
        <v>347375</v>
      </c>
      <c r="B5275" t="s">
        <v>58</v>
      </c>
      <c r="C5275" t="s">
        <v>37</v>
      </c>
      <c r="D5275" t="s">
        <v>38</v>
      </c>
      <c r="E5275" t="s">
        <v>53</v>
      </c>
      <c r="F5275" t="s">
        <v>42</v>
      </c>
      <c r="G5275" t="s">
        <v>69</v>
      </c>
      <c r="H5275" s="165">
        <v>613.6180170749999</v>
      </c>
      <c r="I5275" s="164"/>
    </row>
    <row r="5276" spans="1:9" x14ac:dyDescent="0.35">
      <c r="A5276">
        <v>347385</v>
      </c>
      <c r="B5276" t="s">
        <v>61</v>
      </c>
      <c r="C5276" t="s">
        <v>3</v>
      </c>
      <c r="D5276" t="s">
        <v>62</v>
      </c>
      <c r="E5276" t="s">
        <v>63</v>
      </c>
      <c r="F5276" t="s">
        <v>66</v>
      </c>
      <c r="G5276" t="s">
        <v>69</v>
      </c>
      <c r="H5276" s="165">
        <v>241.8632409375</v>
      </c>
      <c r="I5276" s="164"/>
    </row>
    <row r="5277" spans="1:9" x14ac:dyDescent="0.35">
      <c r="A5277">
        <v>347387</v>
      </c>
      <c r="B5277" t="s">
        <v>70</v>
      </c>
      <c r="C5277" t="s">
        <v>3</v>
      </c>
      <c r="D5277" t="s">
        <v>62</v>
      </c>
      <c r="E5277" t="s">
        <v>63</v>
      </c>
      <c r="F5277" t="s">
        <v>66</v>
      </c>
      <c r="G5277" t="s">
        <v>69</v>
      </c>
      <c r="H5277" s="165">
        <v>240.63550874999999</v>
      </c>
      <c r="I5277" s="164"/>
    </row>
    <row r="5278" spans="1:9" x14ac:dyDescent="0.35">
      <c r="A5278">
        <v>347389</v>
      </c>
      <c r="B5278" t="s">
        <v>71</v>
      </c>
      <c r="C5278" t="s">
        <v>3</v>
      </c>
      <c r="D5278" t="s">
        <v>62</v>
      </c>
      <c r="E5278" t="s">
        <v>63</v>
      </c>
      <c r="F5278" t="s">
        <v>66</v>
      </c>
      <c r="G5278" t="s">
        <v>69</v>
      </c>
      <c r="H5278" s="165">
        <v>239.4077765625</v>
      </c>
      <c r="I5278" s="164"/>
    </row>
    <row r="5279" spans="1:9" x14ac:dyDescent="0.35">
      <c r="A5279">
        <v>347391</v>
      </c>
      <c r="B5279" t="s">
        <v>72</v>
      </c>
      <c r="C5279" t="s">
        <v>3</v>
      </c>
      <c r="D5279" t="s">
        <v>62</v>
      </c>
      <c r="E5279" t="s">
        <v>63</v>
      </c>
      <c r="F5279" t="s">
        <v>66</v>
      </c>
      <c r="G5279" t="s">
        <v>69</v>
      </c>
      <c r="H5279" s="165">
        <v>238.18004437499999</v>
      </c>
      <c r="I5279" s="164"/>
    </row>
    <row r="5280" spans="1:9" x14ac:dyDescent="0.35">
      <c r="A5280">
        <v>347393</v>
      </c>
      <c r="B5280" t="s">
        <v>73</v>
      </c>
      <c r="C5280" t="s">
        <v>3</v>
      </c>
      <c r="D5280" t="s">
        <v>62</v>
      </c>
      <c r="E5280" t="s">
        <v>63</v>
      </c>
      <c r="F5280" t="s">
        <v>66</v>
      </c>
      <c r="G5280" t="s">
        <v>69</v>
      </c>
      <c r="H5280" s="165">
        <v>236.95231218749998</v>
      </c>
      <c r="I5280" s="164"/>
    </row>
    <row r="5281" spans="1:9" x14ac:dyDescent="0.35">
      <c r="A5281">
        <v>347395</v>
      </c>
      <c r="B5281" t="s">
        <v>74</v>
      </c>
      <c r="C5281" t="s">
        <v>3</v>
      </c>
      <c r="D5281" t="s">
        <v>62</v>
      </c>
      <c r="E5281" t="s">
        <v>63</v>
      </c>
      <c r="F5281" t="s">
        <v>66</v>
      </c>
      <c r="G5281" t="s">
        <v>69</v>
      </c>
      <c r="H5281" s="165">
        <v>367.58301693749991</v>
      </c>
      <c r="I5281" s="164"/>
    </row>
    <row r="5282" spans="1:9" x14ac:dyDescent="0.35">
      <c r="A5282">
        <v>347397</v>
      </c>
      <c r="B5282" t="s">
        <v>75</v>
      </c>
      <c r="C5282" t="s">
        <v>3</v>
      </c>
      <c r="D5282" t="s">
        <v>62</v>
      </c>
      <c r="E5282" t="s">
        <v>63</v>
      </c>
      <c r="F5282" t="s">
        <v>66</v>
      </c>
      <c r="G5282" t="s">
        <v>69</v>
      </c>
      <c r="H5282" s="165">
        <v>366.47805796874997</v>
      </c>
      <c r="I5282" s="164"/>
    </row>
    <row r="5283" spans="1:9" x14ac:dyDescent="0.35">
      <c r="A5283">
        <v>347399</v>
      </c>
      <c r="B5283" t="s">
        <v>76</v>
      </c>
      <c r="C5283" t="s">
        <v>3</v>
      </c>
      <c r="D5283" t="s">
        <v>62</v>
      </c>
      <c r="E5283" t="s">
        <v>63</v>
      </c>
      <c r="F5283" t="s">
        <v>66</v>
      </c>
      <c r="G5283" t="s">
        <v>69</v>
      </c>
      <c r="H5283" s="165">
        <v>243.09097312499998</v>
      </c>
      <c r="I5283" s="164"/>
    </row>
    <row r="5284" spans="1:9" x14ac:dyDescent="0.35">
      <c r="A5284">
        <v>347425</v>
      </c>
      <c r="B5284" t="s">
        <v>93</v>
      </c>
      <c r="C5284" t="s">
        <v>3</v>
      </c>
      <c r="D5284" t="s">
        <v>62</v>
      </c>
      <c r="E5284" t="s">
        <v>91</v>
      </c>
      <c r="F5284" t="s">
        <v>66</v>
      </c>
      <c r="G5284" t="s">
        <v>69</v>
      </c>
      <c r="H5284" s="165">
        <v>272.20576499999993</v>
      </c>
      <c r="I5284" s="164"/>
    </row>
    <row r="5285" spans="1:9" x14ac:dyDescent="0.35">
      <c r="A5285">
        <v>347427</v>
      </c>
      <c r="B5285" t="s">
        <v>98</v>
      </c>
      <c r="C5285" t="s">
        <v>3</v>
      </c>
      <c r="D5285" t="s">
        <v>62</v>
      </c>
      <c r="E5285" t="s">
        <v>91</v>
      </c>
      <c r="F5285" t="s">
        <v>66</v>
      </c>
      <c r="G5285" t="s">
        <v>69</v>
      </c>
      <c r="H5285" s="165">
        <v>281.81087999999994</v>
      </c>
      <c r="I5285" s="164"/>
    </row>
    <row r="5286" spans="1:9" x14ac:dyDescent="0.35">
      <c r="A5286">
        <v>347429</v>
      </c>
      <c r="B5286" t="s">
        <v>99</v>
      </c>
      <c r="C5286" t="s">
        <v>3</v>
      </c>
      <c r="D5286" t="s">
        <v>62</v>
      </c>
      <c r="E5286" t="s">
        <v>91</v>
      </c>
      <c r="F5286" t="s">
        <v>66</v>
      </c>
      <c r="G5286" t="s">
        <v>69</v>
      </c>
      <c r="H5286" s="165">
        <v>291.44793599999997</v>
      </c>
      <c r="I5286" s="164"/>
    </row>
    <row r="5287" spans="1:9" x14ac:dyDescent="0.35">
      <c r="A5287">
        <v>347431</v>
      </c>
      <c r="B5287" t="s">
        <v>100</v>
      </c>
      <c r="C5287" t="s">
        <v>3</v>
      </c>
      <c r="D5287" t="s">
        <v>62</v>
      </c>
      <c r="E5287" t="s">
        <v>91</v>
      </c>
      <c r="F5287" t="s">
        <v>66</v>
      </c>
      <c r="G5287" t="s">
        <v>69</v>
      </c>
      <c r="H5287" s="165">
        <v>290.57184000000001</v>
      </c>
      <c r="I5287" s="164"/>
    </row>
    <row r="5288" spans="1:9" x14ac:dyDescent="0.35">
      <c r="A5288">
        <v>347433</v>
      </c>
      <c r="B5288" t="s">
        <v>101</v>
      </c>
      <c r="C5288" t="s">
        <v>3</v>
      </c>
      <c r="D5288" t="s">
        <v>62</v>
      </c>
      <c r="E5288" t="s">
        <v>91</v>
      </c>
      <c r="F5288" t="s">
        <v>66</v>
      </c>
      <c r="G5288" t="s">
        <v>69</v>
      </c>
      <c r="H5288" s="165">
        <v>289.11167999999998</v>
      </c>
      <c r="I5288" s="164"/>
    </row>
    <row r="5289" spans="1:9" x14ac:dyDescent="0.35">
      <c r="A5289">
        <v>347435</v>
      </c>
      <c r="B5289" t="s">
        <v>102</v>
      </c>
      <c r="C5289" t="s">
        <v>3</v>
      </c>
      <c r="D5289" t="s">
        <v>62</v>
      </c>
      <c r="E5289" t="s">
        <v>91</v>
      </c>
      <c r="F5289" t="s">
        <v>66</v>
      </c>
      <c r="G5289" t="s">
        <v>69</v>
      </c>
      <c r="H5289" s="165">
        <v>442.71366749999999</v>
      </c>
      <c r="I5289" s="164"/>
    </row>
    <row r="5290" spans="1:9" x14ac:dyDescent="0.35">
      <c r="A5290">
        <v>347437</v>
      </c>
      <c r="B5290" t="s">
        <v>103</v>
      </c>
      <c r="C5290" t="s">
        <v>3</v>
      </c>
      <c r="D5290" t="s">
        <v>62</v>
      </c>
      <c r="E5290" t="s">
        <v>91</v>
      </c>
      <c r="F5290" t="s">
        <v>66</v>
      </c>
      <c r="G5290" t="s">
        <v>69</v>
      </c>
      <c r="H5290" s="165">
        <v>429.28703999999993</v>
      </c>
      <c r="I5290" s="164"/>
    </row>
    <row r="5291" spans="1:9" x14ac:dyDescent="0.35">
      <c r="A5291">
        <v>347439</v>
      </c>
      <c r="B5291" t="s">
        <v>104</v>
      </c>
      <c r="C5291" t="s">
        <v>3</v>
      </c>
      <c r="D5291" t="s">
        <v>62</v>
      </c>
      <c r="E5291" t="s">
        <v>91</v>
      </c>
      <c r="F5291" t="s">
        <v>66</v>
      </c>
      <c r="G5291" t="s">
        <v>69</v>
      </c>
      <c r="H5291" s="165">
        <v>284.7312</v>
      </c>
      <c r="I5291" s="164"/>
    </row>
    <row r="5292" spans="1:9" x14ac:dyDescent="0.35">
      <c r="A5292">
        <v>347385</v>
      </c>
      <c r="B5292" t="s">
        <v>61</v>
      </c>
      <c r="C5292" t="s">
        <v>3</v>
      </c>
      <c r="D5292" t="s">
        <v>62</v>
      </c>
      <c r="E5292" t="s">
        <v>63</v>
      </c>
      <c r="F5292" t="s">
        <v>64</v>
      </c>
      <c r="G5292" t="s">
        <v>69</v>
      </c>
      <c r="H5292" s="165">
        <v>181.75256629687499</v>
      </c>
      <c r="I5292" s="164"/>
    </row>
    <row r="5293" spans="1:9" x14ac:dyDescent="0.35">
      <c r="A5293">
        <v>347387</v>
      </c>
      <c r="B5293" t="s">
        <v>70</v>
      </c>
      <c r="C5293" t="s">
        <v>3</v>
      </c>
      <c r="D5293" t="s">
        <v>62</v>
      </c>
      <c r="E5293" t="s">
        <v>63</v>
      </c>
      <c r="F5293" t="s">
        <v>64</v>
      </c>
      <c r="G5293" t="s">
        <v>69</v>
      </c>
      <c r="H5293" s="165">
        <v>180.8299644375</v>
      </c>
      <c r="I5293" s="164"/>
    </row>
    <row r="5294" spans="1:9" x14ac:dyDescent="0.35">
      <c r="A5294">
        <v>347389</v>
      </c>
      <c r="B5294" t="s">
        <v>71</v>
      </c>
      <c r="C5294" t="s">
        <v>3</v>
      </c>
      <c r="D5294" t="s">
        <v>62</v>
      </c>
      <c r="E5294" t="s">
        <v>63</v>
      </c>
      <c r="F5294" t="s">
        <v>64</v>
      </c>
      <c r="G5294" t="s">
        <v>69</v>
      </c>
      <c r="H5294" s="165">
        <v>179.90736257812497</v>
      </c>
      <c r="I5294" s="164"/>
    </row>
    <row r="5295" spans="1:9" x14ac:dyDescent="0.35">
      <c r="A5295">
        <v>347391</v>
      </c>
      <c r="B5295" t="s">
        <v>72</v>
      </c>
      <c r="C5295" t="s">
        <v>3</v>
      </c>
      <c r="D5295" t="s">
        <v>62</v>
      </c>
      <c r="E5295" t="s">
        <v>63</v>
      </c>
      <c r="F5295" t="s">
        <v>64</v>
      </c>
      <c r="G5295" t="s">
        <v>69</v>
      </c>
      <c r="H5295" s="165">
        <v>178.98476071874995</v>
      </c>
      <c r="I5295" s="164"/>
    </row>
    <row r="5296" spans="1:9" x14ac:dyDescent="0.35">
      <c r="A5296">
        <v>347393</v>
      </c>
      <c r="B5296" t="s">
        <v>73</v>
      </c>
      <c r="C5296" t="s">
        <v>3</v>
      </c>
      <c r="D5296" t="s">
        <v>62</v>
      </c>
      <c r="E5296" t="s">
        <v>63</v>
      </c>
      <c r="F5296" t="s">
        <v>64</v>
      </c>
      <c r="G5296" t="s">
        <v>69</v>
      </c>
      <c r="H5296" s="165">
        <v>178.06215885937496</v>
      </c>
      <c r="I5296" s="164"/>
    </row>
    <row r="5297" spans="1:9" x14ac:dyDescent="0.35">
      <c r="A5297">
        <v>347395</v>
      </c>
      <c r="B5297" t="s">
        <v>74</v>
      </c>
      <c r="C5297" t="s">
        <v>3</v>
      </c>
      <c r="D5297" t="s">
        <v>62</v>
      </c>
      <c r="E5297" t="s">
        <v>63</v>
      </c>
      <c r="F5297" t="s">
        <v>64</v>
      </c>
      <c r="G5297" t="s">
        <v>69</v>
      </c>
      <c r="H5297" s="165">
        <v>276.22699669687495</v>
      </c>
      <c r="I5297" s="164"/>
    </row>
    <row r="5298" spans="1:9" x14ac:dyDescent="0.35">
      <c r="A5298">
        <v>347397</v>
      </c>
      <c r="B5298" t="s">
        <v>75</v>
      </c>
      <c r="C5298" t="s">
        <v>3</v>
      </c>
      <c r="D5298" t="s">
        <v>62</v>
      </c>
      <c r="E5298" t="s">
        <v>63</v>
      </c>
      <c r="F5298" t="s">
        <v>64</v>
      </c>
      <c r="G5298" t="s">
        <v>69</v>
      </c>
      <c r="H5298" s="165">
        <v>275.39665502343746</v>
      </c>
      <c r="I5298" s="164"/>
    </row>
    <row r="5299" spans="1:9" x14ac:dyDescent="0.35">
      <c r="A5299">
        <v>347399</v>
      </c>
      <c r="B5299" t="s">
        <v>76</v>
      </c>
      <c r="C5299" t="s">
        <v>3</v>
      </c>
      <c r="D5299" t="s">
        <v>62</v>
      </c>
      <c r="E5299" t="s">
        <v>63</v>
      </c>
      <c r="F5299" t="s">
        <v>64</v>
      </c>
      <c r="G5299" t="s">
        <v>69</v>
      </c>
      <c r="H5299" s="165">
        <v>182.67516815624998</v>
      </c>
      <c r="I5299" s="164"/>
    </row>
    <row r="5300" spans="1:9" x14ac:dyDescent="0.35">
      <c r="A5300">
        <v>347425</v>
      </c>
      <c r="B5300" t="s">
        <v>93</v>
      </c>
      <c r="C5300" t="s">
        <v>3</v>
      </c>
      <c r="D5300" t="s">
        <v>62</v>
      </c>
      <c r="E5300" t="s">
        <v>91</v>
      </c>
      <c r="F5300" t="s">
        <v>64</v>
      </c>
      <c r="G5300" t="s">
        <v>69</v>
      </c>
      <c r="H5300" s="165">
        <v>204.55401225</v>
      </c>
      <c r="I5300" s="164"/>
    </row>
    <row r="5301" spans="1:9" x14ac:dyDescent="0.35">
      <c r="A5301">
        <v>347427</v>
      </c>
      <c r="B5301" t="s">
        <v>98</v>
      </c>
      <c r="C5301" t="s">
        <v>3</v>
      </c>
      <c r="D5301" t="s">
        <v>62</v>
      </c>
      <c r="E5301" t="s">
        <v>91</v>
      </c>
      <c r="F5301" t="s">
        <v>64</v>
      </c>
      <c r="G5301" t="s">
        <v>69</v>
      </c>
      <c r="H5301" s="165">
        <v>211.77195199999997</v>
      </c>
      <c r="I5301" s="164"/>
    </row>
    <row r="5302" spans="1:9" x14ac:dyDescent="0.35">
      <c r="A5302">
        <v>347429</v>
      </c>
      <c r="B5302" t="s">
        <v>99</v>
      </c>
      <c r="C5302" t="s">
        <v>3</v>
      </c>
      <c r="D5302" t="s">
        <v>62</v>
      </c>
      <c r="E5302" t="s">
        <v>91</v>
      </c>
      <c r="F5302" t="s">
        <v>64</v>
      </c>
      <c r="G5302" t="s">
        <v>69</v>
      </c>
      <c r="H5302" s="165">
        <v>219.01389439999997</v>
      </c>
      <c r="I5302" s="164"/>
    </row>
    <row r="5303" spans="1:9" x14ac:dyDescent="0.35">
      <c r="A5303">
        <v>347431</v>
      </c>
      <c r="B5303" t="s">
        <v>100</v>
      </c>
      <c r="C5303" t="s">
        <v>3</v>
      </c>
      <c r="D5303" t="s">
        <v>62</v>
      </c>
      <c r="E5303" t="s">
        <v>91</v>
      </c>
      <c r="F5303" t="s">
        <v>64</v>
      </c>
      <c r="G5303" t="s">
        <v>69</v>
      </c>
      <c r="H5303" s="165">
        <v>218.35553599999997</v>
      </c>
      <c r="I5303" s="164"/>
    </row>
    <row r="5304" spans="1:9" x14ac:dyDescent="0.35">
      <c r="A5304">
        <v>347433</v>
      </c>
      <c r="B5304" t="s">
        <v>101</v>
      </c>
      <c r="C5304" t="s">
        <v>3</v>
      </c>
      <c r="D5304" t="s">
        <v>62</v>
      </c>
      <c r="E5304" t="s">
        <v>91</v>
      </c>
      <c r="F5304" t="s">
        <v>64</v>
      </c>
      <c r="G5304" t="s">
        <v>69</v>
      </c>
      <c r="H5304" s="165">
        <v>217.25827199999995</v>
      </c>
      <c r="I5304" s="164"/>
    </row>
    <row r="5305" spans="1:9" x14ac:dyDescent="0.35">
      <c r="A5305">
        <v>347435</v>
      </c>
      <c r="B5305" t="s">
        <v>102</v>
      </c>
      <c r="C5305" t="s">
        <v>3</v>
      </c>
      <c r="D5305" t="s">
        <v>62</v>
      </c>
      <c r="E5305" t="s">
        <v>91</v>
      </c>
      <c r="F5305" t="s">
        <v>64</v>
      </c>
      <c r="G5305" t="s">
        <v>69</v>
      </c>
      <c r="H5305" s="165">
        <v>332.68530137499999</v>
      </c>
      <c r="I5305" s="164"/>
    </row>
    <row r="5306" spans="1:9" x14ac:dyDescent="0.35">
      <c r="A5306">
        <v>347437</v>
      </c>
      <c r="B5306" t="s">
        <v>103</v>
      </c>
      <c r="C5306" t="s">
        <v>3</v>
      </c>
      <c r="D5306" t="s">
        <v>62</v>
      </c>
      <c r="E5306" t="s">
        <v>91</v>
      </c>
      <c r="F5306" t="s">
        <v>64</v>
      </c>
      <c r="G5306" t="s">
        <v>69</v>
      </c>
      <c r="H5306" s="165">
        <v>322.59561600000001</v>
      </c>
      <c r="I5306" s="164"/>
    </row>
    <row r="5307" spans="1:9" x14ac:dyDescent="0.35">
      <c r="A5307">
        <v>347439</v>
      </c>
      <c r="B5307" t="s">
        <v>104</v>
      </c>
      <c r="C5307" t="s">
        <v>3</v>
      </c>
      <c r="D5307" t="s">
        <v>62</v>
      </c>
      <c r="E5307" t="s">
        <v>91</v>
      </c>
      <c r="F5307" t="s">
        <v>64</v>
      </c>
      <c r="G5307" t="s">
        <v>69</v>
      </c>
      <c r="H5307" s="165">
        <v>213.96647999999996</v>
      </c>
      <c r="I5307" s="164"/>
    </row>
    <row r="5308" spans="1:9" x14ac:dyDescent="0.35">
      <c r="A5308">
        <v>347353</v>
      </c>
      <c r="B5308" t="s">
        <v>47</v>
      </c>
      <c r="C5308" t="s">
        <v>37</v>
      </c>
      <c r="D5308" t="s">
        <v>38</v>
      </c>
      <c r="E5308" t="s">
        <v>39</v>
      </c>
      <c r="F5308" t="s">
        <v>44</v>
      </c>
      <c r="G5308" t="s">
        <v>69</v>
      </c>
      <c r="H5308" s="165">
        <v>187.10133279749996</v>
      </c>
      <c r="I5308" s="164"/>
    </row>
    <row r="5309" spans="1:9" x14ac:dyDescent="0.35">
      <c r="A5309">
        <v>347355</v>
      </c>
      <c r="B5309" t="s">
        <v>49</v>
      </c>
      <c r="C5309" t="s">
        <v>37</v>
      </c>
      <c r="D5309" t="s">
        <v>38</v>
      </c>
      <c r="E5309" t="s">
        <v>39</v>
      </c>
      <c r="F5309" t="s">
        <v>44</v>
      </c>
      <c r="G5309" t="s">
        <v>69</v>
      </c>
      <c r="H5309" s="165">
        <v>279.24168764249998</v>
      </c>
      <c r="I5309" s="164"/>
    </row>
    <row r="5310" spans="1:9" x14ac:dyDescent="0.35">
      <c r="A5310">
        <v>347373</v>
      </c>
      <c r="B5310" t="s">
        <v>57</v>
      </c>
      <c r="C5310" t="s">
        <v>37</v>
      </c>
      <c r="D5310" t="s">
        <v>38</v>
      </c>
      <c r="E5310" t="s">
        <v>53</v>
      </c>
      <c r="F5310" t="s">
        <v>44</v>
      </c>
      <c r="G5310" t="s">
        <v>69</v>
      </c>
      <c r="H5310" s="165">
        <v>181.46008658249997</v>
      </c>
      <c r="I5310" s="164"/>
    </row>
    <row r="5311" spans="1:9" x14ac:dyDescent="0.35">
      <c r="A5311">
        <v>347375</v>
      </c>
      <c r="B5311" t="s">
        <v>58</v>
      </c>
      <c r="C5311" t="s">
        <v>37</v>
      </c>
      <c r="D5311" t="s">
        <v>38</v>
      </c>
      <c r="E5311" t="s">
        <v>53</v>
      </c>
      <c r="F5311" t="s">
        <v>44</v>
      </c>
      <c r="G5311" t="s">
        <v>69</v>
      </c>
      <c r="H5311" s="165">
        <v>281.49818612849998</v>
      </c>
      <c r="I5311" s="164"/>
    </row>
    <row r="5312" spans="1:9" x14ac:dyDescent="0.35">
      <c r="A5312">
        <v>347403</v>
      </c>
      <c r="B5312" t="s">
        <v>77</v>
      </c>
      <c r="C5312" t="s">
        <v>37</v>
      </c>
      <c r="D5312" t="s">
        <v>4</v>
      </c>
      <c r="E5312" t="s">
        <v>78</v>
      </c>
      <c r="F5312" t="s">
        <v>44</v>
      </c>
      <c r="G5312" t="s">
        <v>69</v>
      </c>
      <c r="H5312" s="165">
        <v>9.7183814681249991</v>
      </c>
      <c r="I5312" s="164"/>
    </row>
    <row r="5313" spans="1:9" x14ac:dyDescent="0.35">
      <c r="A5313">
        <v>347405</v>
      </c>
      <c r="B5313" t="s">
        <v>82</v>
      </c>
      <c r="C5313" t="s">
        <v>37</v>
      </c>
      <c r="D5313" t="s">
        <v>4</v>
      </c>
      <c r="E5313" t="s">
        <v>78</v>
      </c>
      <c r="F5313" t="s">
        <v>44</v>
      </c>
      <c r="G5313" t="s">
        <v>69</v>
      </c>
      <c r="H5313" s="165">
        <v>38.676198329999998</v>
      </c>
      <c r="I5313" s="164"/>
    </row>
    <row r="5314" spans="1:9" x14ac:dyDescent="0.35">
      <c r="A5314">
        <v>347407</v>
      </c>
      <c r="B5314" t="s">
        <v>83</v>
      </c>
      <c r="C5314" t="s">
        <v>37</v>
      </c>
      <c r="D5314" t="s">
        <v>4</v>
      </c>
      <c r="E5314" t="s">
        <v>78</v>
      </c>
      <c r="F5314" t="s">
        <v>44</v>
      </c>
      <c r="G5314" t="s">
        <v>69</v>
      </c>
      <c r="H5314" s="165">
        <v>57.718306181249993</v>
      </c>
      <c r="I5314" s="164"/>
    </row>
    <row r="5315" spans="1:9" x14ac:dyDescent="0.35">
      <c r="A5315">
        <v>347409</v>
      </c>
      <c r="B5315" t="s">
        <v>84</v>
      </c>
      <c r="C5315" t="s">
        <v>37</v>
      </c>
      <c r="D5315" t="s">
        <v>4</v>
      </c>
      <c r="E5315" t="s">
        <v>78</v>
      </c>
      <c r="F5315" t="s">
        <v>44</v>
      </c>
      <c r="G5315" t="s">
        <v>69</v>
      </c>
      <c r="H5315" s="165">
        <v>76.563086489999975</v>
      </c>
      <c r="I5315" s="164"/>
    </row>
    <row r="5316" spans="1:9" x14ac:dyDescent="0.35">
      <c r="A5316">
        <v>347411</v>
      </c>
      <c r="B5316" t="s">
        <v>85</v>
      </c>
      <c r="C5316" t="s">
        <v>37</v>
      </c>
      <c r="D5316" t="s">
        <v>4</v>
      </c>
      <c r="E5316" t="s">
        <v>78</v>
      </c>
      <c r="F5316" t="s">
        <v>44</v>
      </c>
      <c r="G5316" t="s">
        <v>69</v>
      </c>
      <c r="H5316" s="165">
        <v>277.04400050249996</v>
      </c>
      <c r="I5316" s="164"/>
    </row>
    <row r="5317" spans="1:9" x14ac:dyDescent="0.35">
      <c r="A5317">
        <v>347413</v>
      </c>
      <c r="B5317" t="s">
        <v>86</v>
      </c>
      <c r="C5317" t="s">
        <v>37</v>
      </c>
      <c r="D5317" t="s">
        <v>4</v>
      </c>
      <c r="E5317" t="s">
        <v>78</v>
      </c>
      <c r="F5317" t="s">
        <v>44</v>
      </c>
      <c r="G5317" t="s">
        <v>69</v>
      </c>
      <c r="H5317" s="165">
        <v>326.48383590074997</v>
      </c>
      <c r="I5317" s="164"/>
    </row>
    <row r="5318" spans="1:9" x14ac:dyDescent="0.35">
      <c r="A5318">
        <v>347415</v>
      </c>
      <c r="B5318" t="s">
        <v>87</v>
      </c>
      <c r="C5318" t="s">
        <v>37</v>
      </c>
      <c r="D5318" t="s">
        <v>4</v>
      </c>
      <c r="E5318" t="s">
        <v>78</v>
      </c>
      <c r="F5318" t="s">
        <v>44</v>
      </c>
      <c r="G5318" t="s">
        <v>69</v>
      </c>
      <c r="H5318" s="165">
        <v>305.86833108562502</v>
      </c>
      <c r="I5318" s="164"/>
    </row>
    <row r="5319" spans="1:9" x14ac:dyDescent="0.35">
      <c r="A5319">
        <v>347417</v>
      </c>
      <c r="B5319" t="s">
        <v>88</v>
      </c>
      <c r="C5319" t="s">
        <v>37</v>
      </c>
      <c r="D5319" t="s">
        <v>4</v>
      </c>
      <c r="E5319" t="s">
        <v>78</v>
      </c>
      <c r="F5319" t="s">
        <v>44</v>
      </c>
      <c r="G5319" t="s">
        <v>69</v>
      </c>
      <c r="H5319" s="165">
        <v>284.79587758874999</v>
      </c>
      <c r="I5319" s="164"/>
    </row>
    <row r="5320" spans="1:9" x14ac:dyDescent="0.35">
      <c r="A5320">
        <v>347419</v>
      </c>
      <c r="B5320" t="s">
        <v>89</v>
      </c>
      <c r="C5320" t="s">
        <v>37</v>
      </c>
      <c r="D5320" t="s">
        <v>4</v>
      </c>
      <c r="E5320" t="s">
        <v>78</v>
      </c>
      <c r="F5320" t="s">
        <v>44</v>
      </c>
      <c r="G5320" t="s">
        <v>69</v>
      </c>
      <c r="H5320" s="165">
        <v>234.76560722999997</v>
      </c>
      <c r="I5320" s="164"/>
    </row>
    <row r="5321" spans="1:9" x14ac:dyDescent="0.35">
      <c r="A5321">
        <v>347353</v>
      </c>
      <c r="B5321" t="s">
        <v>47</v>
      </c>
      <c r="C5321" t="s">
        <v>37</v>
      </c>
      <c r="D5321" t="s">
        <v>38</v>
      </c>
      <c r="E5321" t="s">
        <v>39</v>
      </c>
      <c r="F5321" t="s">
        <v>41</v>
      </c>
      <c r="G5321" t="s">
        <v>69</v>
      </c>
      <c r="H5321" s="165">
        <v>234.54498995999998</v>
      </c>
      <c r="I5321" s="164"/>
    </row>
    <row r="5322" spans="1:9" x14ac:dyDescent="0.35">
      <c r="A5322">
        <v>347355</v>
      </c>
      <c r="B5322" t="s">
        <v>49</v>
      </c>
      <c r="C5322" t="s">
        <v>37</v>
      </c>
      <c r="D5322" t="s">
        <v>38</v>
      </c>
      <c r="E5322" t="s">
        <v>39</v>
      </c>
      <c r="F5322" t="s">
        <v>41</v>
      </c>
      <c r="G5322" t="s">
        <v>69</v>
      </c>
      <c r="H5322" s="165">
        <v>350.04955788000001</v>
      </c>
      <c r="I5322" s="164"/>
    </row>
    <row r="5323" spans="1:9" x14ac:dyDescent="0.35">
      <c r="A5323">
        <v>347373</v>
      </c>
      <c r="B5323" t="s">
        <v>57</v>
      </c>
      <c r="C5323" t="s">
        <v>37</v>
      </c>
      <c r="D5323" t="s">
        <v>38</v>
      </c>
      <c r="E5323" t="s">
        <v>53</v>
      </c>
      <c r="F5323" t="s">
        <v>41</v>
      </c>
      <c r="G5323" t="s">
        <v>69</v>
      </c>
      <c r="H5323" s="165">
        <v>227.47328171999999</v>
      </c>
      <c r="I5323" s="164"/>
    </row>
    <row r="5324" spans="1:9" x14ac:dyDescent="0.35">
      <c r="A5324">
        <v>347375</v>
      </c>
      <c r="B5324" t="s">
        <v>58</v>
      </c>
      <c r="C5324" t="s">
        <v>37</v>
      </c>
      <c r="D5324" t="s">
        <v>38</v>
      </c>
      <c r="E5324" t="s">
        <v>53</v>
      </c>
      <c r="F5324" t="s">
        <v>41</v>
      </c>
      <c r="G5324" t="s">
        <v>69</v>
      </c>
      <c r="H5324" s="165">
        <v>352.87824117599996</v>
      </c>
      <c r="I5324" s="164"/>
    </row>
    <row r="5325" spans="1:9" x14ac:dyDescent="0.35">
      <c r="A5325">
        <v>347403</v>
      </c>
      <c r="B5325" t="s">
        <v>77</v>
      </c>
      <c r="C5325" t="s">
        <v>37</v>
      </c>
      <c r="D5325" t="s">
        <v>4</v>
      </c>
      <c r="E5325" t="s">
        <v>78</v>
      </c>
      <c r="F5325" t="s">
        <v>41</v>
      </c>
      <c r="G5325" t="s">
        <v>69</v>
      </c>
      <c r="H5325" s="165">
        <v>12.182690790000001</v>
      </c>
      <c r="I5325" s="164"/>
    </row>
    <row r="5326" spans="1:9" x14ac:dyDescent="0.35">
      <c r="A5326">
        <v>347405</v>
      </c>
      <c r="B5326" t="s">
        <v>82</v>
      </c>
      <c r="C5326" t="s">
        <v>37</v>
      </c>
      <c r="D5326" t="s">
        <v>4</v>
      </c>
      <c r="E5326" t="s">
        <v>78</v>
      </c>
      <c r="F5326" t="s">
        <v>41</v>
      </c>
      <c r="G5326" t="s">
        <v>69</v>
      </c>
      <c r="H5326" s="165">
        <v>48.483398879999996</v>
      </c>
      <c r="I5326" s="164"/>
    </row>
    <row r="5327" spans="1:9" x14ac:dyDescent="0.35">
      <c r="A5327">
        <v>347407</v>
      </c>
      <c r="B5327" t="s">
        <v>83</v>
      </c>
      <c r="C5327" t="s">
        <v>37</v>
      </c>
      <c r="D5327" t="s">
        <v>4</v>
      </c>
      <c r="E5327" t="s">
        <v>78</v>
      </c>
      <c r="F5327" t="s">
        <v>41</v>
      </c>
      <c r="G5327" t="s">
        <v>69</v>
      </c>
      <c r="H5327" s="165">
        <v>72.354051900000002</v>
      </c>
      <c r="I5327" s="164"/>
    </row>
    <row r="5328" spans="1:9" x14ac:dyDescent="0.35">
      <c r="A5328">
        <v>347409</v>
      </c>
      <c r="B5328" t="s">
        <v>84</v>
      </c>
      <c r="C5328" t="s">
        <v>37</v>
      </c>
      <c r="D5328" t="s">
        <v>4</v>
      </c>
      <c r="E5328" t="s">
        <v>78</v>
      </c>
      <c r="F5328" t="s">
        <v>41</v>
      </c>
      <c r="G5328" t="s">
        <v>69</v>
      </c>
      <c r="H5328" s="165">
        <v>95.977340639999994</v>
      </c>
      <c r="I5328" s="164"/>
    </row>
    <row r="5329" spans="1:9" x14ac:dyDescent="0.35">
      <c r="A5329">
        <v>347411</v>
      </c>
      <c r="B5329" t="s">
        <v>85</v>
      </c>
      <c r="C5329" t="s">
        <v>37</v>
      </c>
      <c r="D5329" t="s">
        <v>4</v>
      </c>
      <c r="E5329" t="s">
        <v>78</v>
      </c>
      <c r="F5329" t="s">
        <v>41</v>
      </c>
      <c r="G5329" t="s">
        <v>69</v>
      </c>
      <c r="H5329" s="165">
        <v>347.29459884000005</v>
      </c>
      <c r="I5329" s="164"/>
    </row>
    <row r="5330" spans="1:9" x14ac:dyDescent="0.35">
      <c r="A5330">
        <v>347413</v>
      </c>
      <c r="B5330" t="s">
        <v>86</v>
      </c>
      <c r="C5330" t="s">
        <v>37</v>
      </c>
      <c r="D5330" t="s">
        <v>4</v>
      </c>
      <c r="E5330" t="s">
        <v>78</v>
      </c>
      <c r="F5330" t="s">
        <v>41</v>
      </c>
      <c r="G5330" t="s">
        <v>69</v>
      </c>
      <c r="H5330" s="165">
        <v>409.27099165200002</v>
      </c>
      <c r="I5330" s="164"/>
    </row>
    <row r="5331" spans="1:9" x14ac:dyDescent="0.35">
      <c r="A5331">
        <v>347415</v>
      </c>
      <c r="B5331" t="s">
        <v>87</v>
      </c>
      <c r="C5331" t="s">
        <v>37</v>
      </c>
      <c r="D5331" t="s">
        <v>4</v>
      </c>
      <c r="E5331" t="s">
        <v>78</v>
      </c>
      <c r="F5331" t="s">
        <v>41</v>
      </c>
      <c r="G5331" t="s">
        <v>69</v>
      </c>
      <c r="H5331" s="165">
        <v>383.42797227</v>
      </c>
      <c r="I5331" s="164"/>
    </row>
    <row r="5332" spans="1:9" x14ac:dyDescent="0.35">
      <c r="A5332">
        <v>347417</v>
      </c>
      <c r="B5332" t="s">
        <v>88</v>
      </c>
      <c r="C5332" t="s">
        <v>37</v>
      </c>
      <c r="D5332" t="s">
        <v>4</v>
      </c>
      <c r="E5332" t="s">
        <v>78</v>
      </c>
      <c r="F5332" t="s">
        <v>41</v>
      </c>
      <c r="G5332" t="s">
        <v>69</v>
      </c>
      <c r="H5332" s="165">
        <v>357.01213482000003</v>
      </c>
      <c r="I5332" s="164"/>
    </row>
    <row r="5333" spans="1:9" x14ac:dyDescent="0.35">
      <c r="A5333">
        <v>347419</v>
      </c>
      <c r="B5333" t="s">
        <v>89</v>
      </c>
      <c r="C5333" t="s">
        <v>37</v>
      </c>
      <c r="D5333" t="s">
        <v>4</v>
      </c>
      <c r="E5333" t="s">
        <v>78</v>
      </c>
      <c r="F5333" t="s">
        <v>41</v>
      </c>
      <c r="G5333" t="s">
        <v>69</v>
      </c>
      <c r="H5333" s="165">
        <v>294.29558928</v>
      </c>
      <c r="I5333" s="164"/>
    </row>
    <row r="5334" spans="1:9" x14ac:dyDescent="0.35">
      <c r="A5334">
        <v>347425</v>
      </c>
      <c r="B5334" t="s">
        <v>93</v>
      </c>
      <c r="C5334" t="s">
        <v>3</v>
      </c>
      <c r="D5334" t="s">
        <v>62</v>
      </c>
      <c r="E5334" t="s">
        <v>91</v>
      </c>
      <c r="F5334" t="s">
        <v>95</v>
      </c>
      <c r="G5334" t="s">
        <v>69</v>
      </c>
      <c r="H5334" s="165">
        <v>415.25964809999999</v>
      </c>
      <c r="I5334" s="164"/>
    </row>
    <row r="5335" spans="1:9" x14ac:dyDescent="0.35">
      <c r="A5335">
        <v>347427</v>
      </c>
      <c r="B5335" t="s">
        <v>98</v>
      </c>
      <c r="C5335" t="s">
        <v>3</v>
      </c>
      <c r="D5335" t="s">
        <v>62</v>
      </c>
      <c r="E5335" t="s">
        <v>91</v>
      </c>
      <c r="F5335" t="s">
        <v>95</v>
      </c>
      <c r="G5335" t="s">
        <v>69</v>
      </c>
      <c r="H5335" s="165">
        <v>429.9125952</v>
      </c>
      <c r="I5335" s="164"/>
    </row>
    <row r="5336" spans="1:9" x14ac:dyDescent="0.35">
      <c r="A5336">
        <v>347429</v>
      </c>
      <c r="B5336" t="s">
        <v>99</v>
      </c>
      <c r="C5336" t="s">
        <v>3</v>
      </c>
      <c r="D5336" t="s">
        <v>62</v>
      </c>
      <c r="E5336" t="s">
        <v>91</v>
      </c>
      <c r="F5336" t="s">
        <v>95</v>
      </c>
      <c r="G5336" t="s">
        <v>69</v>
      </c>
      <c r="H5336" s="165">
        <v>444.61426944000004</v>
      </c>
      <c r="I5336" s="164"/>
    </row>
    <row r="5337" spans="1:9" x14ac:dyDescent="0.35">
      <c r="A5337">
        <v>347431</v>
      </c>
      <c r="B5337" t="s">
        <v>100</v>
      </c>
      <c r="C5337" t="s">
        <v>3</v>
      </c>
      <c r="D5337" t="s">
        <v>62</v>
      </c>
      <c r="E5337" t="s">
        <v>91</v>
      </c>
      <c r="F5337" t="s">
        <v>95</v>
      </c>
      <c r="G5337" t="s">
        <v>69</v>
      </c>
      <c r="H5337" s="165">
        <v>443.27775360000004</v>
      </c>
      <c r="I5337" s="164"/>
    </row>
    <row r="5338" spans="1:9" x14ac:dyDescent="0.35">
      <c r="A5338">
        <v>347433</v>
      </c>
      <c r="B5338" t="s">
        <v>101</v>
      </c>
      <c r="C5338" t="s">
        <v>3</v>
      </c>
      <c r="D5338" t="s">
        <v>62</v>
      </c>
      <c r="E5338" t="s">
        <v>91</v>
      </c>
      <c r="F5338" t="s">
        <v>95</v>
      </c>
      <c r="G5338" t="s">
        <v>69</v>
      </c>
      <c r="H5338" s="165">
        <v>441.05022720000005</v>
      </c>
      <c r="I5338" s="164"/>
    </row>
    <row r="5339" spans="1:9" x14ac:dyDescent="0.35">
      <c r="A5339">
        <v>347435</v>
      </c>
      <c r="B5339" t="s">
        <v>102</v>
      </c>
      <c r="C5339" t="s">
        <v>3</v>
      </c>
      <c r="D5339" t="s">
        <v>62</v>
      </c>
      <c r="E5339" t="s">
        <v>91</v>
      </c>
      <c r="F5339" t="s">
        <v>95</v>
      </c>
      <c r="G5339" t="s">
        <v>69</v>
      </c>
      <c r="H5339" s="165">
        <v>785.08123814999999</v>
      </c>
      <c r="I5339" s="164"/>
    </row>
    <row r="5340" spans="1:9" x14ac:dyDescent="0.35">
      <c r="A5340">
        <v>347437</v>
      </c>
      <c r="B5340" t="s">
        <v>103</v>
      </c>
      <c r="C5340" t="s">
        <v>3</v>
      </c>
      <c r="D5340" t="s">
        <v>62</v>
      </c>
      <c r="E5340" t="s">
        <v>91</v>
      </c>
      <c r="F5340" t="s">
        <v>95</v>
      </c>
      <c r="G5340" t="s">
        <v>69</v>
      </c>
      <c r="H5340" s="165">
        <v>764.04155519999995</v>
      </c>
      <c r="I5340" s="164"/>
    </row>
    <row r="5341" spans="1:9" x14ac:dyDescent="0.35">
      <c r="A5341">
        <v>347439</v>
      </c>
      <c r="B5341" t="s">
        <v>104</v>
      </c>
      <c r="C5341" t="s">
        <v>3</v>
      </c>
      <c r="D5341" t="s">
        <v>62</v>
      </c>
      <c r="E5341" t="s">
        <v>91</v>
      </c>
      <c r="F5341" t="s">
        <v>95</v>
      </c>
      <c r="G5341" t="s">
        <v>69</v>
      </c>
      <c r="H5341" s="165">
        <v>434.36764800000003</v>
      </c>
      <c r="I5341" s="164"/>
    </row>
    <row r="5342" spans="1:9" x14ac:dyDescent="0.35">
      <c r="A5342">
        <v>347331</v>
      </c>
      <c r="B5342" t="s">
        <v>2</v>
      </c>
      <c r="C5342" t="s">
        <v>3</v>
      </c>
      <c r="D5342" t="s">
        <v>4</v>
      </c>
      <c r="E5342" t="s">
        <v>5</v>
      </c>
      <c r="F5342" t="s">
        <v>5</v>
      </c>
      <c r="G5342" t="s">
        <v>69</v>
      </c>
      <c r="H5342" s="165">
        <v>423.039337875</v>
      </c>
      <c r="I5342" s="164"/>
    </row>
    <row r="5343" spans="1:9" x14ac:dyDescent="0.35">
      <c r="A5343">
        <v>347333</v>
      </c>
      <c r="B5343" t="s">
        <v>32</v>
      </c>
      <c r="C5343" t="s">
        <v>3</v>
      </c>
      <c r="D5343" t="s">
        <v>4</v>
      </c>
      <c r="E5343" t="s">
        <v>5</v>
      </c>
      <c r="F5343" t="s">
        <v>5</v>
      </c>
      <c r="G5343" t="s">
        <v>69</v>
      </c>
      <c r="H5343" s="165">
        <v>715.53471845624995</v>
      </c>
      <c r="I5343" s="164"/>
    </row>
    <row r="5344" spans="1:9" x14ac:dyDescent="0.35">
      <c r="A5344">
        <v>347335</v>
      </c>
      <c r="B5344" t="s">
        <v>33</v>
      </c>
      <c r="C5344" t="s">
        <v>3</v>
      </c>
      <c r="D5344" t="s">
        <v>4</v>
      </c>
      <c r="E5344" t="s">
        <v>5</v>
      </c>
      <c r="F5344" t="s">
        <v>5</v>
      </c>
      <c r="G5344" t="s">
        <v>69</v>
      </c>
      <c r="H5344" s="165">
        <v>711.90256252500001</v>
      </c>
      <c r="I5344" s="164"/>
    </row>
    <row r="5345" spans="1:9" x14ac:dyDescent="0.35">
      <c r="A5345">
        <v>347337</v>
      </c>
      <c r="B5345" t="s">
        <v>34</v>
      </c>
      <c r="C5345" t="s">
        <v>3</v>
      </c>
      <c r="D5345" t="s">
        <v>4</v>
      </c>
      <c r="E5345" t="s">
        <v>5</v>
      </c>
      <c r="F5345" t="s">
        <v>5</v>
      </c>
      <c r="G5345" t="s">
        <v>69</v>
      </c>
      <c r="H5345" s="165">
        <v>708.27040659374995</v>
      </c>
      <c r="I5345" s="164"/>
    </row>
    <row r="5346" spans="1:9" x14ac:dyDescent="0.35">
      <c r="A5346">
        <v>347339</v>
      </c>
      <c r="B5346" t="s">
        <v>35</v>
      </c>
      <c r="C5346" t="s">
        <v>3</v>
      </c>
      <c r="D5346" t="s">
        <v>4</v>
      </c>
      <c r="E5346" t="s">
        <v>5</v>
      </c>
      <c r="F5346" t="s">
        <v>5</v>
      </c>
      <c r="G5346" t="s">
        <v>69</v>
      </c>
      <c r="H5346" s="165">
        <v>704.6382506624999</v>
      </c>
      <c r="I5346" s="164"/>
    </row>
    <row r="5347" spans="1:9" x14ac:dyDescent="0.35">
      <c r="A5347">
        <v>347403</v>
      </c>
      <c r="B5347" t="s">
        <v>77</v>
      </c>
      <c r="C5347" t="s">
        <v>37</v>
      </c>
      <c r="D5347" t="s">
        <v>38</v>
      </c>
      <c r="E5347" t="s">
        <v>39</v>
      </c>
      <c r="F5347" t="s">
        <v>39</v>
      </c>
      <c r="G5347" t="s">
        <v>69</v>
      </c>
      <c r="H5347" s="165">
        <v>36.238995253124997</v>
      </c>
      <c r="I5347" s="164"/>
    </row>
    <row r="5348" spans="1:9" x14ac:dyDescent="0.35">
      <c r="A5348">
        <v>347405</v>
      </c>
      <c r="B5348" t="s">
        <v>82</v>
      </c>
      <c r="C5348" t="s">
        <v>37</v>
      </c>
      <c r="D5348" t="s">
        <v>38</v>
      </c>
      <c r="E5348" t="s">
        <v>39</v>
      </c>
      <c r="F5348" t="s">
        <v>39</v>
      </c>
      <c r="G5348" t="s">
        <v>69</v>
      </c>
      <c r="H5348" s="165">
        <v>144.22016385000001</v>
      </c>
      <c r="I5348" s="164"/>
    </row>
    <row r="5349" spans="1:9" x14ac:dyDescent="0.35">
      <c r="A5349">
        <v>347407</v>
      </c>
      <c r="B5349" t="s">
        <v>83</v>
      </c>
      <c r="C5349" t="s">
        <v>37</v>
      </c>
      <c r="D5349" t="s">
        <v>38</v>
      </c>
      <c r="E5349" t="s">
        <v>39</v>
      </c>
      <c r="F5349" t="s">
        <v>39</v>
      </c>
      <c r="G5349" t="s">
        <v>69</v>
      </c>
      <c r="H5349" s="165">
        <v>215.22652003125</v>
      </c>
      <c r="I5349" s="164"/>
    </row>
    <row r="5350" spans="1:9" x14ac:dyDescent="0.35">
      <c r="A5350">
        <v>347409</v>
      </c>
      <c r="B5350" t="s">
        <v>84</v>
      </c>
      <c r="C5350" t="s">
        <v>37</v>
      </c>
      <c r="D5350" t="s">
        <v>38</v>
      </c>
      <c r="E5350" t="s">
        <v>39</v>
      </c>
      <c r="F5350" t="s">
        <v>39</v>
      </c>
      <c r="G5350" t="s">
        <v>69</v>
      </c>
      <c r="H5350" s="165">
        <v>285.49705905000002</v>
      </c>
      <c r="I5350" s="164"/>
    </row>
    <row r="5351" spans="1:9" x14ac:dyDescent="0.35">
      <c r="A5351">
        <v>347411</v>
      </c>
      <c r="B5351" t="s">
        <v>85</v>
      </c>
      <c r="C5351" t="s">
        <v>37</v>
      </c>
      <c r="D5351" t="s">
        <v>38</v>
      </c>
      <c r="E5351" t="s">
        <v>39</v>
      </c>
      <c r="F5351" t="s">
        <v>39</v>
      </c>
      <c r="G5351" t="s">
        <v>69</v>
      </c>
      <c r="H5351" s="165">
        <v>1206.5113630124999</v>
      </c>
      <c r="I5351" s="164"/>
    </row>
    <row r="5352" spans="1:9" x14ac:dyDescent="0.35">
      <c r="A5352">
        <v>347413</v>
      </c>
      <c r="B5352" t="s">
        <v>86</v>
      </c>
      <c r="C5352" t="s">
        <v>37</v>
      </c>
      <c r="D5352" t="s">
        <v>38</v>
      </c>
      <c r="E5352" t="s">
        <v>39</v>
      </c>
      <c r="F5352" t="s">
        <v>39</v>
      </c>
      <c r="G5352" t="s">
        <v>69</v>
      </c>
      <c r="H5352" s="165">
        <v>1396.7992462387501</v>
      </c>
      <c r="I5352" s="164"/>
    </row>
    <row r="5353" spans="1:9" x14ac:dyDescent="0.35">
      <c r="A5353">
        <v>347415</v>
      </c>
      <c r="B5353" t="s">
        <v>87</v>
      </c>
      <c r="C5353" t="s">
        <v>37</v>
      </c>
      <c r="D5353" t="s">
        <v>38</v>
      </c>
      <c r="E5353" t="s">
        <v>39</v>
      </c>
      <c r="F5353" t="s">
        <v>39</v>
      </c>
      <c r="G5353" t="s">
        <v>69</v>
      </c>
      <c r="H5353" s="165">
        <v>1319.3866432406248</v>
      </c>
      <c r="I5353" s="164"/>
    </row>
    <row r="5354" spans="1:9" x14ac:dyDescent="0.35">
      <c r="A5354">
        <v>347417</v>
      </c>
      <c r="B5354" t="s">
        <v>88</v>
      </c>
      <c r="C5354" t="s">
        <v>37</v>
      </c>
      <c r="D5354" t="s">
        <v>38</v>
      </c>
      <c r="E5354" t="s">
        <v>39</v>
      </c>
      <c r="F5354" t="s">
        <v>39</v>
      </c>
      <c r="G5354" t="s">
        <v>69</v>
      </c>
      <c r="H5354" s="165">
        <v>1239.9106605187501</v>
      </c>
      <c r="I5354" s="164"/>
    </row>
    <row r="5355" spans="1:9" x14ac:dyDescent="0.35">
      <c r="A5355">
        <v>347419</v>
      </c>
      <c r="B5355" t="s">
        <v>89</v>
      </c>
      <c r="C5355" t="s">
        <v>37</v>
      </c>
      <c r="D5355" t="s">
        <v>38</v>
      </c>
      <c r="E5355" t="s">
        <v>39</v>
      </c>
      <c r="F5355" t="s">
        <v>39</v>
      </c>
      <c r="G5355" t="s">
        <v>69</v>
      </c>
      <c r="H5355" s="165">
        <v>1052.4535092000003</v>
      </c>
      <c r="I5355" s="164"/>
    </row>
    <row r="5356" spans="1:9" x14ac:dyDescent="0.35">
      <c r="A5356">
        <v>347373</v>
      </c>
      <c r="B5356" t="s">
        <v>57</v>
      </c>
      <c r="C5356" t="s">
        <v>37</v>
      </c>
      <c r="D5356" t="s">
        <v>38</v>
      </c>
      <c r="E5356" t="s">
        <v>53</v>
      </c>
      <c r="F5356" t="s">
        <v>53</v>
      </c>
      <c r="G5356" t="s">
        <v>69</v>
      </c>
      <c r="H5356" s="165">
        <v>753.87563054999998</v>
      </c>
      <c r="I5356" s="164"/>
    </row>
    <row r="5357" spans="1:9" x14ac:dyDescent="0.35">
      <c r="A5357">
        <v>347375</v>
      </c>
      <c r="B5357" t="s">
        <v>58</v>
      </c>
      <c r="C5357" t="s">
        <v>37</v>
      </c>
      <c r="D5357" t="s">
        <v>38</v>
      </c>
      <c r="E5357" t="s">
        <v>53</v>
      </c>
      <c r="F5357" t="s">
        <v>53</v>
      </c>
      <c r="G5357" t="s">
        <v>69</v>
      </c>
      <c r="H5357" s="165">
        <v>1169.4837501900001</v>
      </c>
      <c r="I5357" s="164"/>
    </row>
    <row r="5358" spans="1:9" x14ac:dyDescent="0.35">
      <c r="A5358">
        <v>347403</v>
      </c>
      <c r="B5358" t="s">
        <v>77</v>
      </c>
      <c r="C5358" t="s">
        <v>37</v>
      </c>
      <c r="D5358" t="s">
        <v>4</v>
      </c>
      <c r="E5358" t="s">
        <v>78</v>
      </c>
      <c r="F5358" t="s">
        <v>78</v>
      </c>
      <c r="G5358" t="s">
        <v>69</v>
      </c>
      <c r="H5358" s="165">
        <v>19.57036291875</v>
      </c>
      <c r="I5358" s="164"/>
    </row>
    <row r="5359" spans="1:9" x14ac:dyDescent="0.35">
      <c r="A5359">
        <v>347405</v>
      </c>
      <c r="B5359" t="s">
        <v>82</v>
      </c>
      <c r="C5359" t="s">
        <v>37</v>
      </c>
      <c r="D5359" t="s">
        <v>4</v>
      </c>
      <c r="E5359" t="s">
        <v>78</v>
      </c>
      <c r="F5359" t="s">
        <v>78</v>
      </c>
      <c r="G5359" t="s">
        <v>69</v>
      </c>
      <c r="H5359" s="165">
        <v>77.884083899999993</v>
      </c>
      <c r="I5359" s="164"/>
    </row>
    <row r="5360" spans="1:9" x14ac:dyDescent="0.35">
      <c r="A5360">
        <v>347407</v>
      </c>
      <c r="B5360" t="s">
        <v>83</v>
      </c>
      <c r="C5360" t="s">
        <v>37</v>
      </c>
      <c r="D5360" t="s">
        <v>4</v>
      </c>
      <c r="E5360" t="s">
        <v>78</v>
      </c>
      <c r="F5360" t="s">
        <v>78</v>
      </c>
      <c r="G5360" t="s">
        <v>69</v>
      </c>
      <c r="H5360" s="165">
        <v>116.23007418750001</v>
      </c>
      <c r="I5360" s="164"/>
    </row>
    <row r="5361" spans="1:9" x14ac:dyDescent="0.35">
      <c r="A5361">
        <v>347409</v>
      </c>
      <c r="B5361" t="s">
        <v>84</v>
      </c>
      <c r="C5361" t="s">
        <v>37</v>
      </c>
      <c r="D5361" t="s">
        <v>4</v>
      </c>
      <c r="E5361" t="s">
        <v>78</v>
      </c>
      <c r="F5361" t="s">
        <v>78</v>
      </c>
      <c r="G5361" t="s">
        <v>69</v>
      </c>
      <c r="H5361" s="165">
        <v>154.17869670000002</v>
      </c>
      <c r="I5361" s="164"/>
    </row>
    <row r="5362" spans="1:9" x14ac:dyDescent="0.35">
      <c r="A5362">
        <v>347411</v>
      </c>
      <c r="B5362" t="s">
        <v>85</v>
      </c>
      <c r="C5362" t="s">
        <v>37</v>
      </c>
      <c r="D5362" t="s">
        <v>4</v>
      </c>
      <c r="E5362" t="s">
        <v>78</v>
      </c>
      <c r="F5362" t="s">
        <v>78</v>
      </c>
      <c r="G5362" t="s">
        <v>69</v>
      </c>
      <c r="H5362" s="165">
        <v>651.55959967499996</v>
      </c>
      <c r="I5362" s="164"/>
    </row>
    <row r="5363" spans="1:9" x14ac:dyDescent="0.35">
      <c r="A5363">
        <v>347413</v>
      </c>
      <c r="B5363" t="s">
        <v>86</v>
      </c>
      <c r="C5363" t="s">
        <v>37</v>
      </c>
      <c r="D5363" t="s">
        <v>4</v>
      </c>
      <c r="E5363" t="s">
        <v>78</v>
      </c>
      <c r="F5363" t="s">
        <v>78</v>
      </c>
      <c r="G5363" t="s">
        <v>69</v>
      </c>
      <c r="H5363" s="165">
        <v>754.32191159249999</v>
      </c>
      <c r="I5363" s="164"/>
    </row>
    <row r="5364" spans="1:9" x14ac:dyDescent="0.35">
      <c r="A5364">
        <v>347415</v>
      </c>
      <c r="B5364" t="s">
        <v>87</v>
      </c>
      <c r="C5364" t="s">
        <v>37</v>
      </c>
      <c r="D5364" t="s">
        <v>4</v>
      </c>
      <c r="E5364" t="s">
        <v>78</v>
      </c>
      <c r="F5364" t="s">
        <v>78</v>
      </c>
      <c r="G5364" t="s">
        <v>69</v>
      </c>
      <c r="H5364" s="165">
        <v>712.51631724375</v>
      </c>
      <c r="I5364" s="164"/>
    </row>
    <row r="5365" spans="1:9" x14ac:dyDescent="0.35">
      <c r="A5365">
        <v>347417</v>
      </c>
      <c r="B5365" t="s">
        <v>88</v>
      </c>
      <c r="C5365" t="s">
        <v>37</v>
      </c>
      <c r="D5365" t="s">
        <v>4</v>
      </c>
      <c r="E5365" t="s">
        <v>78</v>
      </c>
      <c r="F5365" t="s">
        <v>78</v>
      </c>
      <c r="G5365" t="s">
        <v>69</v>
      </c>
      <c r="H5365" s="165">
        <v>669.59642351250011</v>
      </c>
      <c r="I5365" s="164"/>
    </row>
    <row r="5366" spans="1:9" x14ac:dyDescent="0.35">
      <c r="A5366">
        <v>347419</v>
      </c>
      <c r="B5366" t="s">
        <v>89</v>
      </c>
      <c r="C5366" t="s">
        <v>37</v>
      </c>
      <c r="D5366" t="s">
        <v>4</v>
      </c>
      <c r="E5366" t="s">
        <v>78</v>
      </c>
      <c r="F5366" t="s">
        <v>78</v>
      </c>
      <c r="G5366" t="s">
        <v>69</v>
      </c>
      <c r="H5366" s="165">
        <v>568.36280880000004</v>
      </c>
      <c r="I5366" s="164"/>
    </row>
    <row r="5367" spans="1:9" x14ac:dyDescent="0.35">
      <c r="A5367">
        <v>347425</v>
      </c>
      <c r="B5367" t="s">
        <v>93</v>
      </c>
      <c r="C5367" t="s">
        <v>3</v>
      </c>
      <c r="D5367" t="s">
        <v>62</v>
      </c>
      <c r="E5367" t="s">
        <v>91</v>
      </c>
      <c r="F5367" t="s">
        <v>91</v>
      </c>
      <c r="G5367" t="s">
        <v>69</v>
      </c>
      <c r="H5367" s="165">
        <v>545.56316977500001</v>
      </c>
      <c r="I5367" s="164"/>
    </row>
    <row r="5368" spans="1:9" x14ac:dyDescent="0.35">
      <c r="A5368">
        <v>347427</v>
      </c>
      <c r="B5368" t="s">
        <v>98</v>
      </c>
      <c r="C5368" t="s">
        <v>3</v>
      </c>
      <c r="D5368" t="s">
        <v>62</v>
      </c>
      <c r="E5368" t="s">
        <v>91</v>
      </c>
      <c r="F5368" t="s">
        <v>91</v>
      </c>
      <c r="G5368" t="s">
        <v>69</v>
      </c>
      <c r="H5368" s="165">
        <v>564.81403680000005</v>
      </c>
      <c r="I5368" s="164"/>
    </row>
    <row r="5369" spans="1:9" x14ac:dyDescent="0.35">
      <c r="A5369">
        <v>347429</v>
      </c>
      <c r="B5369" t="s">
        <v>99</v>
      </c>
      <c r="C5369" t="s">
        <v>3</v>
      </c>
      <c r="D5369" t="s">
        <v>62</v>
      </c>
      <c r="E5369" t="s">
        <v>91</v>
      </c>
      <c r="F5369" t="s">
        <v>91</v>
      </c>
      <c r="G5369" t="s">
        <v>69</v>
      </c>
      <c r="H5369" s="165">
        <v>584.12892095999996</v>
      </c>
      <c r="I5369" s="164"/>
    </row>
    <row r="5370" spans="1:9" x14ac:dyDescent="0.35">
      <c r="A5370">
        <v>347431</v>
      </c>
      <c r="B5370" t="s">
        <v>100</v>
      </c>
      <c r="C5370" t="s">
        <v>3</v>
      </c>
      <c r="D5370" t="s">
        <v>62</v>
      </c>
      <c r="E5370" t="s">
        <v>91</v>
      </c>
      <c r="F5370" t="s">
        <v>91</v>
      </c>
      <c r="G5370" t="s">
        <v>69</v>
      </c>
      <c r="H5370" s="165">
        <v>582.37302239999997</v>
      </c>
      <c r="I5370" s="164"/>
    </row>
    <row r="5371" spans="1:9" x14ac:dyDescent="0.35">
      <c r="A5371">
        <v>347433</v>
      </c>
      <c r="B5371" t="s">
        <v>101</v>
      </c>
      <c r="C5371" t="s">
        <v>3</v>
      </c>
      <c r="D5371" t="s">
        <v>62</v>
      </c>
      <c r="E5371" t="s">
        <v>91</v>
      </c>
      <c r="F5371" t="s">
        <v>91</v>
      </c>
      <c r="G5371" t="s">
        <v>69</v>
      </c>
      <c r="H5371" s="165">
        <v>579.44652480000002</v>
      </c>
      <c r="I5371" s="164"/>
    </row>
    <row r="5372" spans="1:9" x14ac:dyDescent="0.35">
      <c r="A5372">
        <v>347435</v>
      </c>
      <c r="B5372" t="s">
        <v>102</v>
      </c>
      <c r="C5372" t="s">
        <v>3</v>
      </c>
      <c r="D5372" t="s">
        <v>62</v>
      </c>
      <c r="E5372" t="s">
        <v>91</v>
      </c>
      <c r="F5372" t="s">
        <v>91</v>
      </c>
      <c r="G5372" t="s">
        <v>69</v>
      </c>
      <c r="H5372" s="165">
        <v>1175.5603679624999</v>
      </c>
      <c r="I5372" s="164"/>
    </row>
    <row r="5373" spans="1:9" x14ac:dyDescent="0.35">
      <c r="A5373">
        <v>347437</v>
      </c>
      <c r="B5373" t="s">
        <v>103</v>
      </c>
      <c r="C5373" t="s">
        <v>3</v>
      </c>
      <c r="D5373" t="s">
        <v>62</v>
      </c>
      <c r="E5373" t="s">
        <v>91</v>
      </c>
      <c r="F5373" t="s">
        <v>91</v>
      </c>
      <c r="G5373" t="s">
        <v>69</v>
      </c>
      <c r="H5373" s="165">
        <v>1147.1870591999998</v>
      </c>
      <c r="I5373" s="164"/>
    </row>
    <row r="5374" spans="1:9" x14ac:dyDescent="0.35">
      <c r="A5374">
        <v>347439</v>
      </c>
      <c r="B5374" t="s">
        <v>104</v>
      </c>
      <c r="C5374" t="s">
        <v>3</v>
      </c>
      <c r="D5374" t="s">
        <v>62</v>
      </c>
      <c r="E5374" t="s">
        <v>91</v>
      </c>
      <c r="F5374" t="s">
        <v>91</v>
      </c>
      <c r="G5374" t="s">
        <v>69</v>
      </c>
      <c r="H5374" s="165">
        <v>570.66703200000006</v>
      </c>
      <c r="I5374" s="164"/>
    </row>
    <row r="5375" spans="1:9" x14ac:dyDescent="0.35">
      <c r="A5375">
        <v>347357</v>
      </c>
      <c r="B5375" t="s">
        <v>50</v>
      </c>
      <c r="C5375" t="s">
        <v>37</v>
      </c>
      <c r="D5375" t="s">
        <v>38</v>
      </c>
      <c r="E5375" t="s">
        <v>39</v>
      </c>
      <c r="F5375" t="s">
        <v>46</v>
      </c>
      <c r="G5375" t="s">
        <v>17</v>
      </c>
      <c r="H5375" s="165">
        <v>-86637.495829326479</v>
      </c>
      <c r="I5375" s="164"/>
    </row>
    <row r="5376" spans="1:9" x14ac:dyDescent="0.35">
      <c r="A5376">
        <v>347357</v>
      </c>
      <c r="B5376" t="s">
        <v>50</v>
      </c>
      <c r="C5376" t="s">
        <v>37</v>
      </c>
      <c r="D5376" t="s">
        <v>38</v>
      </c>
      <c r="E5376" t="s">
        <v>39</v>
      </c>
      <c r="F5376" t="s">
        <v>40</v>
      </c>
      <c r="G5376" t="s">
        <v>17</v>
      </c>
      <c r="H5376" s="165">
        <v>-76614.142932691742</v>
      </c>
      <c r="I5376" s="164"/>
    </row>
    <row r="5377" spans="1:9" x14ac:dyDescent="0.35">
      <c r="A5377">
        <v>347357</v>
      </c>
      <c r="B5377" t="s">
        <v>50</v>
      </c>
      <c r="C5377" t="s">
        <v>37</v>
      </c>
      <c r="D5377" t="s">
        <v>38</v>
      </c>
      <c r="E5377" t="s">
        <v>39</v>
      </c>
      <c r="F5377" t="s">
        <v>45</v>
      </c>
      <c r="G5377" t="s">
        <v>17</v>
      </c>
      <c r="H5377" s="165">
        <v>-79012.926692307112</v>
      </c>
      <c r="I5377" s="164"/>
    </row>
    <row r="5378" spans="1:9" x14ac:dyDescent="0.35">
      <c r="A5378">
        <v>347365</v>
      </c>
      <c r="B5378" t="s">
        <v>52</v>
      </c>
      <c r="C5378" t="s">
        <v>37</v>
      </c>
      <c r="D5378" t="s">
        <v>38</v>
      </c>
      <c r="E5378" t="s">
        <v>53</v>
      </c>
      <c r="F5378" t="s">
        <v>55</v>
      </c>
      <c r="G5378" t="s">
        <v>17</v>
      </c>
      <c r="H5378" s="165">
        <v>-20258.9384765625</v>
      </c>
      <c r="I5378" s="164"/>
    </row>
    <row r="5379" spans="1:9" x14ac:dyDescent="0.35">
      <c r="A5379">
        <v>347379</v>
      </c>
      <c r="B5379" t="s">
        <v>60</v>
      </c>
      <c r="C5379" t="s">
        <v>37</v>
      </c>
      <c r="D5379" t="s">
        <v>38</v>
      </c>
      <c r="E5379" t="s">
        <v>53</v>
      </c>
      <c r="F5379" t="s">
        <v>55</v>
      </c>
      <c r="G5379" t="s">
        <v>17</v>
      </c>
      <c r="H5379" s="165">
        <v>-66641.11880408648</v>
      </c>
      <c r="I5379" s="164"/>
    </row>
    <row r="5380" spans="1:9" x14ac:dyDescent="0.35">
      <c r="A5380">
        <v>347365</v>
      </c>
      <c r="B5380" t="s">
        <v>52</v>
      </c>
      <c r="C5380" t="s">
        <v>37</v>
      </c>
      <c r="D5380" t="s">
        <v>38</v>
      </c>
      <c r="E5380" t="s">
        <v>53</v>
      </c>
      <c r="F5380" t="s">
        <v>54</v>
      </c>
      <c r="G5380" t="s">
        <v>17</v>
      </c>
      <c r="H5380" s="165">
        <v>-17917.453125</v>
      </c>
      <c r="I5380" s="164"/>
    </row>
    <row r="5381" spans="1:9" x14ac:dyDescent="0.35">
      <c r="A5381">
        <v>347379</v>
      </c>
      <c r="B5381" t="s">
        <v>60</v>
      </c>
      <c r="C5381" t="s">
        <v>37</v>
      </c>
      <c r="D5381" t="s">
        <v>38</v>
      </c>
      <c r="E5381" t="s">
        <v>53</v>
      </c>
      <c r="F5381" t="s">
        <v>54</v>
      </c>
      <c r="G5381" t="s">
        <v>17</v>
      </c>
      <c r="H5381" s="165">
        <v>-58938.878942307674</v>
      </c>
      <c r="I5381" s="164"/>
    </row>
    <row r="5382" spans="1:9" x14ac:dyDescent="0.35">
      <c r="A5382">
        <v>347365</v>
      </c>
      <c r="B5382" t="s">
        <v>52</v>
      </c>
      <c r="C5382" t="s">
        <v>37</v>
      </c>
      <c r="D5382" t="s">
        <v>38</v>
      </c>
      <c r="E5382" t="s">
        <v>53</v>
      </c>
      <c r="F5382" t="s">
        <v>56</v>
      </c>
      <c r="G5382" t="s">
        <v>17</v>
      </c>
      <c r="H5382" s="165">
        <v>-17989.024218750001</v>
      </c>
      <c r="I5382" s="164"/>
    </row>
    <row r="5383" spans="1:9" x14ac:dyDescent="0.35">
      <c r="A5383">
        <v>347379</v>
      </c>
      <c r="B5383" t="s">
        <v>60</v>
      </c>
      <c r="C5383" t="s">
        <v>37</v>
      </c>
      <c r="D5383" t="s">
        <v>38</v>
      </c>
      <c r="E5383" t="s">
        <v>53</v>
      </c>
      <c r="F5383" t="s">
        <v>56</v>
      </c>
      <c r="G5383" t="s">
        <v>17</v>
      </c>
      <c r="H5383" s="165">
        <v>-60417.574831730701</v>
      </c>
      <c r="I5383" s="164"/>
    </row>
    <row r="5384" spans="1:9" x14ac:dyDescent="0.35">
      <c r="A5384">
        <v>347357</v>
      </c>
      <c r="B5384" t="s">
        <v>50</v>
      </c>
      <c r="C5384" t="s">
        <v>37</v>
      </c>
      <c r="D5384" t="s">
        <v>38</v>
      </c>
      <c r="E5384" t="s">
        <v>39</v>
      </c>
      <c r="F5384" t="s">
        <v>43</v>
      </c>
      <c r="G5384" t="s">
        <v>17</v>
      </c>
      <c r="H5384" s="165">
        <v>-43688.112259615358</v>
      </c>
      <c r="I5384" s="164"/>
    </row>
    <row r="5385" spans="1:9" x14ac:dyDescent="0.35">
      <c r="A5385">
        <v>347365</v>
      </c>
      <c r="B5385" t="s">
        <v>52</v>
      </c>
      <c r="C5385" t="s">
        <v>37</v>
      </c>
      <c r="D5385" t="s">
        <v>38</v>
      </c>
      <c r="E5385" t="s">
        <v>53</v>
      </c>
      <c r="F5385" t="s">
        <v>43</v>
      </c>
      <c r="G5385" t="s">
        <v>17</v>
      </c>
      <c r="H5385" s="165">
        <v>-9723.796875</v>
      </c>
      <c r="I5385" s="164"/>
    </row>
    <row r="5386" spans="1:9" x14ac:dyDescent="0.35">
      <c r="A5386">
        <v>347379</v>
      </c>
      <c r="B5386" t="s">
        <v>60</v>
      </c>
      <c r="C5386" t="s">
        <v>37</v>
      </c>
      <c r="D5386" t="s">
        <v>38</v>
      </c>
      <c r="E5386" t="s">
        <v>53</v>
      </c>
      <c r="F5386" t="s">
        <v>43</v>
      </c>
      <c r="G5386" t="s">
        <v>17</v>
      </c>
      <c r="H5386" s="165">
        <v>-30604.70769230766</v>
      </c>
      <c r="I5386" s="164"/>
    </row>
    <row r="5387" spans="1:9" x14ac:dyDescent="0.35">
      <c r="A5387">
        <v>347357</v>
      </c>
      <c r="B5387" t="s">
        <v>50</v>
      </c>
      <c r="C5387" t="s">
        <v>37</v>
      </c>
      <c r="D5387" t="s">
        <v>38</v>
      </c>
      <c r="E5387" t="s">
        <v>39</v>
      </c>
      <c r="F5387" t="s">
        <v>42</v>
      </c>
      <c r="G5387" t="s">
        <v>17</v>
      </c>
      <c r="H5387" s="165">
        <v>-48899.638341346137</v>
      </c>
      <c r="I5387" s="164"/>
    </row>
    <row r="5388" spans="1:9" x14ac:dyDescent="0.35">
      <c r="A5388">
        <v>347365</v>
      </c>
      <c r="B5388" t="s">
        <v>52</v>
      </c>
      <c r="C5388" t="s">
        <v>37</v>
      </c>
      <c r="D5388" t="s">
        <v>38</v>
      </c>
      <c r="E5388" t="s">
        <v>53</v>
      </c>
      <c r="F5388" t="s">
        <v>42</v>
      </c>
      <c r="G5388" t="s">
        <v>17</v>
      </c>
      <c r="H5388" s="165">
        <v>-10883.7421875</v>
      </c>
      <c r="I5388" s="164"/>
    </row>
    <row r="5389" spans="1:9" x14ac:dyDescent="0.35">
      <c r="A5389">
        <v>347379</v>
      </c>
      <c r="B5389" t="s">
        <v>60</v>
      </c>
      <c r="C5389" t="s">
        <v>37</v>
      </c>
      <c r="D5389" t="s">
        <v>38</v>
      </c>
      <c r="E5389" t="s">
        <v>53</v>
      </c>
      <c r="F5389" t="s">
        <v>42</v>
      </c>
      <c r="G5389" t="s">
        <v>17</v>
      </c>
      <c r="H5389" s="165">
        <v>-34255.523076923018</v>
      </c>
      <c r="I5389" s="164"/>
    </row>
    <row r="5390" spans="1:9" x14ac:dyDescent="0.35">
      <c r="A5390">
        <v>347357</v>
      </c>
      <c r="B5390" t="s">
        <v>50</v>
      </c>
      <c r="C5390" t="s">
        <v>37</v>
      </c>
      <c r="D5390" t="s">
        <v>38</v>
      </c>
      <c r="E5390" t="s">
        <v>39</v>
      </c>
      <c r="F5390" t="s">
        <v>44</v>
      </c>
      <c r="G5390" t="s">
        <v>17</v>
      </c>
      <c r="H5390" s="165">
        <v>-22984.242879807669</v>
      </c>
      <c r="I5390" s="164"/>
    </row>
    <row r="5391" spans="1:9" x14ac:dyDescent="0.35">
      <c r="A5391">
        <v>347365</v>
      </c>
      <c r="B5391" t="s">
        <v>52</v>
      </c>
      <c r="C5391" t="s">
        <v>37</v>
      </c>
      <c r="D5391" t="s">
        <v>38</v>
      </c>
      <c r="E5391" t="s">
        <v>53</v>
      </c>
      <c r="F5391" t="s">
        <v>44</v>
      </c>
      <c r="G5391" t="s">
        <v>17</v>
      </c>
      <c r="H5391" s="165">
        <v>-5239.4976562499996</v>
      </c>
      <c r="I5391" s="164"/>
    </row>
    <row r="5392" spans="1:9" x14ac:dyDescent="0.35">
      <c r="A5392">
        <v>347379</v>
      </c>
      <c r="B5392" t="s">
        <v>60</v>
      </c>
      <c r="C5392" t="s">
        <v>37</v>
      </c>
      <c r="D5392" t="s">
        <v>38</v>
      </c>
      <c r="E5392" t="s">
        <v>53</v>
      </c>
      <c r="F5392" t="s">
        <v>44</v>
      </c>
      <c r="G5392" t="s">
        <v>17</v>
      </c>
      <c r="H5392" s="165">
        <v>-17235.157024038414</v>
      </c>
      <c r="I5392" s="164"/>
    </row>
    <row r="5393" spans="1:9" x14ac:dyDescent="0.35">
      <c r="A5393">
        <v>347357</v>
      </c>
      <c r="B5393" t="s">
        <v>50</v>
      </c>
      <c r="C5393" t="s">
        <v>37</v>
      </c>
      <c r="D5393" t="s">
        <v>38</v>
      </c>
      <c r="E5393" t="s">
        <v>39</v>
      </c>
      <c r="F5393" t="s">
        <v>41</v>
      </c>
      <c r="G5393" t="s">
        <v>17</v>
      </c>
      <c r="H5393" s="165">
        <v>-29712.790665865359</v>
      </c>
      <c r="I5393" s="164"/>
    </row>
    <row r="5394" spans="1:9" x14ac:dyDescent="0.35">
      <c r="A5394">
        <v>347365</v>
      </c>
      <c r="B5394" t="s">
        <v>52</v>
      </c>
      <c r="C5394" t="s">
        <v>37</v>
      </c>
      <c r="D5394" t="s">
        <v>38</v>
      </c>
      <c r="E5394" t="s">
        <v>53</v>
      </c>
      <c r="F5394" t="s">
        <v>41</v>
      </c>
      <c r="G5394" t="s">
        <v>17</v>
      </c>
      <c r="H5394" s="165">
        <v>-6773.3402343750004</v>
      </c>
      <c r="I5394" s="164"/>
    </row>
    <row r="5395" spans="1:9" x14ac:dyDescent="0.35">
      <c r="A5395">
        <v>347379</v>
      </c>
      <c r="B5395" t="s">
        <v>60</v>
      </c>
      <c r="C5395" t="s">
        <v>37</v>
      </c>
      <c r="D5395" t="s">
        <v>38</v>
      </c>
      <c r="E5395" t="s">
        <v>53</v>
      </c>
      <c r="F5395" t="s">
        <v>41</v>
      </c>
      <c r="G5395" t="s">
        <v>17</v>
      </c>
      <c r="H5395" s="165">
        <v>-22280.682266826876</v>
      </c>
      <c r="I5395" s="164"/>
    </row>
    <row r="5396" spans="1:9" x14ac:dyDescent="0.35">
      <c r="A5396">
        <v>347365</v>
      </c>
      <c r="B5396" t="s">
        <v>52</v>
      </c>
      <c r="C5396" t="s">
        <v>37</v>
      </c>
      <c r="D5396" t="s">
        <v>38</v>
      </c>
      <c r="E5396" t="s">
        <v>53</v>
      </c>
      <c r="F5396" t="s">
        <v>53</v>
      </c>
      <c r="G5396" t="s">
        <v>17</v>
      </c>
      <c r="H5396" s="165">
        <v>-26604.703125</v>
      </c>
      <c r="I5396" s="164"/>
    </row>
    <row r="5397" spans="1:9" x14ac:dyDescent="0.35">
      <c r="A5397">
        <v>347379</v>
      </c>
      <c r="B5397" t="s">
        <v>60</v>
      </c>
      <c r="C5397" t="s">
        <v>37</v>
      </c>
      <c r="D5397" t="s">
        <v>38</v>
      </c>
      <c r="E5397" t="s">
        <v>53</v>
      </c>
      <c r="F5397" t="s">
        <v>53</v>
      </c>
      <c r="G5397" t="s">
        <v>17</v>
      </c>
      <c r="H5397" s="165">
        <v>-87515.305096153228</v>
      </c>
      <c r="I5397" s="164"/>
    </row>
    <row r="5398" spans="1:9" x14ac:dyDescent="0.35">
      <c r="A5398">
        <v>347357</v>
      </c>
      <c r="B5398" t="s">
        <v>50</v>
      </c>
      <c r="C5398" t="s">
        <v>37</v>
      </c>
      <c r="D5398" t="s">
        <v>38</v>
      </c>
      <c r="E5398" t="s">
        <v>39</v>
      </c>
      <c r="F5398" t="s">
        <v>46</v>
      </c>
      <c r="G5398" t="s">
        <v>18</v>
      </c>
      <c r="H5398" s="165">
        <v>86637.495829326479</v>
      </c>
      <c r="I5398" s="164"/>
    </row>
    <row r="5399" spans="1:9" x14ac:dyDescent="0.35">
      <c r="A5399">
        <v>347357</v>
      </c>
      <c r="B5399" t="s">
        <v>50</v>
      </c>
      <c r="C5399" t="s">
        <v>37</v>
      </c>
      <c r="D5399" t="s">
        <v>38</v>
      </c>
      <c r="E5399" t="s">
        <v>39</v>
      </c>
      <c r="F5399" t="s">
        <v>40</v>
      </c>
      <c r="G5399" t="s">
        <v>18</v>
      </c>
      <c r="H5399" s="165">
        <v>76614.142932691742</v>
      </c>
      <c r="I5399" s="164"/>
    </row>
    <row r="5400" spans="1:9" x14ac:dyDescent="0.35">
      <c r="A5400">
        <v>347357</v>
      </c>
      <c r="B5400" t="s">
        <v>50</v>
      </c>
      <c r="C5400" t="s">
        <v>37</v>
      </c>
      <c r="D5400" t="s">
        <v>38</v>
      </c>
      <c r="E5400" t="s">
        <v>39</v>
      </c>
      <c r="F5400" t="s">
        <v>45</v>
      </c>
      <c r="G5400" t="s">
        <v>18</v>
      </c>
      <c r="H5400" s="165">
        <v>79012.926692307112</v>
      </c>
      <c r="I5400" s="164"/>
    </row>
    <row r="5401" spans="1:9" x14ac:dyDescent="0.35">
      <c r="A5401">
        <v>347365</v>
      </c>
      <c r="B5401" t="s">
        <v>52</v>
      </c>
      <c r="C5401" t="s">
        <v>37</v>
      </c>
      <c r="D5401" t="s">
        <v>38</v>
      </c>
      <c r="E5401" t="s">
        <v>53</v>
      </c>
      <c r="F5401" t="s">
        <v>55</v>
      </c>
      <c r="G5401" t="s">
        <v>18</v>
      </c>
      <c r="H5401" s="165">
        <v>20258.9384765625</v>
      </c>
      <c r="I5401" s="164"/>
    </row>
    <row r="5402" spans="1:9" x14ac:dyDescent="0.35">
      <c r="A5402">
        <v>347379</v>
      </c>
      <c r="B5402" t="s">
        <v>60</v>
      </c>
      <c r="C5402" t="s">
        <v>37</v>
      </c>
      <c r="D5402" t="s">
        <v>38</v>
      </c>
      <c r="E5402" t="s">
        <v>53</v>
      </c>
      <c r="F5402" t="s">
        <v>55</v>
      </c>
      <c r="G5402" t="s">
        <v>18</v>
      </c>
      <c r="H5402" s="165">
        <v>66641.11880408648</v>
      </c>
      <c r="I5402" s="164"/>
    </row>
    <row r="5403" spans="1:9" x14ac:dyDescent="0.35">
      <c r="A5403">
        <v>347365</v>
      </c>
      <c r="B5403" t="s">
        <v>52</v>
      </c>
      <c r="C5403" t="s">
        <v>37</v>
      </c>
      <c r="D5403" t="s">
        <v>38</v>
      </c>
      <c r="E5403" t="s">
        <v>53</v>
      </c>
      <c r="F5403" t="s">
        <v>54</v>
      </c>
      <c r="G5403" t="s">
        <v>18</v>
      </c>
      <c r="H5403" s="165">
        <v>17917.453125</v>
      </c>
      <c r="I5403" s="164"/>
    </row>
    <row r="5404" spans="1:9" x14ac:dyDescent="0.35">
      <c r="A5404">
        <v>347379</v>
      </c>
      <c r="B5404" t="s">
        <v>60</v>
      </c>
      <c r="C5404" t="s">
        <v>37</v>
      </c>
      <c r="D5404" t="s">
        <v>38</v>
      </c>
      <c r="E5404" t="s">
        <v>53</v>
      </c>
      <c r="F5404" t="s">
        <v>54</v>
      </c>
      <c r="G5404" t="s">
        <v>18</v>
      </c>
      <c r="H5404" s="165">
        <v>58938.878942307674</v>
      </c>
      <c r="I5404" s="164"/>
    </row>
    <row r="5405" spans="1:9" x14ac:dyDescent="0.35">
      <c r="A5405">
        <v>347365</v>
      </c>
      <c r="B5405" t="s">
        <v>52</v>
      </c>
      <c r="C5405" t="s">
        <v>37</v>
      </c>
      <c r="D5405" t="s">
        <v>38</v>
      </c>
      <c r="E5405" t="s">
        <v>53</v>
      </c>
      <c r="F5405" t="s">
        <v>56</v>
      </c>
      <c r="G5405" t="s">
        <v>18</v>
      </c>
      <c r="H5405" s="165">
        <v>17989.024218750001</v>
      </c>
      <c r="I5405" s="164"/>
    </row>
    <row r="5406" spans="1:9" x14ac:dyDescent="0.35">
      <c r="A5406">
        <v>347379</v>
      </c>
      <c r="B5406" t="s">
        <v>60</v>
      </c>
      <c r="C5406" t="s">
        <v>37</v>
      </c>
      <c r="D5406" t="s">
        <v>38</v>
      </c>
      <c r="E5406" t="s">
        <v>53</v>
      </c>
      <c r="F5406" t="s">
        <v>56</v>
      </c>
      <c r="G5406" t="s">
        <v>18</v>
      </c>
      <c r="H5406" s="165">
        <v>60417.574831730701</v>
      </c>
      <c r="I5406" s="164"/>
    </row>
    <row r="5407" spans="1:9" x14ac:dyDescent="0.35">
      <c r="A5407">
        <v>347357</v>
      </c>
      <c r="B5407" t="s">
        <v>50</v>
      </c>
      <c r="C5407" t="s">
        <v>37</v>
      </c>
      <c r="D5407" t="s">
        <v>38</v>
      </c>
      <c r="E5407" t="s">
        <v>39</v>
      </c>
      <c r="F5407" t="s">
        <v>43</v>
      </c>
      <c r="G5407" t="s">
        <v>18</v>
      </c>
      <c r="H5407" s="165">
        <v>43688.112259615358</v>
      </c>
      <c r="I5407" s="164"/>
    </row>
    <row r="5408" spans="1:9" x14ac:dyDescent="0.35">
      <c r="A5408">
        <v>347365</v>
      </c>
      <c r="B5408" t="s">
        <v>52</v>
      </c>
      <c r="C5408" t="s">
        <v>37</v>
      </c>
      <c r="D5408" t="s">
        <v>38</v>
      </c>
      <c r="E5408" t="s">
        <v>53</v>
      </c>
      <c r="F5408" t="s">
        <v>43</v>
      </c>
      <c r="G5408" t="s">
        <v>18</v>
      </c>
      <c r="H5408" s="165">
        <v>9723.796875</v>
      </c>
      <c r="I5408" s="164"/>
    </row>
    <row r="5409" spans="1:9" x14ac:dyDescent="0.35">
      <c r="A5409">
        <v>347379</v>
      </c>
      <c r="B5409" t="s">
        <v>60</v>
      </c>
      <c r="C5409" t="s">
        <v>37</v>
      </c>
      <c r="D5409" t="s">
        <v>38</v>
      </c>
      <c r="E5409" t="s">
        <v>53</v>
      </c>
      <c r="F5409" t="s">
        <v>43</v>
      </c>
      <c r="G5409" t="s">
        <v>18</v>
      </c>
      <c r="H5409" s="165">
        <v>30604.70769230766</v>
      </c>
      <c r="I5409" s="164"/>
    </row>
    <row r="5410" spans="1:9" x14ac:dyDescent="0.35">
      <c r="A5410">
        <v>347357</v>
      </c>
      <c r="B5410" t="s">
        <v>50</v>
      </c>
      <c r="C5410" t="s">
        <v>37</v>
      </c>
      <c r="D5410" t="s">
        <v>38</v>
      </c>
      <c r="E5410" t="s">
        <v>39</v>
      </c>
      <c r="F5410" t="s">
        <v>42</v>
      </c>
      <c r="G5410" t="s">
        <v>18</v>
      </c>
      <c r="H5410" s="165">
        <v>48899.638341346137</v>
      </c>
      <c r="I5410" s="164"/>
    </row>
    <row r="5411" spans="1:9" x14ac:dyDescent="0.35">
      <c r="A5411">
        <v>347365</v>
      </c>
      <c r="B5411" t="s">
        <v>52</v>
      </c>
      <c r="C5411" t="s">
        <v>37</v>
      </c>
      <c r="D5411" t="s">
        <v>38</v>
      </c>
      <c r="E5411" t="s">
        <v>53</v>
      </c>
      <c r="F5411" t="s">
        <v>42</v>
      </c>
      <c r="G5411" t="s">
        <v>18</v>
      </c>
      <c r="H5411" s="165">
        <v>10883.7421875</v>
      </c>
      <c r="I5411" s="164"/>
    </row>
    <row r="5412" spans="1:9" x14ac:dyDescent="0.35">
      <c r="A5412">
        <v>347379</v>
      </c>
      <c r="B5412" t="s">
        <v>60</v>
      </c>
      <c r="C5412" t="s">
        <v>37</v>
      </c>
      <c r="D5412" t="s">
        <v>38</v>
      </c>
      <c r="E5412" t="s">
        <v>53</v>
      </c>
      <c r="F5412" t="s">
        <v>42</v>
      </c>
      <c r="G5412" t="s">
        <v>18</v>
      </c>
      <c r="H5412" s="165">
        <v>34255.523076923018</v>
      </c>
      <c r="I5412" s="164"/>
    </row>
    <row r="5413" spans="1:9" x14ac:dyDescent="0.35">
      <c r="A5413">
        <v>347357</v>
      </c>
      <c r="B5413" t="s">
        <v>50</v>
      </c>
      <c r="C5413" t="s">
        <v>37</v>
      </c>
      <c r="D5413" t="s">
        <v>38</v>
      </c>
      <c r="E5413" t="s">
        <v>39</v>
      </c>
      <c r="F5413" t="s">
        <v>44</v>
      </c>
      <c r="G5413" t="s">
        <v>18</v>
      </c>
      <c r="H5413" s="165">
        <v>22984.242879807669</v>
      </c>
      <c r="I5413" s="164"/>
    </row>
    <row r="5414" spans="1:9" x14ac:dyDescent="0.35">
      <c r="A5414">
        <v>347365</v>
      </c>
      <c r="B5414" t="s">
        <v>52</v>
      </c>
      <c r="C5414" t="s">
        <v>37</v>
      </c>
      <c r="D5414" t="s">
        <v>38</v>
      </c>
      <c r="E5414" t="s">
        <v>53</v>
      </c>
      <c r="F5414" t="s">
        <v>44</v>
      </c>
      <c r="G5414" t="s">
        <v>18</v>
      </c>
      <c r="H5414" s="165">
        <v>5239.4976562499996</v>
      </c>
      <c r="I5414" s="164"/>
    </row>
    <row r="5415" spans="1:9" x14ac:dyDescent="0.35">
      <c r="A5415">
        <v>347379</v>
      </c>
      <c r="B5415" t="s">
        <v>60</v>
      </c>
      <c r="C5415" t="s">
        <v>37</v>
      </c>
      <c r="D5415" t="s">
        <v>38</v>
      </c>
      <c r="E5415" t="s">
        <v>53</v>
      </c>
      <c r="F5415" t="s">
        <v>44</v>
      </c>
      <c r="G5415" t="s">
        <v>18</v>
      </c>
      <c r="H5415" s="165">
        <v>17235.157024038414</v>
      </c>
      <c r="I5415" s="164"/>
    </row>
    <row r="5416" spans="1:9" x14ac:dyDescent="0.35">
      <c r="A5416">
        <v>347357</v>
      </c>
      <c r="B5416" t="s">
        <v>50</v>
      </c>
      <c r="C5416" t="s">
        <v>37</v>
      </c>
      <c r="D5416" t="s">
        <v>38</v>
      </c>
      <c r="E5416" t="s">
        <v>39</v>
      </c>
      <c r="F5416" t="s">
        <v>41</v>
      </c>
      <c r="G5416" t="s">
        <v>18</v>
      </c>
      <c r="H5416" s="165">
        <v>29712.790665865359</v>
      </c>
      <c r="I5416" s="164"/>
    </row>
    <row r="5417" spans="1:9" x14ac:dyDescent="0.35">
      <c r="A5417">
        <v>347365</v>
      </c>
      <c r="B5417" t="s">
        <v>52</v>
      </c>
      <c r="C5417" t="s">
        <v>37</v>
      </c>
      <c r="D5417" t="s">
        <v>38</v>
      </c>
      <c r="E5417" t="s">
        <v>53</v>
      </c>
      <c r="F5417" t="s">
        <v>41</v>
      </c>
      <c r="G5417" t="s">
        <v>18</v>
      </c>
      <c r="H5417" s="165">
        <v>6773.3402343750004</v>
      </c>
      <c r="I5417" s="164"/>
    </row>
    <row r="5418" spans="1:9" x14ac:dyDescent="0.35">
      <c r="A5418">
        <v>347379</v>
      </c>
      <c r="B5418" t="s">
        <v>60</v>
      </c>
      <c r="C5418" t="s">
        <v>37</v>
      </c>
      <c r="D5418" t="s">
        <v>38</v>
      </c>
      <c r="E5418" t="s">
        <v>53</v>
      </c>
      <c r="F5418" t="s">
        <v>41</v>
      </c>
      <c r="G5418" t="s">
        <v>18</v>
      </c>
      <c r="H5418" s="165">
        <v>22280.682266826876</v>
      </c>
      <c r="I5418" s="164"/>
    </row>
    <row r="5419" spans="1:9" x14ac:dyDescent="0.35">
      <c r="A5419">
        <v>347365</v>
      </c>
      <c r="B5419" t="s">
        <v>52</v>
      </c>
      <c r="C5419" t="s">
        <v>37</v>
      </c>
      <c r="D5419" t="s">
        <v>38</v>
      </c>
      <c r="E5419" t="s">
        <v>53</v>
      </c>
      <c r="F5419" t="s">
        <v>53</v>
      </c>
      <c r="G5419" t="s">
        <v>18</v>
      </c>
      <c r="H5419" s="165">
        <v>26604.703125</v>
      </c>
      <c r="I5419" s="164"/>
    </row>
    <row r="5420" spans="1:9" x14ac:dyDescent="0.35">
      <c r="A5420">
        <v>347379</v>
      </c>
      <c r="B5420" t="s">
        <v>60</v>
      </c>
      <c r="C5420" t="s">
        <v>37</v>
      </c>
      <c r="D5420" t="s">
        <v>38</v>
      </c>
      <c r="E5420" t="s">
        <v>53</v>
      </c>
      <c r="F5420" t="s">
        <v>53</v>
      </c>
      <c r="G5420" t="s">
        <v>18</v>
      </c>
      <c r="H5420" s="165">
        <v>87515.305096153228</v>
      </c>
      <c r="I5420" s="164"/>
    </row>
    <row r="5421" spans="1:9" x14ac:dyDescent="0.35">
      <c r="A5421">
        <v>347353</v>
      </c>
      <c r="B5421" t="s">
        <v>47</v>
      </c>
      <c r="C5421" t="s">
        <v>37</v>
      </c>
      <c r="D5421" t="s">
        <v>38</v>
      </c>
      <c r="E5421" t="s">
        <v>39</v>
      </c>
      <c r="F5421" t="s">
        <v>39</v>
      </c>
      <c r="G5421" t="s">
        <v>48</v>
      </c>
      <c r="H5421" s="165">
        <v>3228.8916893515616</v>
      </c>
      <c r="I5421" s="164"/>
    </row>
    <row r="5422" spans="1:9" x14ac:dyDescent="0.35">
      <c r="A5422">
        <v>347355</v>
      </c>
      <c r="B5422" t="s">
        <v>49</v>
      </c>
      <c r="C5422" t="s">
        <v>37</v>
      </c>
      <c r="D5422" t="s">
        <v>38</v>
      </c>
      <c r="E5422" t="s">
        <v>39</v>
      </c>
      <c r="F5422" t="s">
        <v>39</v>
      </c>
      <c r="G5422" t="s">
        <v>48</v>
      </c>
      <c r="H5422" s="165">
        <v>4846.8546409013188</v>
      </c>
      <c r="I5422" s="164"/>
    </row>
    <row r="5423" spans="1:9" x14ac:dyDescent="0.35">
      <c r="A5423">
        <v>347357</v>
      </c>
      <c r="B5423" t="s">
        <v>50</v>
      </c>
      <c r="C5423" t="s">
        <v>37</v>
      </c>
      <c r="D5423" t="s">
        <v>38</v>
      </c>
      <c r="E5423" t="s">
        <v>39</v>
      </c>
      <c r="F5423" t="s">
        <v>39</v>
      </c>
      <c r="G5423" t="s">
        <v>48</v>
      </c>
      <c r="H5423" s="165">
        <v>4822.375577058383</v>
      </c>
      <c r="I5423" s="164"/>
    </row>
    <row r="5424" spans="1:9" x14ac:dyDescent="0.35">
      <c r="A5424">
        <v>347359</v>
      </c>
      <c r="B5424" t="s">
        <v>51</v>
      </c>
      <c r="C5424" t="s">
        <v>37</v>
      </c>
      <c r="D5424" t="s">
        <v>38</v>
      </c>
      <c r="E5424" t="s">
        <v>39</v>
      </c>
      <c r="F5424" t="s">
        <v>39</v>
      </c>
      <c r="G5424" t="s">
        <v>48</v>
      </c>
      <c r="H5424" s="165">
        <v>3216.9804207383281</v>
      </c>
      <c r="I5424" s="164"/>
    </row>
    <row r="5425" spans="1:8" x14ac:dyDescent="0.35">
      <c r="A5425">
        <v>347331</v>
      </c>
      <c r="B5425" t="s">
        <v>2</v>
      </c>
      <c r="C5425" t="s">
        <v>3</v>
      </c>
      <c r="D5425" t="s">
        <v>4</v>
      </c>
      <c r="E5425" t="s">
        <v>5</v>
      </c>
      <c r="F5425" t="s">
        <v>15</v>
      </c>
      <c r="G5425" t="s">
        <v>97</v>
      </c>
      <c r="H5425" s="165">
        <v>6959.3658749999995</v>
      </c>
    </row>
    <row r="5426" spans="1:8" x14ac:dyDescent="0.35">
      <c r="A5426">
        <v>347333</v>
      </c>
      <c r="B5426" t="s">
        <v>32</v>
      </c>
      <c r="C5426" t="s">
        <v>3</v>
      </c>
      <c r="D5426" t="s">
        <v>4</v>
      </c>
      <c r="E5426" t="s">
        <v>5</v>
      </c>
      <c r="F5426" t="s">
        <v>15</v>
      </c>
      <c r="G5426" t="s">
        <v>97</v>
      </c>
      <c r="H5426" s="165">
        <v>4021.2070937500007</v>
      </c>
    </row>
    <row r="5427" spans="1:8" x14ac:dyDescent="0.35">
      <c r="A5427">
        <v>347335</v>
      </c>
      <c r="B5427" t="s">
        <v>33</v>
      </c>
      <c r="C5427" t="s">
        <v>3</v>
      </c>
      <c r="D5427" t="s">
        <v>4</v>
      </c>
      <c r="E5427" t="s">
        <v>5</v>
      </c>
      <c r="F5427" t="s">
        <v>15</v>
      </c>
      <c r="G5427" t="s">
        <v>97</v>
      </c>
      <c r="H5427" s="165">
        <v>4000.7948750000005</v>
      </c>
    </row>
    <row r="5428" spans="1:8" x14ac:dyDescent="0.35">
      <c r="A5428">
        <v>347337</v>
      </c>
      <c r="B5428" t="s">
        <v>34</v>
      </c>
      <c r="C5428" t="s">
        <v>3</v>
      </c>
      <c r="D5428" t="s">
        <v>4</v>
      </c>
      <c r="E5428" t="s">
        <v>5</v>
      </c>
      <c r="F5428" t="s">
        <v>15</v>
      </c>
      <c r="G5428" t="s">
        <v>97</v>
      </c>
      <c r="H5428" s="165">
        <v>3980.3826562500003</v>
      </c>
    </row>
    <row r="5429" spans="1:8" x14ac:dyDescent="0.35">
      <c r="A5429">
        <v>347339</v>
      </c>
      <c r="B5429" t="s">
        <v>35</v>
      </c>
      <c r="C5429" t="s">
        <v>3</v>
      </c>
      <c r="D5429" t="s">
        <v>4</v>
      </c>
      <c r="E5429" t="s">
        <v>5</v>
      </c>
      <c r="F5429" t="s">
        <v>15</v>
      </c>
      <c r="G5429" t="s">
        <v>97</v>
      </c>
      <c r="H5429" s="165">
        <v>3959.9704375000006</v>
      </c>
    </row>
    <row r="5430" spans="1:8" x14ac:dyDescent="0.35">
      <c r="A5430">
        <v>347331</v>
      </c>
      <c r="B5430" t="s">
        <v>2</v>
      </c>
      <c r="C5430" t="s">
        <v>3</v>
      </c>
      <c r="D5430" t="s">
        <v>4</v>
      </c>
      <c r="E5430" t="s">
        <v>5</v>
      </c>
      <c r="F5430" t="s">
        <v>10</v>
      </c>
      <c r="G5430" t="s">
        <v>97</v>
      </c>
      <c r="H5430" s="165">
        <v>5947.2393750000001</v>
      </c>
    </row>
    <row r="5431" spans="1:8" x14ac:dyDescent="0.35">
      <c r="A5431">
        <v>347333</v>
      </c>
      <c r="B5431" t="s">
        <v>32</v>
      </c>
      <c r="C5431" t="s">
        <v>3</v>
      </c>
      <c r="D5431" t="s">
        <v>4</v>
      </c>
      <c r="E5431" t="s">
        <v>5</v>
      </c>
      <c r="F5431" t="s">
        <v>10</v>
      </c>
      <c r="G5431" t="s">
        <v>97</v>
      </c>
      <c r="H5431" s="165">
        <v>3515.4065156250003</v>
      </c>
    </row>
    <row r="5432" spans="1:8" x14ac:dyDescent="0.35">
      <c r="A5432">
        <v>347335</v>
      </c>
      <c r="B5432" t="s">
        <v>33</v>
      </c>
      <c r="C5432" t="s">
        <v>3</v>
      </c>
      <c r="D5432" t="s">
        <v>4</v>
      </c>
      <c r="E5432" t="s">
        <v>5</v>
      </c>
      <c r="F5432" t="s">
        <v>10</v>
      </c>
      <c r="G5432" t="s">
        <v>97</v>
      </c>
      <c r="H5432" s="165">
        <v>3497.5618125000005</v>
      </c>
    </row>
    <row r="5433" spans="1:8" x14ac:dyDescent="0.35">
      <c r="A5433">
        <v>347337</v>
      </c>
      <c r="B5433" t="s">
        <v>34</v>
      </c>
      <c r="C5433" t="s">
        <v>3</v>
      </c>
      <c r="D5433" t="s">
        <v>4</v>
      </c>
      <c r="E5433" t="s">
        <v>5</v>
      </c>
      <c r="F5433" t="s">
        <v>10</v>
      </c>
      <c r="G5433" t="s">
        <v>97</v>
      </c>
      <c r="H5433" s="165">
        <v>3479.7171093750007</v>
      </c>
    </row>
    <row r="5434" spans="1:8" x14ac:dyDescent="0.35">
      <c r="A5434">
        <v>347339</v>
      </c>
      <c r="B5434" t="s">
        <v>35</v>
      </c>
      <c r="C5434" t="s">
        <v>3</v>
      </c>
      <c r="D5434" t="s">
        <v>4</v>
      </c>
      <c r="E5434" t="s">
        <v>5</v>
      </c>
      <c r="F5434" t="s">
        <v>10</v>
      </c>
      <c r="G5434" t="s">
        <v>97</v>
      </c>
      <c r="H5434" s="165">
        <v>3461.87240625</v>
      </c>
    </row>
    <row r="5435" spans="1:8" x14ac:dyDescent="0.35">
      <c r="A5435">
        <v>347331</v>
      </c>
      <c r="B5435" t="s">
        <v>2</v>
      </c>
      <c r="C5435" t="s">
        <v>3</v>
      </c>
      <c r="D5435" t="s">
        <v>4</v>
      </c>
      <c r="E5435" t="s">
        <v>5</v>
      </c>
      <c r="F5435" t="s">
        <v>14</v>
      </c>
      <c r="G5435" t="s">
        <v>97</v>
      </c>
      <c r="H5435" s="165">
        <v>5917.3537499999993</v>
      </c>
    </row>
    <row r="5436" spans="1:8" x14ac:dyDescent="0.35">
      <c r="A5436">
        <v>347333</v>
      </c>
      <c r="B5436" t="s">
        <v>32</v>
      </c>
      <c r="C5436" t="s">
        <v>3</v>
      </c>
      <c r="D5436" t="s">
        <v>4</v>
      </c>
      <c r="E5436" t="s">
        <v>5</v>
      </c>
      <c r="F5436" t="s">
        <v>14</v>
      </c>
      <c r="G5436" t="s">
        <v>97</v>
      </c>
      <c r="H5436" s="165">
        <v>3497.7411562499997</v>
      </c>
    </row>
    <row r="5437" spans="1:8" x14ac:dyDescent="0.35">
      <c r="A5437">
        <v>347335</v>
      </c>
      <c r="B5437" t="s">
        <v>33</v>
      </c>
      <c r="C5437" t="s">
        <v>3</v>
      </c>
      <c r="D5437" t="s">
        <v>4</v>
      </c>
      <c r="E5437" t="s">
        <v>5</v>
      </c>
      <c r="F5437" t="s">
        <v>14</v>
      </c>
      <c r="G5437" t="s">
        <v>97</v>
      </c>
      <c r="H5437" s="165">
        <v>3479.9861249999999</v>
      </c>
    </row>
    <row r="5438" spans="1:8" x14ac:dyDescent="0.35">
      <c r="A5438">
        <v>347337</v>
      </c>
      <c r="B5438" t="s">
        <v>34</v>
      </c>
      <c r="C5438" t="s">
        <v>3</v>
      </c>
      <c r="D5438" t="s">
        <v>4</v>
      </c>
      <c r="E5438" t="s">
        <v>5</v>
      </c>
      <c r="F5438" t="s">
        <v>14</v>
      </c>
      <c r="G5438" t="s">
        <v>97</v>
      </c>
      <c r="H5438" s="165">
        <v>3462.2310937500001</v>
      </c>
    </row>
    <row r="5439" spans="1:8" x14ac:dyDescent="0.35">
      <c r="A5439">
        <v>347339</v>
      </c>
      <c r="B5439" t="s">
        <v>35</v>
      </c>
      <c r="C5439" t="s">
        <v>3</v>
      </c>
      <c r="D5439" t="s">
        <v>4</v>
      </c>
      <c r="E5439" t="s">
        <v>5</v>
      </c>
      <c r="F5439" t="s">
        <v>14</v>
      </c>
      <c r="G5439" t="s">
        <v>97</v>
      </c>
      <c r="H5439" s="165">
        <v>3444.4760625000008</v>
      </c>
    </row>
    <row r="5440" spans="1:8" x14ac:dyDescent="0.35">
      <c r="A5440">
        <v>347411</v>
      </c>
      <c r="B5440" t="s">
        <v>85</v>
      </c>
      <c r="C5440" t="s">
        <v>37</v>
      </c>
      <c r="D5440" t="s">
        <v>4</v>
      </c>
      <c r="E5440" t="s">
        <v>78</v>
      </c>
      <c r="F5440" t="s">
        <v>79</v>
      </c>
      <c r="G5440" t="s">
        <v>97</v>
      </c>
      <c r="H5440" s="165">
        <v>6558.6225000000122</v>
      </c>
    </row>
    <row r="5441" spans="1:8" x14ac:dyDescent="0.35">
      <c r="A5441">
        <v>347413</v>
      </c>
      <c r="B5441" t="s">
        <v>86</v>
      </c>
      <c r="C5441" t="s">
        <v>37</v>
      </c>
      <c r="D5441" t="s">
        <v>4</v>
      </c>
      <c r="E5441" t="s">
        <v>78</v>
      </c>
      <c r="F5441" t="s">
        <v>79</v>
      </c>
      <c r="G5441" t="s">
        <v>97</v>
      </c>
      <c r="H5441" s="165">
        <v>4059.9139000000009</v>
      </c>
    </row>
    <row r="5442" spans="1:8" x14ac:dyDescent="0.35">
      <c r="A5442">
        <v>347415</v>
      </c>
      <c r="B5442" t="s">
        <v>87</v>
      </c>
      <c r="C5442" t="s">
        <v>37</v>
      </c>
      <c r="D5442" t="s">
        <v>4</v>
      </c>
      <c r="E5442" t="s">
        <v>78</v>
      </c>
      <c r="F5442" t="s">
        <v>79</v>
      </c>
      <c r="G5442" t="s">
        <v>97</v>
      </c>
      <c r="H5442" s="165">
        <v>4047.70975</v>
      </c>
    </row>
    <row r="5443" spans="1:8" x14ac:dyDescent="0.35">
      <c r="A5443">
        <v>347417</v>
      </c>
      <c r="B5443" t="s">
        <v>88</v>
      </c>
      <c r="C5443" t="s">
        <v>37</v>
      </c>
      <c r="D5443" t="s">
        <v>4</v>
      </c>
      <c r="E5443" t="s">
        <v>78</v>
      </c>
      <c r="F5443" t="s">
        <v>79</v>
      </c>
      <c r="G5443" t="s">
        <v>97</v>
      </c>
      <c r="H5443" s="165">
        <v>4027.3695000000002</v>
      </c>
    </row>
    <row r="5444" spans="1:8" x14ac:dyDescent="0.35">
      <c r="A5444">
        <v>347419</v>
      </c>
      <c r="B5444" t="s">
        <v>89</v>
      </c>
      <c r="C5444" t="s">
        <v>37</v>
      </c>
      <c r="D5444" t="s">
        <v>4</v>
      </c>
      <c r="E5444" t="s">
        <v>78</v>
      </c>
      <c r="F5444" t="s">
        <v>79</v>
      </c>
      <c r="G5444" t="s">
        <v>97</v>
      </c>
      <c r="H5444" s="165">
        <v>4007.02925</v>
      </c>
    </row>
    <row r="5445" spans="1:8" x14ac:dyDescent="0.35">
      <c r="A5445">
        <v>347411</v>
      </c>
      <c r="B5445" t="s">
        <v>85</v>
      </c>
      <c r="C5445" t="s">
        <v>37</v>
      </c>
      <c r="D5445" t="s">
        <v>4</v>
      </c>
      <c r="E5445" t="s">
        <v>78</v>
      </c>
      <c r="F5445" t="s">
        <v>80</v>
      </c>
      <c r="G5445" t="s">
        <v>97</v>
      </c>
      <c r="H5445" s="165">
        <v>6661.2743750000136</v>
      </c>
    </row>
    <row r="5446" spans="1:8" x14ac:dyDescent="0.35">
      <c r="A5446">
        <v>347413</v>
      </c>
      <c r="B5446" t="s">
        <v>86</v>
      </c>
      <c r="C5446" t="s">
        <v>37</v>
      </c>
      <c r="D5446" t="s">
        <v>4</v>
      </c>
      <c r="E5446" t="s">
        <v>78</v>
      </c>
      <c r="F5446" t="s">
        <v>80</v>
      </c>
      <c r="G5446" t="s">
        <v>97</v>
      </c>
      <c r="H5446" s="165">
        <v>4000.794875</v>
      </c>
    </row>
    <row r="5447" spans="1:8" x14ac:dyDescent="0.35">
      <c r="A5447">
        <v>347415</v>
      </c>
      <c r="B5447" t="s">
        <v>87</v>
      </c>
      <c r="C5447" t="s">
        <v>37</v>
      </c>
      <c r="D5447" t="s">
        <v>4</v>
      </c>
      <c r="E5447" t="s">
        <v>78</v>
      </c>
      <c r="F5447" t="s">
        <v>80</v>
      </c>
      <c r="G5447" t="s">
        <v>97</v>
      </c>
      <c r="H5447" s="165">
        <v>3988.7684374999999</v>
      </c>
    </row>
    <row r="5448" spans="1:8" x14ac:dyDescent="0.35">
      <c r="A5448">
        <v>347417</v>
      </c>
      <c r="B5448" t="s">
        <v>88</v>
      </c>
      <c r="C5448" t="s">
        <v>37</v>
      </c>
      <c r="D5448" t="s">
        <v>4</v>
      </c>
      <c r="E5448" t="s">
        <v>78</v>
      </c>
      <c r="F5448" t="s">
        <v>80</v>
      </c>
      <c r="G5448" t="s">
        <v>97</v>
      </c>
      <c r="H5448" s="165">
        <v>3968.7243750000002</v>
      </c>
    </row>
    <row r="5449" spans="1:8" x14ac:dyDescent="0.35">
      <c r="A5449">
        <v>347419</v>
      </c>
      <c r="B5449" t="s">
        <v>89</v>
      </c>
      <c r="C5449" t="s">
        <v>37</v>
      </c>
      <c r="D5449" t="s">
        <v>4</v>
      </c>
      <c r="E5449" t="s">
        <v>78</v>
      </c>
      <c r="F5449" t="s">
        <v>80</v>
      </c>
      <c r="G5449" t="s">
        <v>97</v>
      </c>
      <c r="H5449" s="165">
        <v>3948.6803125000006</v>
      </c>
    </row>
    <row r="5450" spans="1:8" x14ac:dyDescent="0.35">
      <c r="A5450">
        <v>347411</v>
      </c>
      <c r="B5450" t="s">
        <v>85</v>
      </c>
      <c r="C5450" t="s">
        <v>37</v>
      </c>
      <c r="D5450" t="s">
        <v>4</v>
      </c>
      <c r="E5450" t="s">
        <v>78</v>
      </c>
      <c r="F5450" t="s">
        <v>81</v>
      </c>
      <c r="G5450" t="s">
        <v>97</v>
      </c>
      <c r="H5450" s="165">
        <v>6437.9371875000115</v>
      </c>
    </row>
    <row r="5451" spans="1:8" x14ac:dyDescent="0.35">
      <c r="A5451">
        <v>347413</v>
      </c>
      <c r="B5451" t="s">
        <v>86</v>
      </c>
      <c r="C5451" t="s">
        <v>37</v>
      </c>
      <c r="D5451" t="s">
        <v>4</v>
      </c>
      <c r="E5451" t="s">
        <v>78</v>
      </c>
      <c r="F5451" t="s">
        <v>81</v>
      </c>
      <c r="G5451" t="s">
        <v>97</v>
      </c>
      <c r="H5451" s="165">
        <v>3955.5698812500004</v>
      </c>
    </row>
    <row r="5452" spans="1:8" x14ac:dyDescent="0.35">
      <c r="A5452">
        <v>347415</v>
      </c>
      <c r="B5452" t="s">
        <v>87</v>
      </c>
      <c r="C5452" t="s">
        <v>37</v>
      </c>
      <c r="D5452" t="s">
        <v>4</v>
      </c>
      <c r="E5452" t="s">
        <v>78</v>
      </c>
      <c r="F5452" t="s">
        <v>81</v>
      </c>
      <c r="G5452" t="s">
        <v>97</v>
      </c>
      <c r="H5452" s="165">
        <v>3943.6793906250005</v>
      </c>
    </row>
    <row r="5453" spans="1:8" x14ac:dyDescent="0.35">
      <c r="A5453">
        <v>347417</v>
      </c>
      <c r="B5453" t="s">
        <v>88</v>
      </c>
      <c r="C5453" t="s">
        <v>37</v>
      </c>
      <c r="D5453" t="s">
        <v>4</v>
      </c>
      <c r="E5453" t="s">
        <v>78</v>
      </c>
      <c r="F5453" t="s">
        <v>81</v>
      </c>
      <c r="G5453" t="s">
        <v>97</v>
      </c>
      <c r="H5453" s="165">
        <v>3923.8619062500006</v>
      </c>
    </row>
    <row r="5454" spans="1:8" x14ac:dyDescent="0.35">
      <c r="A5454">
        <v>347419</v>
      </c>
      <c r="B5454" t="s">
        <v>89</v>
      </c>
      <c r="C5454" t="s">
        <v>37</v>
      </c>
      <c r="D5454" t="s">
        <v>4</v>
      </c>
      <c r="E5454" t="s">
        <v>78</v>
      </c>
      <c r="F5454" t="s">
        <v>81</v>
      </c>
      <c r="G5454" t="s">
        <v>97</v>
      </c>
      <c r="H5454" s="165">
        <v>3904.0444218749999</v>
      </c>
    </row>
    <row r="5455" spans="1:8" x14ac:dyDescent="0.35">
      <c r="A5455">
        <v>347353</v>
      </c>
      <c r="B5455" t="s">
        <v>47</v>
      </c>
      <c r="C5455" t="s">
        <v>37</v>
      </c>
      <c r="D5455" t="s">
        <v>38</v>
      </c>
      <c r="E5455" t="s">
        <v>39</v>
      </c>
      <c r="F5455" t="s">
        <v>46</v>
      </c>
      <c r="G5455" t="s">
        <v>97</v>
      </c>
      <c r="H5455" s="165">
        <v>4226.4521718750011</v>
      </c>
    </row>
    <row r="5456" spans="1:8" x14ac:dyDescent="0.35">
      <c r="A5456">
        <v>347355</v>
      </c>
      <c r="B5456" t="s">
        <v>49</v>
      </c>
      <c r="C5456" t="s">
        <v>37</v>
      </c>
      <c r="D5456" t="s">
        <v>38</v>
      </c>
      <c r="E5456" t="s">
        <v>39</v>
      </c>
      <c r="F5456" t="s">
        <v>46</v>
      </c>
      <c r="G5456" t="s">
        <v>97</v>
      </c>
      <c r="H5456" s="165">
        <v>6344.2819687499996</v>
      </c>
    </row>
    <row r="5457" spans="1:8" x14ac:dyDescent="0.35">
      <c r="A5457">
        <v>347357</v>
      </c>
      <c r="B5457" t="s">
        <v>50</v>
      </c>
      <c r="C5457" t="s">
        <v>37</v>
      </c>
      <c r="D5457" t="s">
        <v>38</v>
      </c>
      <c r="E5457" t="s">
        <v>39</v>
      </c>
      <c r="F5457" t="s">
        <v>46</v>
      </c>
      <c r="G5457" t="s">
        <v>97</v>
      </c>
      <c r="H5457" s="165">
        <v>0</v>
      </c>
    </row>
    <row r="5458" spans="1:8" x14ac:dyDescent="0.35">
      <c r="A5458">
        <v>347359</v>
      </c>
      <c r="B5458" t="s">
        <v>51</v>
      </c>
      <c r="C5458" t="s">
        <v>37</v>
      </c>
      <c r="D5458" t="s">
        <v>38</v>
      </c>
      <c r="E5458" t="s">
        <v>39</v>
      </c>
      <c r="F5458" t="s">
        <v>46</v>
      </c>
      <c r="G5458" t="s">
        <v>97</v>
      </c>
      <c r="H5458" s="165">
        <v>0</v>
      </c>
    </row>
    <row r="5459" spans="1:8" x14ac:dyDescent="0.35">
      <c r="A5459">
        <v>347353</v>
      </c>
      <c r="B5459" t="s">
        <v>47</v>
      </c>
      <c r="C5459" t="s">
        <v>37</v>
      </c>
      <c r="D5459" t="s">
        <v>38</v>
      </c>
      <c r="E5459" t="s">
        <v>39</v>
      </c>
      <c r="F5459" t="s">
        <v>40</v>
      </c>
      <c r="G5459" t="s">
        <v>97</v>
      </c>
      <c r="H5459" s="165">
        <v>3737.4811875000005</v>
      </c>
    </row>
    <row r="5460" spans="1:8" x14ac:dyDescent="0.35">
      <c r="A5460">
        <v>347355</v>
      </c>
      <c r="B5460" t="s">
        <v>49</v>
      </c>
      <c r="C5460" t="s">
        <v>37</v>
      </c>
      <c r="D5460" t="s">
        <v>38</v>
      </c>
      <c r="E5460" t="s">
        <v>39</v>
      </c>
      <c r="F5460" t="s">
        <v>40</v>
      </c>
      <c r="G5460" t="s">
        <v>97</v>
      </c>
      <c r="H5460" s="165">
        <v>5610.2928750000001</v>
      </c>
    </row>
    <row r="5461" spans="1:8" x14ac:dyDescent="0.35">
      <c r="A5461">
        <v>347357</v>
      </c>
      <c r="B5461" t="s">
        <v>50</v>
      </c>
      <c r="C5461" t="s">
        <v>37</v>
      </c>
      <c r="D5461" t="s">
        <v>38</v>
      </c>
      <c r="E5461" t="s">
        <v>39</v>
      </c>
      <c r="F5461" t="s">
        <v>40</v>
      </c>
      <c r="G5461" t="s">
        <v>97</v>
      </c>
      <c r="H5461" s="165">
        <v>0</v>
      </c>
    </row>
    <row r="5462" spans="1:8" x14ac:dyDescent="0.35">
      <c r="A5462">
        <v>347359</v>
      </c>
      <c r="B5462" t="s">
        <v>51</v>
      </c>
      <c r="C5462" t="s">
        <v>37</v>
      </c>
      <c r="D5462" t="s">
        <v>38</v>
      </c>
      <c r="E5462" t="s">
        <v>39</v>
      </c>
      <c r="F5462" t="s">
        <v>40</v>
      </c>
      <c r="G5462" t="s">
        <v>97</v>
      </c>
      <c r="H5462" s="165">
        <v>0</v>
      </c>
    </row>
    <row r="5463" spans="1:8" x14ac:dyDescent="0.35">
      <c r="A5463">
        <v>347353</v>
      </c>
      <c r="B5463" t="s">
        <v>47</v>
      </c>
      <c r="C5463" t="s">
        <v>37</v>
      </c>
      <c r="D5463" t="s">
        <v>38</v>
      </c>
      <c r="E5463" t="s">
        <v>39</v>
      </c>
      <c r="F5463" t="s">
        <v>45</v>
      </c>
      <c r="G5463" t="s">
        <v>97</v>
      </c>
      <c r="H5463" s="165">
        <v>4055.2045875000008</v>
      </c>
    </row>
    <row r="5464" spans="1:8" x14ac:dyDescent="0.35">
      <c r="A5464">
        <v>347355</v>
      </c>
      <c r="B5464" t="s">
        <v>49</v>
      </c>
      <c r="C5464" t="s">
        <v>37</v>
      </c>
      <c r="D5464" t="s">
        <v>38</v>
      </c>
      <c r="E5464" t="s">
        <v>39</v>
      </c>
      <c r="F5464" t="s">
        <v>45</v>
      </c>
      <c r="G5464" t="s">
        <v>97</v>
      </c>
      <c r="H5464" s="165">
        <v>5802.1474500000004</v>
      </c>
    </row>
    <row r="5465" spans="1:8" x14ac:dyDescent="0.35">
      <c r="A5465">
        <v>347357</v>
      </c>
      <c r="B5465" t="s">
        <v>50</v>
      </c>
      <c r="C5465" t="s">
        <v>37</v>
      </c>
      <c r="D5465" t="s">
        <v>38</v>
      </c>
      <c r="E5465" t="s">
        <v>39</v>
      </c>
      <c r="F5465" t="s">
        <v>45</v>
      </c>
      <c r="G5465" t="s">
        <v>97</v>
      </c>
      <c r="H5465" s="165">
        <v>0</v>
      </c>
    </row>
    <row r="5466" spans="1:8" x14ac:dyDescent="0.35">
      <c r="A5466">
        <v>347359</v>
      </c>
      <c r="B5466" t="s">
        <v>51</v>
      </c>
      <c r="C5466" t="s">
        <v>37</v>
      </c>
      <c r="D5466" t="s">
        <v>38</v>
      </c>
      <c r="E5466" t="s">
        <v>39</v>
      </c>
      <c r="F5466" t="s">
        <v>45</v>
      </c>
      <c r="G5466" t="s">
        <v>97</v>
      </c>
      <c r="H5466" s="165">
        <v>0</v>
      </c>
    </row>
    <row r="5467" spans="1:8" x14ac:dyDescent="0.35">
      <c r="A5467">
        <v>347373</v>
      </c>
      <c r="B5467" t="s">
        <v>57</v>
      </c>
      <c r="C5467" t="s">
        <v>37</v>
      </c>
      <c r="D5467" t="s">
        <v>38</v>
      </c>
      <c r="E5467" t="s">
        <v>53</v>
      </c>
      <c r="F5467" t="s">
        <v>55</v>
      </c>
      <c r="G5467" t="s">
        <v>97</v>
      </c>
      <c r="H5467" s="165">
        <v>4204.6663359374998</v>
      </c>
    </row>
    <row r="5468" spans="1:8" x14ac:dyDescent="0.35">
      <c r="A5468">
        <v>347375</v>
      </c>
      <c r="B5468" t="s">
        <v>58</v>
      </c>
      <c r="C5468" t="s">
        <v>37</v>
      </c>
      <c r="D5468" t="s">
        <v>38</v>
      </c>
      <c r="E5468" t="s">
        <v>53</v>
      </c>
      <c r="F5468" t="s">
        <v>55</v>
      </c>
      <c r="G5468" t="s">
        <v>97</v>
      </c>
      <c r="H5468" s="165">
        <v>6560.3826281249994</v>
      </c>
    </row>
    <row r="5469" spans="1:8" x14ac:dyDescent="0.35">
      <c r="A5469">
        <v>347377</v>
      </c>
      <c r="B5469" t="s">
        <v>59</v>
      </c>
      <c r="C5469" t="s">
        <v>37</v>
      </c>
      <c r="D5469" t="s">
        <v>38</v>
      </c>
      <c r="E5469" t="s">
        <v>53</v>
      </c>
      <c r="F5469" t="s">
        <v>55</v>
      </c>
      <c r="G5469" t="s">
        <v>97</v>
      </c>
      <c r="H5469" s="165">
        <v>0</v>
      </c>
    </row>
    <row r="5470" spans="1:8" x14ac:dyDescent="0.35">
      <c r="A5470">
        <v>347379</v>
      </c>
      <c r="B5470" t="s">
        <v>60</v>
      </c>
      <c r="C5470" t="s">
        <v>37</v>
      </c>
      <c r="D5470" t="s">
        <v>38</v>
      </c>
      <c r="E5470" t="s">
        <v>53</v>
      </c>
      <c r="F5470" t="s">
        <v>55</v>
      </c>
      <c r="G5470" t="s">
        <v>97</v>
      </c>
      <c r="H5470" s="165">
        <v>0</v>
      </c>
    </row>
    <row r="5471" spans="1:8" x14ac:dyDescent="0.35">
      <c r="A5471">
        <v>347373</v>
      </c>
      <c r="B5471" t="s">
        <v>57</v>
      </c>
      <c r="C5471" t="s">
        <v>37</v>
      </c>
      <c r="D5471" t="s">
        <v>38</v>
      </c>
      <c r="E5471" t="s">
        <v>53</v>
      </c>
      <c r="F5471" t="s">
        <v>54</v>
      </c>
      <c r="G5471" t="s">
        <v>97</v>
      </c>
      <c r="H5471" s="165">
        <v>3718.6998750000002</v>
      </c>
    </row>
    <row r="5472" spans="1:8" x14ac:dyDescent="0.35">
      <c r="A5472">
        <v>347375</v>
      </c>
      <c r="B5472" t="s">
        <v>58</v>
      </c>
      <c r="C5472" t="s">
        <v>37</v>
      </c>
      <c r="D5472" t="s">
        <v>38</v>
      </c>
      <c r="E5472" t="s">
        <v>53</v>
      </c>
      <c r="F5472" t="s">
        <v>54</v>
      </c>
      <c r="G5472" t="s">
        <v>97</v>
      </c>
      <c r="H5472" s="165">
        <v>5802.1474500000013</v>
      </c>
    </row>
    <row r="5473" spans="1:8" x14ac:dyDescent="0.35">
      <c r="A5473">
        <v>347377</v>
      </c>
      <c r="B5473" t="s">
        <v>59</v>
      </c>
      <c r="C5473" t="s">
        <v>37</v>
      </c>
      <c r="D5473" t="s">
        <v>38</v>
      </c>
      <c r="E5473" t="s">
        <v>53</v>
      </c>
      <c r="F5473" t="s">
        <v>54</v>
      </c>
      <c r="G5473" t="s">
        <v>97</v>
      </c>
      <c r="H5473" s="165">
        <v>0</v>
      </c>
    </row>
    <row r="5474" spans="1:8" x14ac:dyDescent="0.35">
      <c r="A5474">
        <v>347379</v>
      </c>
      <c r="B5474" t="s">
        <v>60</v>
      </c>
      <c r="C5474" t="s">
        <v>37</v>
      </c>
      <c r="D5474" t="s">
        <v>38</v>
      </c>
      <c r="E5474" t="s">
        <v>53</v>
      </c>
      <c r="F5474" t="s">
        <v>54</v>
      </c>
      <c r="G5474" t="s">
        <v>97</v>
      </c>
      <c r="H5474" s="165">
        <v>0</v>
      </c>
    </row>
    <row r="5475" spans="1:8" x14ac:dyDescent="0.35">
      <c r="A5475">
        <v>347373</v>
      </c>
      <c r="B5475" t="s">
        <v>57</v>
      </c>
      <c r="C5475" t="s">
        <v>37</v>
      </c>
      <c r="D5475" t="s">
        <v>38</v>
      </c>
      <c r="E5475" t="s">
        <v>53</v>
      </c>
      <c r="F5475" t="s">
        <v>56</v>
      </c>
      <c r="G5475" t="s">
        <v>97</v>
      </c>
      <c r="H5475" s="165">
        <v>3881.7064687500001</v>
      </c>
    </row>
    <row r="5476" spans="1:8" x14ac:dyDescent="0.35">
      <c r="A5476">
        <v>347375</v>
      </c>
      <c r="B5476" t="s">
        <v>58</v>
      </c>
      <c r="C5476" t="s">
        <v>37</v>
      </c>
      <c r="D5476" t="s">
        <v>38</v>
      </c>
      <c r="E5476" t="s">
        <v>53</v>
      </c>
      <c r="F5476" t="s">
        <v>56</v>
      </c>
      <c r="G5476" t="s">
        <v>97</v>
      </c>
      <c r="H5476" s="165">
        <v>5772.8436750000001</v>
      </c>
    </row>
    <row r="5477" spans="1:8" x14ac:dyDescent="0.35">
      <c r="A5477">
        <v>347377</v>
      </c>
      <c r="B5477" t="s">
        <v>59</v>
      </c>
      <c r="C5477" t="s">
        <v>37</v>
      </c>
      <c r="D5477" t="s">
        <v>38</v>
      </c>
      <c r="E5477" t="s">
        <v>53</v>
      </c>
      <c r="F5477" t="s">
        <v>56</v>
      </c>
      <c r="G5477" t="s">
        <v>97</v>
      </c>
      <c r="H5477" s="165">
        <v>0</v>
      </c>
    </row>
    <row r="5478" spans="1:8" x14ac:dyDescent="0.35">
      <c r="A5478">
        <v>347379</v>
      </c>
      <c r="B5478" t="s">
        <v>60</v>
      </c>
      <c r="C5478" t="s">
        <v>37</v>
      </c>
      <c r="D5478" t="s">
        <v>38</v>
      </c>
      <c r="E5478" t="s">
        <v>53</v>
      </c>
      <c r="F5478" t="s">
        <v>56</v>
      </c>
      <c r="G5478" t="s">
        <v>97</v>
      </c>
      <c r="H5478" s="165">
        <v>0</v>
      </c>
    </row>
    <row r="5479" spans="1:8" x14ac:dyDescent="0.35">
      <c r="A5479">
        <v>347425</v>
      </c>
      <c r="B5479" t="s">
        <v>93</v>
      </c>
      <c r="C5479" t="s">
        <v>3</v>
      </c>
      <c r="D5479" t="s">
        <v>62</v>
      </c>
      <c r="E5479" t="s">
        <v>91</v>
      </c>
      <c r="F5479" t="s">
        <v>96</v>
      </c>
      <c r="G5479" t="s">
        <v>97</v>
      </c>
      <c r="H5479" s="165">
        <v>1625.5260000000001</v>
      </c>
    </row>
    <row r="5480" spans="1:8" x14ac:dyDescent="0.35">
      <c r="A5480">
        <v>347427</v>
      </c>
      <c r="B5480" t="s">
        <v>98</v>
      </c>
      <c r="C5480" t="s">
        <v>3</v>
      </c>
      <c r="D5480" t="s">
        <v>62</v>
      </c>
      <c r="E5480" t="s">
        <v>91</v>
      </c>
      <c r="F5480" t="s">
        <v>96</v>
      </c>
      <c r="G5480" t="s">
        <v>97</v>
      </c>
      <c r="H5480" s="165">
        <v>283.70999999999327</v>
      </c>
    </row>
    <row r="5481" spans="1:8" x14ac:dyDescent="0.35">
      <c r="A5481">
        <v>347429</v>
      </c>
      <c r="B5481" t="s">
        <v>99</v>
      </c>
      <c r="C5481" t="s">
        <v>3</v>
      </c>
      <c r="D5481" t="s">
        <v>62</v>
      </c>
      <c r="E5481" t="s">
        <v>91</v>
      </c>
      <c r="F5481" t="s">
        <v>96</v>
      </c>
      <c r="G5481" t="s">
        <v>97</v>
      </c>
      <c r="H5481" s="165">
        <v>293.41200000000674</v>
      </c>
    </row>
    <row r="5482" spans="1:8" x14ac:dyDescent="0.35">
      <c r="A5482">
        <v>347431</v>
      </c>
      <c r="B5482" t="s">
        <v>100</v>
      </c>
      <c r="C5482" t="s">
        <v>3</v>
      </c>
      <c r="D5482" t="s">
        <v>62</v>
      </c>
      <c r="E5482" t="s">
        <v>91</v>
      </c>
      <c r="F5482" t="s">
        <v>96</v>
      </c>
      <c r="G5482" t="s">
        <v>97</v>
      </c>
      <c r="H5482" s="165">
        <v>731.32500000000482</v>
      </c>
    </row>
    <row r="5483" spans="1:8" x14ac:dyDescent="0.35">
      <c r="A5483">
        <v>347433</v>
      </c>
      <c r="B5483" t="s">
        <v>101</v>
      </c>
      <c r="C5483" t="s">
        <v>3</v>
      </c>
      <c r="D5483" t="s">
        <v>62</v>
      </c>
      <c r="E5483" t="s">
        <v>91</v>
      </c>
      <c r="F5483" t="s">
        <v>96</v>
      </c>
      <c r="G5483" t="s">
        <v>97</v>
      </c>
      <c r="H5483" s="165">
        <v>727.64999999999952</v>
      </c>
    </row>
    <row r="5484" spans="1:8" x14ac:dyDescent="0.35">
      <c r="A5484">
        <v>347435</v>
      </c>
      <c r="B5484" t="s">
        <v>102</v>
      </c>
      <c r="C5484" t="s">
        <v>3</v>
      </c>
      <c r="D5484" t="s">
        <v>62</v>
      </c>
      <c r="E5484" t="s">
        <v>91</v>
      </c>
      <c r="F5484" t="s">
        <v>96</v>
      </c>
      <c r="G5484" t="s">
        <v>97</v>
      </c>
      <c r="H5484" s="165">
        <v>4938.515597242832</v>
      </c>
    </row>
    <row r="5485" spans="1:8" x14ac:dyDescent="0.35">
      <c r="A5485">
        <v>347437</v>
      </c>
      <c r="B5485" t="s">
        <v>103</v>
      </c>
      <c r="C5485" t="s">
        <v>3</v>
      </c>
      <c r="D5485" t="s">
        <v>62</v>
      </c>
      <c r="E5485" t="s">
        <v>91</v>
      </c>
      <c r="F5485" t="s">
        <v>96</v>
      </c>
      <c r="G5485" t="s">
        <v>97</v>
      </c>
      <c r="H5485" s="165">
        <v>1440.5999999999908</v>
      </c>
    </row>
    <row r="5486" spans="1:8" x14ac:dyDescent="0.35">
      <c r="A5486">
        <v>347439</v>
      </c>
      <c r="B5486" t="s">
        <v>104</v>
      </c>
      <c r="C5486" t="s">
        <v>3</v>
      </c>
      <c r="D5486" t="s">
        <v>62</v>
      </c>
      <c r="E5486" t="s">
        <v>91</v>
      </c>
      <c r="F5486" t="s">
        <v>96</v>
      </c>
      <c r="G5486" t="s">
        <v>97</v>
      </c>
      <c r="H5486" s="165">
        <v>1535.1902724398531</v>
      </c>
    </row>
    <row r="5487" spans="1:8" x14ac:dyDescent="0.35">
      <c r="A5487">
        <v>347425</v>
      </c>
      <c r="B5487" t="s">
        <v>93</v>
      </c>
      <c r="C5487" t="s">
        <v>3</v>
      </c>
      <c r="D5487" t="s">
        <v>62</v>
      </c>
      <c r="E5487" t="s">
        <v>91</v>
      </c>
      <c r="F5487" t="s">
        <v>94</v>
      </c>
      <c r="G5487" t="s">
        <v>97</v>
      </c>
      <c r="H5487" s="165">
        <v>1455.5092500000001</v>
      </c>
    </row>
    <row r="5488" spans="1:8" x14ac:dyDescent="0.35">
      <c r="A5488">
        <v>347427</v>
      </c>
      <c r="B5488" t="s">
        <v>98</v>
      </c>
      <c r="C5488" t="s">
        <v>3</v>
      </c>
      <c r="D5488" t="s">
        <v>62</v>
      </c>
      <c r="E5488" t="s">
        <v>91</v>
      </c>
      <c r="F5488" t="s">
        <v>94</v>
      </c>
      <c r="G5488" t="s">
        <v>97</v>
      </c>
      <c r="H5488" s="165">
        <v>254.036249999994</v>
      </c>
    </row>
    <row r="5489" spans="1:8" x14ac:dyDescent="0.35">
      <c r="A5489">
        <v>347429</v>
      </c>
      <c r="B5489" t="s">
        <v>99</v>
      </c>
      <c r="C5489" t="s">
        <v>3</v>
      </c>
      <c r="D5489" t="s">
        <v>62</v>
      </c>
      <c r="E5489" t="s">
        <v>91</v>
      </c>
      <c r="F5489" t="s">
        <v>94</v>
      </c>
      <c r="G5489" t="s">
        <v>97</v>
      </c>
      <c r="H5489" s="165">
        <v>262.72350000000597</v>
      </c>
    </row>
    <row r="5490" spans="1:8" x14ac:dyDescent="0.35">
      <c r="A5490">
        <v>347431</v>
      </c>
      <c r="B5490" t="s">
        <v>100</v>
      </c>
      <c r="C5490" t="s">
        <v>3</v>
      </c>
      <c r="D5490" t="s">
        <v>62</v>
      </c>
      <c r="E5490" t="s">
        <v>91</v>
      </c>
      <c r="F5490" t="s">
        <v>94</v>
      </c>
      <c r="G5490" t="s">
        <v>97</v>
      </c>
      <c r="H5490" s="165">
        <v>654.83437500000423</v>
      </c>
    </row>
    <row r="5491" spans="1:8" x14ac:dyDescent="0.35">
      <c r="A5491">
        <v>347433</v>
      </c>
      <c r="B5491" t="s">
        <v>101</v>
      </c>
      <c r="C5491" t="s">
        <v>3</v>
      </c>
      <c r="D5491" t="s">
        <v>62</v>
      </c>
      <c r="E5491" t="s">
        <v>91</v>
      </c>
      <c r="F5491" t="s">
        <v>94</v>
      </c>
      <c r="G5491" t="s">
        <v>97</v>
      </c>
      <c r="H5491" s="165">
        <v>651.54374999999959</v>
      </c>
    </row>
    <row r="5492" spans="1:8" x14ac:dyDescent="0.35">
      <c r="A5492">
        <v>347435</v>
      </c>
      <c r="B5492" t="s">
        <v>102</v>
      </c>
      <c r="C5492" t="s">
        <v>3</v>
      </c>
      <c r="D5492" t="s">
        <v>62</v>
      </c>
      <c r="E5492" t="s">
        <v>91</v>
      </c>
      <c r="F5492" t="s">
        <v>94</v>
      </c>
      <c r="G5492" t="s">
        <v>97</v>
      </c>
      <c r="H5492" s="165">
        <v>5115.1635489699129</v>
      </c>
    </row>
    <row r="5493" spans="1:8" x14ac:dyDescent="0.35">
      <c r="A5493">
        <v>347437</v>
      </c>
      <c r="B5493" t="s">
        <v>103</v>
      </c>
      <c r="C5493" t="s">
        <v>3</v>
      </c>
      <c r="D5493" t="s">
        <v>62</v>
      </c>
      <c r="E5493" t="s">
        <v>91</v>
      </c>
      <c r="F5493" t="s">
        <v>94</v>
      </c>
      <c r="G5493" t="s">
        <v>97</v>
      </c>
      <c r="H5493" s="165">
        <v>1504.9124999999904</v>
      </c>
    </row>
    <row r="5494" spans="1:8" x14ac:dyDescent="0.35">
      <c r="A5494">
        <v>347439</v>
      </c>
      <c r="B5494" t="s">
        <v>104</v>
      </c>
      <c r="C5494" t="s">
        <v>3</v>
      </c>
      <c r="D5494" t="s">
        <v>62</v>
      </c>
      <c r="E5494" t="s">
        <v>91</v>
      </c>
      <c r="F5494" t="s">
        <v>94</v>
      </c>
      <c r="G5494" t="s">
        <v>97</v>
      </c>
      <c r="H5494" s="165">
        <v>1379.7702987452426</v>
      </c>
    </row>
    <row r="5495" spans="1:8" x14ac:dyDescent="0.35">
      <c r="A5495">
        <v>347385</v>
      </c>
      <c r="B5495" t="s">
        <v>61</v>
      </c>
      <c r="C5495" t="s">
        <v>3</v>
      </c>
      <c r="D5495" t="s">
        <v>62</v>
      </c>
      <c r="E5495" t="s">
        <v>63</v>
      </c>
      <c r="F5495" t="s">
        <v>65</v>
      </c>
      <c r="G5495" t="s">
        <v>97</v>
      </c>
      <c r="H5495" s="165">
        <v>1633.8194999999998</v>
      </c>
    </row>
    <row r="5496" spans="1:8" x14ac:dyDescent="0.35">
      <c r="A5496">
        <v>347387</v>
      </c>
      <c r="B5496" t="s">
        <v>70</v>
      </c>
      <c r="C5496" t="s">
        <v>3</v>
      </c>
      <c r="D5496" t="s">
        <v>62</v>
      </c>
      <c r="E5496" t="s">
        <v>63</v>
      </c>
      <c r="F5496" t="s">
        <v>65</v>
      </c>
      <c r="G5496" t="s">
        <v>97</v>
      </c>
      <c r="H5496" s="165">
        <v>1839.4110000000003</v>
      </c>
    </row>
    <row r="5497" spans="1:8" x14ac:dyDescent="0.35">
      <c r="A5497">
        <v>347389</v>
      </c>
      <c r="B5497" t="s">
        <v>71</v>
      </c>
      <c r="C5497" t="s">
        <v>3</v>
      </c>
      <c r="D5497" t="s">
        <v>62</v>
      </c>
      <c r="E5497" t="s">
        <v>63</v>
      </c>
      <c r="F5497" t="s">
        <v>65</v>
      </c>
      <c r="G5497" t="s">
        <v>97</v>
      </c>
      <c r="H5497" s="165">
        <v>1830.0262500000003</v>
      </c>
    </row>
    <row r="5498" spans="1:8" x14ac:dyDescent="0.35">
      <c r="A5498">
        <v>347391</v>
      </c>
      <c r="B5498" t="s">
        <v>72</v>
      </c>
      <c r="C5498" t="s">
        <v>3</v>
      </c>
      <c r="D5498" t="s">
        <v>62</v>
      </c>
      <c r="E5498" t="s">
        <v>63</v>
      </c>
      <c r="F5498" t="s">
        <v>65</v>
      </c>
      <c r="G5498" t="s">
        <v>97</v>
      </c>
      <c r="H5498" s="165">
        <v>141.13500000000627</v>
      </c>
    </row>
    <row r="5499" spans="1:8" x14ac:dyDescent="0.35">
      <c r="A5499">
        <v>347393</v>
      </c>
      <c r="B5499" t="s">
        <v>73</v>
      </c>
      <c r="C5499" t="s">
        <v>3</v>
      </c>
      <c r="D5499" t="s">
        <v>62</v>
      </c>
      <c r="E5499" t="s">
        <v>63</v>
      </c>
      <c r="F5499" t="s">
        <v>65</v>
      </c>
      <c r="G5499" t="s">
        <v>97</v>
      </c>
      <c r="H5499" s="165">
        <v>140.40749999999906</v>
      </c>
    </row>
    <row r="5500" spans="1:8" x14ac:dyDescent="0.35">
      <c r="A5500">
        <v>347395</v>
      </c>
      <c r="B5500" t="s">
        <v>74</v>
      </c>
      <c r="C5500" t="s">
        <v>3</v>
      </c>
      <c r="D5500" t="s">
        <v>62</v>
      </c>
      <c r="E5500" t="s">
        <v>63</v>
      </c>
      <c r="F5500" t="s">
        <v>65</v>
      </c>
      <c r="G5500" t="s">
        <v>97</v>
      </c>
      <c r="H5500" s="165">
        <v>3512.9556994350378</v>
      </c>
    </row>
    <row r="5501" spans="1:8" x14ac:dyDescent="0.35">
      <c r="A5501">
        <v>347397</v>
      </c>
      <c r="B5501" t="s">
        <v>75</v>
      </c>
      <c r="C5501" t="s">
        <v>3</v>
      </c>
      <c r="D5501" t="s">
        <v>62</v>
      </c>
      <c r="E5501" t="s">
        <v>63</v>
      </c>
      <c r="F5501" t="s">
        <v>65</v>
      </c>
      <c r="G5501" t="s">
        <v>97</v>
      </c>
      <c r="H5501" s="165">
        <v>289.54499999998023</v>
      </c>
    </row>
    <row r="5502" spans="1:8" x14ac:dyDescent="0.35">
      <c r="A5502">
        <v>347399</v>
      </c>
      <c r="B5502" t="s">
        <v>76</v>
      </c>
      <c r="C5502" t="s">
        <v>3</v>
      </c>
      <c r="D5502" t="s">
        <v>62</v>
      </c>
      <c r="E5502" t="s">
        <v>63</v>
      </c>
      <c r="F5502" t="s">
        <v>65</v>
      </c>
      <c r="G5502" t="s">
        <v>97</v>
      </c>
      <c r="H5502" s="165">
        <v>937.62785324603101</v>
      </c>
    </row>
    <row r="5503" spans="1:8" x14ac:dyDescent="0.35">
      <c r="A5503">
        <v>347385</v>
      </c>
      <c r="B5503" t="s">
        <v>61</v>
      </c>
      <c r="C5503" t="s">
        <v>3</v>
      </c>
      <c r="D5503" t="s">
        <v>62</v>
      </c>
      <c r="E5503" t="s">
        <v>63</v>
      </c>
      <c r="F5503" t="s">
        <v>67</v>
      </c>
      <c r="G5503" t="s">
        <v>97</v>
      </c>
      <c r="H5503" s="165">
        <v>1462.8579750000001</v>
      </c>
    </row>
    <row r="5504" spans="1:8" x14ac:dyDescent="0.35">
      <c r="A5504">
        <v>347387</v>
      </c>
      <c r="B5504" t="s">
        <v>70</v>
      </c>
      <c r="C5504" t="s">
        <v>3</v>
      </c>
      <c r="D5504" t="s">
        <v>62</v>
      </c>
      <c r="E5504" t="s">
        <v>63</v>
      </c>
      <c r="F5504" t="s">
        <v>67</v>
      </c>
      <c r="G5504" t="s">
        <v>97</v>
      </c>
      <c r="H5504" s="165">
        <v>1646.9365500000001</v>
      </c>
    </row>
    <row r="5505" spans="1:8" x14ac:dyDescent="0.35">
      <c r="A5505">
        <v>347389</v>
      </c>
      <c r="B5505" t="s">
        <v>71</v>
      </c>
      <c r="C5505" t="s">
        <v>3</v>
      </c>
      <c r="D5505" t="s">
        <v>62</v>
      </c>
      <c r="E5505" t="s">
        <v>63</v>
      </c>
      <c r="F5505" t="s">
        <v>67</v>
      </c>
      <c r="G5505" t="s">
        <v>97</v>
      </c>
      <c r="H5505" s="165">
        <v>1638.5338125000001</v>
      </c>
    </row>
    <row r="5506" spans="1:8" x14ac:dyDescent="0.35">
      <c r="A5506">
        <v>347391</v>
      </c>
      <c r="B5506" t="s">
        <v>72</v>
      </c>
      <c r="C5506" t="s">
        <v>3</v>
      </c>
      <c r="D5506" t="s">
        <v>62</v>
      </c>
      <c r="E5506" t="s">
        <v>63</v>
      </c>
      <c r="F5506" t="s">
        <v>67</v>
      </c>
      <c r="G5506" t="s">
        <v>97</v>
      </c>
      <c r="H5506" s="165">
        <v>126.36675000000561</v>
      </c>
    </row>
    <row r="5507" spans="1:8" x14ac:dyDescent="0.35">
      <c r="A5507">
        <v>347393</v>
      </c>
      <c r="B5507" t="s">
        <v>73</v>
      </c>
      <c r="C5507" t="s">
        <v>3</v>
      </c>
      <c r="D5507" t="s">
        <v>62</v>
      </c>
      <c r="E5507" t="s">
        <v>63</v>
      </c>
      <c r="F5507" t="s">
        <v>67</v>
      </c>
      <c r="G5507" t="s">
        <v>97</v>
      </c>
      <c r="H5507" s="165">
        <v>125.71537499999917</v>
      </c>
    </row>
    <row r="5508" spans="1:8" x14ac:dyDescent="0.35">
      <c r="A5508">
        <v>347395</v>
      </c>
      <c r="B5508" t="s">
        <v>74</v>
      </c>
      <c r="C5508" t="s">
        <v>3</v>
      </c>
      <c r="D5508" t="s">
        <v>62</v>
      </c>
      <c r="E5508" t="s">
        <v>63</v>
      </c>
      <c r="F5508" t="s">
        <v>67</v>
      </c>
      <c r="G5508" t="s">
        <v>97</v>
      </c>
      <c r="H5508" s="165">
        <v>3638.4198012889196</v>
      </c>
    </row>
    <row r="5509" spans="1:8" x14ac:dyDescent="0.35">
      <c r="A5509">
        <v>347397</v>
      </c>
      <c r="B5509" t="s">
        <v>75</v>
      </c>
      <c r="C5509" t="s">
        <v>3</v>
      </c>
      <c r="D5509" t="s">
        <v>62</v>
      </c>
      <c r="E5509" t="s">
        <v>63</v>
      </c>
      <c r="F5509" t="s">
        <v>67</v>
      </c>
      <c r="G5509" t="s">
        <v>97</v>
      </c>
      <c r="H5509" s="165">
        <v>302.45512499997938</v>
      </c>
    </row>
    <row r="5510" spans="1:8" x14ac:dyDescent="0.35">
      <c r="A5510">
        <v>347399</v>
      </c>
      <c r="B5510" t="s">
        <v>76</v>
      </c>
      <c r="C5510" t="s">
        <v>3</v>
      </c>
      <c r="D5510" t="s">
        <v>62</v>
      </c>
      <c r="E5510" t="s">
        <v>63</v>
      </c>
      <c r="F5510" t="s">
        <v>67</v>
      </c>
      <c r="G5510" t="s">
        <v>97</v>
      </c>
      <c r="H5510" s="165">
        <v>842.6594998487958</v>
      </c>
    </row>
    <row r="5511" spans="1:8" x14ac:dyDescent="0.35">
      <c r="A5511">
        <v>347385</v>
      </c>
      <c r="B5511" t="s">
        <v>61</v>
      </c>
      <c r="C5511" t="s">
        <v>3</v>
      </c>
      <c r="D5511" t="s">
        <v>62</v>
      </c>
      <c r="E5511" t="s">
        <v>63</v>
      </c>
      <c r="F5511" t="s">
        <v>68</v>
      </c>
      <c r="G5511" t="s">
        <v>97</v>
      </c>
      <c r="H5511" s="165">
        <v>1470.8586375000002</v>
      </c>
    </row>
    <row r="5512" spans="1:8" x14ac:dyDescent="0.35">
      <c r="A5512">
        <v>347387</v>
      </c>
      <c r="B5512" t="s">
        <v>70</v>
      </c>
      <c r="C5512" t="s">
        <v>3</v>
      </c>
      <c r="D5512" t="s">
        <v>62</v>
      </c>
      <c r="E5512" t="s">
        <v>63</v>
      </c>
      <c r="F5512" t="s">
        <v>68</v>
      </c>
      <c r="G5512" t="s">
        <v>97</v>
      </c>
      <c r="H5512" s="165">
        <v>1655.9439750000001</v>
      </c>
    </row>
    <row r="5513" spans="1:8" x14ac:dyDescent="0.35">
      <c r="A5513">
        <v>347389</v>
      </c>
      <c r="B5513" t="s">
        <v>71</v>
      </c>
      <c r="C5513" t="s">
        <v>3</v>
      </c>
      <c r="D5513" t="s">
        <v>62</v>
      </c>
      <c r="E5513" t="s">
        <v>63</v>
      </c>
      <c r="F5513" t="s">
        <v>68</v>
      </c>
      <c r="G5513" t="s">
        <v>97</v>
      </c>
      <c r="H5513" s="165">
        <v>1647.4952812500001</v>
      </c>
    </row>
    <row r="5514" spans="1:8" x14ac:dyDescent="0.35">
      <c r="A5514">
        <v>347391</v>
      </c>
      <c r="B5514" t="s">
        <v>72</v>
      </c>
      <c r="C5514" t="s">
        <v>3</v>
      </c>
      <c r="D5514" t="s">
        <v>62</v>
      </c>
      <c r="E5514" t="s">
        <v>63</v>
      </c>
      <c r="F5514" t="s">
        <v>68</v>
      </c>
      <c r="G5514" t="s">
        <v>97</v>
      </c>
      <c r="H5514" s="165">
        <v>127.05787500000564</v>
      </c>
    </row>
    <row r="5515" spans="1:8" x14ac:dyDescent="0.35">
      <c r="A5515">
        <v>347393</v>
      </c>
      <c r="B5515" t="s">
        <v>73</v>
      </c>
      <c r="C5515" t="s">
        <v>3</v>
      </c>
      <c r="D5515" t="s">
        <v>62</v>
      </c>
      <c r="E5515" t="s">
        <v>63</v>
      </c>
      <c r="F5515" t="s">
        <v>68</v>
      </c>
      <c r="G5515" t="s">
        <v>97</v>
      </c>
      <c r="H5515" s="165">
        <v>126.40293749999918</v>
      </c>
    </row>
    <row r="5516" spans="1:8" x14ac:dyDescent="0.35">
      <c r="A5516">
        <v>347395</v>
      </c>
      <c r="B5516" t="s">
        <v>74</v>
      </c>
      <c r="C5516" t="s">
        <v>3</v>
      </c>
      <c r="D5516" t="s">
        <v>62</v>
      </c>
      <c r="E5516" t="s">
        <v>63</v>
      </c>
      <c r="F5516" t="s">
        <v>68</v>
      </c>
      <c r="G5516" t="s">
        <v>97</v>
      </c>
      <c r="H5516" s="165">
        <v>3658.3190460282663</v>
      </c>
    </row>
    <row r="5517" spans="1:8" x14ac:dyDescent="0.35">
      <c r="A5517">
        <v>347397</v>
      </c>
      <c r="B5517" t="s">
        <v>75</v>
      </c>
      <c r="C5517" t="s">
        <v>3</v>
      </c>
      <c r="D5517" t="s">
        <v>62</v>
      </c>
      <c r="E5517" t="s">
        <v>63</v>
      </c>
      <c r="F5517" t="s">
        <v>68</v>
      </c>
      <c r="G5517" t="s">
        <v>97</v>
      </c>
      <c r="H5517" s="165">
        <v>304.1093124999793</v>
      </c>
    </row>
    <row r="5518" spans="1:8" x14ac:dyDescent="0.35">
      <c r="A5518">
        <v>347399</v>
      </c>
      <c r="B5518" t="s">
        <v>76</v>
      </c>
      <c r="C5518" t="s">
        <v>3</v>
      </c>
      <c r="D5518" t="s">
        <v>62</v>
      </c>
      <c r="E5518" t="s">
        <v>63</v>
      </c>
      <c r="F5518" t="s">
        <v>68</v>
      </c>
      <c r="G5518" t="s">
        <v>97</v>
      </c>
      <c r="H5518" s="165">
        <v>847.2681729913196</v>
      </c>
    </row>
    <row r="5519" spans="1:8" x14ac:dyDescent="0.35">
      <c r="A5519">
        <v>347331</v>
      </c>
      <c r="B5519" t="s">
        <v>2</v>
      </c>
      <c r="C5519" t="s">
        <v>3</v>
      </c>
      <c r="D5519" t="s">
        <v>4</v>
      </c>
      <c r="E5519" t="s">
        <v>5</v>
      </c>
      <c r="F5519" t="s">
        <v>13</v>
      </c>
      <c r="G5519" t="s">
        <v>97</v>
      </c>
      <c r="H5519" s="165">
        <v>2973.6196875000001</v>
      </c>
    </row>
    <row r="5520" spans="1:8" x14ac:dyDescent="0.35">
      <c r="A5520">
        <v>347333</v>
      </c>
      <c r="B5520" t="s">
        <v>32</v>
      </c>
      <c r="C5520" t="s">
        <v>3</v>
      </c>
      <c r="D5520" t="s">
        <v>4</v>
      </c>
      <c r="E5520" t="s">
        <v>5</v>
      </c>
      <c r="F5520" t="s">
        <v>13</v>
      </c>
      <c r="G5520" t="s">
        <v>97</v>
      </c>
      <c r="H5520" s="165">
        <v>1770.8730156250001</v>
      </c>
    </row>
    <row r="5521" spans="1:8" x14ac:dyDescent="0.35">
      <c r="A5521">
        <v>347335</v>
      </c>
      <c r="B5521" t="s">
        <v>33</v>
      </c>
      <c r="C5521" t="s">
        <v>3</v>
      </c>
      <c r="D5521" t="s">
        <v>4</v>
      </c>
      <c r="E5521" t="s">
        <v>5</v>
      </c>
      <c r="F5521" t="s">
        <v>13</v>
      </c>
      <c r="G5521" t="s">
        <v>97</v>
      </c>
      <c r="H5521" s="165">
        <v>1761.8838125</v>
      </c>
    </row>
    <row r="5522" spans="1:8" x14ac:dyDescent="0.35">
      <c r="A5522">
        <v>347337</v>
      </c>
      <c r="B5522" t="s">
        <v>34</v>
      </c>
      <c r="C5522" t="s">
        <v>3</v>
      </c>
      <c r="D5522" t="s">
        <v>4</v>
      </c>
      <c r="E5522" t="s">
        <v>5</v>
      </c>
      <c r="F5522" t="s">
        <v>13</v>
      </c>
      <c r="G5522" t="s">
        <v>97</v>
      </c>
      <c r="H5522" s="165">
        <v>1752.8946093750003</v>
      </c>
    </row>
    <row r="5523" spans="1:8" x14ac:dyDescent="0.35">
      <c r="A5523">
        <v>347339</v>
      </c>
      <c r="B5523" t="s">
        <v>35</v>
      </c>
      <c r="C5523" t="s">
        <v>3</v>
      </c>
      <c r="D5523" t="s">
        <v>4</v>
      </c>
      <c r="E5523" t="s">
        <v>5</v>
      </c>
      <c r="F5523" t="s">
        <v>13</v>
      </c>
      <c r="G5523" t="s">
        <v>97</v>
      </c>
      <c r="H5523" s="165">
        <v>1743.9054062499999</v>
      </c>
    </row>
    <row r="5524" spans="1:8" x14ac:dyDescent="0.35">
      <c r="A5524">
        <v>347385</v>
      </c>
      <c r="B5524" t="s">
        <v>61</v>
      </c>
      <c r="C5524" t="s">
        <v>3</v>
      </c>
      <c r="D5524" t="s">
        <v>62</v>
      </c>
      <c r="E5524" t="s">
        <v>63</v>
      </c>
      <c r="F5524" t="s">
        <v>13</v>
      </c>
      <c r="G5524" t="s">
        <v>97</v>
      </c>
      <c r="H5524" s="165">
        <v>977.62481250000008</v>
      </c>
    </row>
    <row r="5525" spans="1:8" x14ac:dyDescent="0.35">
      <c r="A5525">
        <v>347387</v>
      </c>
      <c r="B5525" t="s">
        <v>70</v>
      </c>
      <c r="C5525" t="s">
        <v>3</v>
      </c>
      <c r="D5525" t="s">
        <v>62</v>
      </c>
      <c r="E5525" t="s">
        <v>63</v>
      </c>
      <c r="F5525" t="s">
        <v>13</v>
      </c>
      <c r="G5525" t="s">
        <v>97</v>
      </c>
      <c r="H5525" s="165">
        <v>1100.644125</v>
      </c>
    </row>
    <row r="5526" spans="1:8" x14ac:dyDescent="0.35">
      <c r="A5526">
        <v>347389</v>
      </c>
      <c r="B5526" t="s">
        <v>71</v>
      </c>
      <c r="C5526" t="s">
        <v>3</v>
      </c>
      <c r="D5526" t="s">
        <v>62</v>
      </c>
      <c r="E5526" t="s">
        <v>63</v>
      </c>
      <c r="F5526" t="s">
        <v>13</v>
      </c>
      <c r="G5526" t="s">
        <v>97</v>
      </c>
      <c r="H5526" s="165">
        <v>1095.02859375</v>
      </c>
    </row>
    <row r="5527" spans="1:8" x14ac:dyDescent="0.35">
      <c r="A5527">
        <v>347391</v>
      </c>
      <c r="B5527" t="s">
        <v>72</v>
      </c>
      <c r="C5527" t="s">
        <v>3</v>
      </c>
      <c r="D5527" t="s">
        <v>62</v>
      </c>
      <c r="E5527" t="s">
        <v>63</v>
      </c>
      <c r="F5527" t="s">
        <v>13</v>
      </c>
      <c r="G5527" t="s">
        <v>97</v>
      </c>
      <c r="H5527" s="165">
        <v>84.450625000003754</v>
      </c>
    </row>
    <row r="5528" spans="1:8" x14ac:dyDescent="0.35">
      <c r="A5528">
        <v>347393</v>
      </c>
      <c r="B5528" t="s">
        <v>73</v>
      </c>
      <c r="C5528" t="s">
        <v>3</v>
      </c>
      <c r="D5528" t="s">
        <v>62</v>
      </c>
      <c r="E5528" t="s">
        <v>63</v>
      </c>
      <c r="F5528" t="s">
        <v>13</v>
      </c>
      <c r="G5528" t="s">
        <v>97</v>
      </c>
      <c r="H5528" s="165">
        <v>84.015312499999453</v>
      </c>
    </row>
    <row r="5529" spans="1:8" x14ac:dyDescent="0.35">
      <c r="A5529">
        <v>347395</v>
      </c>
      <c r="B5529" t="s">
        <v>74</v>
      </c>
      <c r="C5529" t="s">
        <v>3</v>
      </c>
      <c r="D5529" t="s">
        <v>62</v>
      </c>
      <c r="E5529" t="s">
        <v>63</v>
      </c>
      <c r="F5529" t="s">
        <v>13</v>
      </c>
      <c r="G5529" t="s">
        <v>97</v>
      </c>
      <c r="H5529" s="165">
        <v>1607.7759390679637</v>
      </c>
    </row>
    <row r="5530" spans="1:8" x14ac:dyDescent="0.35">
      <c r="A5530">
        <v>347397</v>
      </c>
      <c r="B5530" t="s">
        <v>75</v>
      </c>
      <c r="C5530" t="s">
        <v>3</v>
      </c>
      <c r="D5530" t="s">
        <v>62</v>
      </c>
      <c r="E5530" t="s">
        <v>63</v>
      </c>
      <c r="F5530" t="s">
        <v>13</v>
      </c>
      <c r="G5530" t="s">
        <v>97</v>
      </c>
      <c r="H5530" s="165">
        <v>129.94078124999115</v>
      </c>
    </row>
    <row r="5531" spans="1:8" x14ac:dyDescent="0.35">
      <c r="A5531">
        <v>347399</v>
      </c>
      <c r="B5531" t="s">
        <v>76</v>
      </c>
      <c r="C5531" t="s">
        <v>3</v>
      </c>
      <c r="D5531" t="s">
        <v>62</v>
      </c>
      <c r="E5531" t="s">
        <v>63</v>
      </c>
      <c r="F5531" t="s">
        <v>13</v>
      </c>
      <c r="G5531" t="s">
        <v>97</v>
      </c>
      <c r="H5531" s="165">
        <v>557.89427469254281</v>
      </c>
    </row>
    <row r="5532" spans="1:8" x14ac:dyDescent="0.35">
      <c r="A5532">
        <v>347331</v>
      </c>
      <c r="B5532" t="s">
        <v>2</v>
      </c>
      <c r="C5532" t="s">
        <v>3</v>
      </c>
      <c r="D5532" t="s">
        <v>4</v>
      </c>
      <c r="E5532" t="s">
        <v>5</v>
      </c>
      <c r="F5532" t="s">
        <v>7</v>
      </c>
      <c r="G5532" t="s">
        <v>97</v>
      </c>
      <c r="H5532" s="165">
        <v>3043.2105000000001</v>
      </c>
    </row>
    <row r="5533" spans="1:8" x14ac:dyDescent="0.35">
      <c r="A5533">
        <v>347333</v>
      </c>
      <c r="B5533" t="s">
        <v>32</v>
      </c>
      <c r="C5533" t="s">
        <v>3</v>
      </c>
      <c r="D5533" t="s">
        <v>4</v>
      </c>
      <c r="E5533" t="s">
        <v>5</v>
      </c>
      <c r="F5533" t="s">
        <v>7</v>
      </c>
      <c r="G5533" t="s">
        <v>97</v>
      </c>
      <c r="H5533" s="165">
        <v>1812.3162750000001</v>
      </c>
    </row>
    <row r="5534" spans="1:8" x14ac:dyDescent="0.35">
      <c r="A5534">
        <v>347335</v>
      </c>
      <c r="B5534" t="s">
        <v>33</v>
      </c>
      <c r="C5534" t="s">
        <v>3</v>
      </c>
      <c r="D5534" t="s">
        <v>4</v>
      </c>
      <c r="E5534" t="s">
        <v>5</v>
      </c>
      <c r="F5534" t="s">
        <v>7</v>
      </c>
      <c r="G5534" t="s">
        <v>97</v>
      </c>
      <c r="H5534" s="165">
        <v>1803.1166999999998</v>
      </c>
    </row>
    <row r="5535" spans="1:8" x14ac:dyDescent="0.35">
      <c r="A5535">
        <v>347337</v>
      </c>
      <c r="B5535" t="s">
        <v>34</v>
      </c>
      <c r="C5535" t="s">
        <v>3</v>
      </c>
      <c r="D5535" t="s">
        <v>4</v>
      </c>
      <c r="E5535" t="s">
        <v>5</v>
      </c>
      <c r="F5535" t="s">
        <v>7</v>
      </c>
      <c r="G5535" t="s">
        <v>97</v>
      </c>
      <c r="H5535" s="165">
        <v>1793.9171250000002</v>
      </c>
    </row>
    <row r="5536" spans="1:8" x14ac:dyDescent="0.35">
      <c r="A5536">
        <v>347339</v>
      </c>
      <c r="B5536" t="s">
        <v>35</v>
      </c>
      <c r="C5536" t="s">
        <v>3</v>
      </c>
      <c r="D5536" t="s">
        <v>4</v>
      </c>
      <c r="E5536" t="s">
        <v>5</v>
      </c>
      <c r="F5536" t="s">
        <v>7</v>
      </c>
      <c r="G5536" t="s">
        <v>97</v>
      </c>
      <c r="H5536" s="165">
        <v>1784.7175500000003</v>
      </c>
    </row>
    <row r="5537" spans="1:8" x14ac:dyDescent="0.35">
      <c r="A5537">
        <v>347385</v>
      </c>
      <c r="B5537" t="s">
        <v>61</v>
      </c>
      <c r="C5537" t="s">
        <v>3</v>
      </c>
      <c r="D5537" t="s">
        <v>62</v>
      </c>
      <c r="E5537" t="s">
        <v>63</v>
      </c>
      <c r="F5537" t="s">
        <v>7</v>
      </c>
      <c r="G5537" t="s">
        <v>97</v>
      </c>
      <c r="H5537" s="165">
        <v>1000.5039</v>
      </c>
    </row>
    <row r="5538" spans="1:8" x14ac:dyDescent="0.35">
      <c r="A5538">
        <v>347387</v>
      </c>
      <c r="B5538" t="s">
        <v>70</v>
      </c>
      <c r="C5538" t="s">
        <v>3</v>
      </c>
      <c r="D5538" t="s">
        <v>62</v>
      </c>
      <c r="E5538" t="s">
        <v>63</v>
      </c>
      <c r="F5538" t="s">
        <v>7</v>
      </c>
      <c r="G5538" t="s">
        <v>97</v>
      </c>
      <c r="H5538" s="165">
        <v>1126.4022</v>
      </c>
    </row>
    <row r="5539" spans="1:8" x14ac:dyDescent="0.35">
      <c r="A5539">
        <v>347389</v>
      </c>
      <c r="B5539" t="s">
        <v>71</v>
      </c>
      <c r="C5539" t="s">
        <v>3</v>
      </c>
      <c r="D5539" t="s">
        <v>62</v>
      </c>
      <c r="E5539" t="s">
        <v>63</v>
      </c>
      <c r="F5539" t="s">
        <v>7</v>
      </c>
      <c r="G5539" t="s">
        <v>97</v>
      </c>
      <c r="H5539" s="165">
        <v>1120.65525</v>
      </c>
    </row>
    <row r="5540" spans="1:8" x14ac:dyDescent="0.35">
      <c r="A5540">
        <v>347391</v>
      </c>
      <c r="B5540" t="s">
        <v>72</v>
      </c>
      <c r="C5540" t="s">
        <v>3</v>
      </c>
      <c r="D5540" t="s">
        <v>62</v>
      </c>
      <c r="E5540" t="s">
        <v>63</v>
      </c>
      <c r="F5540" t="s">
        <v>7</v>
      </c>
      <c r="G5540" t="s">
        <v>97</v>
      </c>
      <c r="H5540" s="165">
        <v>86.427000000003844</v>
      </c>
    </row>
    <row r="5541" spans="1:8" x14ac:dyDescent="0.35">
      <c r="A5541">
        <v>347393</v>
      </c>
      <c r="B5541" t="s">
        <v>73</v>
      </c>
      <c r="C5541" t="s">
        <v>3</v>
      </c>
      <c r="D5541" t="s">
        <v>62</v>
      </c>
      <c r="E5541" t="s">
        <v>63</v>
      </c>
      <c r="F5541" t="s">
        <v>7</v>
      </c>
      <c r="G5541" t="s">
        <v>97</v>
      </c>
      <c r="H5541" s="165">
        <v>85.981499999999414</v>
      </c>
    </row>
    <row r="5542" spans="1:8" x14ac:dyDescent="0.35">
      <c r="A5542">
        <v>347395</v>
      </c>
      <c r="B5542" t="s">
        <v>74</v>
      </c>
      <c r="C5542" t="s">
        <v>3</v>
      </c>
      <c r="D5542" t="s">
        <v>62</v>
      </c>
      <c r="E5542" t="s">
        <v>63</v>
      </c>
      <c r="F5542" t="s">
        <v>7</v>
      </c>
      <c r="G5542" t="s">
        <v>97</v>
      </c>
      <c r="H5542" s="165">
        <v>1645.4022819348806</v>
      </c>
    </row>
    <row r="5543" spans="1:8" x14ac:dyDescent="0.35">
      <c r="A5543">
        <v>347397</v>
      </c>
      <c r="B5543" t="s">
        <v>75</v>
      </c>
      <c r="C5543" t="s">
        <v>3</v>
      </c>
      <c r="D5543" t="s">
        <v>62</v>
      </c>
      <c r="E5543" t="s">
        <v>63</v>
      </c>
      <c r="F5543" t="s">
        <v>7</v>
      </c>
      <c r="G5543" t="s">
        <v>97</v>
      </c>
      <c r="H5543" s="165">
        <v>132.98174999999094</v>
      </c>
    </row>
    <row r="5544" spans="1:8" x14ac:dyDescent="0.35">
      <c r="A5544">
        <v>347399</v>
      </c>
      <c r="B5544" t="s">
        <v>76</v>
      </c>
      <c r="C5544" t="s">
        <v>3</v>
      </c>
      <c r="D5544" t="s">
        <v>62</v>
      </c>
      <c r="E5544" t="s">
        <v>63</v>
      </c>
      <c r="F5544" t="s">
        <v>7</v>
      </c>
      <c r="G5544" t="s">
        <v>97</v>
      </c>
      <c r="H5544" s="165">
        <v>570.95052261427782</v>
      </c>
    </row>
    <row r="5545" spans="1:8" x14ac:dyDescent="0.35">
      <c r="A5545">
        <v>347353</v>
      </c>
      <c r="B5545" t="s">
        <v>47</v>
      </c>
      <c r="C5545" t="s">
        <v>37</v>
      </c>
      <c r="D5545" t="s">
        <v>38</v>
      </c>
      <c r="E5545" t="s">
        <v>39</v>
      </c>
      <c r="F5545" t="s">
        <v>43</v>
      </c>
      <c r="G5545" t="s">
        <v>97</v>
      </c>
      <c r="H5545" s="165">
        <v>1911.1462500000005</v>
      </c>
    </row>
    <row r="5546" spans="1:8" x14ac:dyDescent="0.35">
      <c r="A5546">
        <v>347355</v>
      </c>
      <c r="B5546" t="s">
        <v>49</v>
      </c>
      <c r="C5546" t="s">
        <v>37</v>
      </c>
      <c r="D5546" t="s">
        <v>38</v>
      </c>
      <c r="E5546" t="s">
        <v>39</v>
      </c>
      <c r="F5546" t="s">
        <v>43</v>
      </c>
      <c r="G5546" t="s">
        <v>97</v>
      </c>
      <c r="H5546" s="165">
        <v>3181.4268750000001</v>
      </c>
    </row>
    <row r="5547" spans="1:8" x14ac:dyDescent="0.35">
      <c r="A5547">
        <v>347357</v>
      </c>
      <c r="B5547" t="s">
        <v>50</v>
      </c>
      <c r="C5547" t="s">
        <v>37</v>
      </c>
      <c r="D5547" t="s">
        <v>38</v>
      </c>
      <c r="E5547" t="s">
        <v>39</v>
      </c>
      <c r="F5547" t="s">
        <v>43</v>
      </c>
      <c r="G5547" t="s">
        <v>97</v>
      </c>
      <c r="H5547" s="165">
        <v>0</v>
      </c>
    </row>
    <row r="5548" spans="1:8" x14ac:dyDescent="0.35">
      <c r="A5548">
        <v>347359</v>
      </c>
      <c r="B5548" t="s">
        <v>51</v>
      </c>
      <c r="C5548" t="s">
        <v>37</v>
      </c>
      <c r="D5548" t="s">
        <v>38</v>
      </c>
      <c r="E5548" t="s">
        <v>39</v>
      </c>
      <c r="F5548" t="s">
        <v>43</v>
      </c>
      <c r="G5548" t="s">
        <v>97</v>
      </c>
      <c r="H5548" s="165">
        <v>0</v>
      </c>
    </row>
    <row r="5549" spans="1:8" x14ac:dyDescent="0.35">
      <c r="A5549">
        <v>347373</v>
      </c>
      <c r="B5549" t="s">
        <v>57</v>
      </c>
      <c r="C5549" t="s">
        <v>37</v>
      </c>
      <c r="D5549" t="s">
        <v>38</v>
      </c>
      <c r="E5549" t="s">
        <v>53</v>
      </c>
      <c r="F5549" t="s">
        <v>43</v>
      </c>
      <c r="G5549" t="s">
        <v>97</v>
      </c>
      <c r="H5549" s="165">
        <v>1853.5237499999998</v>
      </c>
    </row>
    <row r="5550" spans="1:8" x14ac:dyDescent="0.35">
      <c r="A5550">
        <v>347375</v>
      </c>
      <c r="B5550" t="s">
        <v>58</v>
      </c>
      <c r="C5550" t="s">
        <v>37</v>
      </c>
      <c r="D5550" t="s">
        <v>38</v>
      </c>
      <c r="E5550" t="s">
        <v>53</v>
      </c>
      <c r="F5550" t="s">
        <v>43</v>
      </c>
      <c r="G5550" t="s">
        <v>97</v>
      </c>
      <c r="H5550" s="165">
        <v>3207.1353750000003</v>
      </c>
    </row>
    <row r="5551" spans="1:8" x14ac:dyDescent="0.35">
      <c r="A5551">
        <v>347377</v>
      </c>
      <c r="B5551" t="s">
        <v>59</v>
      </c>
      <c r="C5551" t="s">
        <v>37</v>
      </c>
      <c r="D5551" t="s">
        <v>38</v>
      </c>
      <c r="E5551" t="s">
        <v>53</v>
      </c>
      <c r="F5551" t="s">
        <v>43</v>
      </c>
      <c r="G5551" t="s">
        <v>97</v>
      </c>
      <c r="H5551" s="165">
        <v>0</v>
      </c>
    </row>
    <row r="5552" spans="1:8" x14ac:dyDescent="0.35">
      <c r="A5552">
        <v>347379</v>
      </c>
      <c r="B5552" t="s">
        <v>60</v>
      </c>
      <c r="C5552" t="s">
        <v>37</v>
      </c>
      <c r="D5552" t="s">
        <v>38</v>
      </c>
      <c r="E5552" t="s">
        <v>53</v>
      </c>
      <c r="F5552" t="s">
        <v>43</v>
      </c>
      <c r="G5552" t="s">
        <v>97</v>
      </c>
      <c r="H5552" s="165">
        <v>0</v>
      </c>
    </row>
    <row r="5553" spans="1:8" x14ac:dyDescent="0.35">
      <c r="A5553">
        <v>347353</v>
      </c>
      <c r="B5553" t="s">
        <v>47</v>
      </c>
      <c r="C5553" t="s">
        <v>37</v>
      </c>
      <c r="D5553" t="s">
        <v>38</v>
      </c>
      <c r="E5553" t="s">
        <v>39</v>
      </c>
      <c r="F5553" t="s">
        <v>42</v>
      </c>
      <c r="G5553" t="s">
        <v>97</v>
      </c>
      <c r="H5553" s="165">
        <v>2139.1256250000001</v>
      </c>
    </row>
    <row r="5554" spans="1:8" x14ac:dyDescent="0.35">
      <c r="A5554">
        <v>347355</v>
      </c>
      <c r="B5554" t="s">
        <v>49</v>
      </c>
      <c r="C5554" t="s">
        <v>37</v>
      </c>
      <c r="D5554" t="s">
        <v>38</v>
      </c>
      <c r="E5554" t="s">
        <v>39</v>
      </c>
      <c r="F5554" t="s">
        <v>42</v>
      </c>
      <c r="G5554" t="s">
        <v>97</v>
      </c>
      <c r="H5554" s="165">
        <v>3560.9371874999997</v>
      </c>
    </row>
    <row r="5555" spans="1:8" x14ac:dyDescent="0.35">
      <c r="A5555">
        <v>347357</v>
      </c>
      <c r="B5555" t="s">
        <v>50</v>
      </c>
      <c r="C5555" t="s">
        <v>37</v>
      </c>
      <c r="D5555" t="s">
        <v>38</v>
      </c>
      <c r="E5555" t="s">
        <v>39</v>
      </c>
      <c r="F5555" t="s">
        <v>42</v>
      </c>
      <c r="G5555" t="s">
        <v>97</v>
      </c>
      <c r="H5555" s="165">
        <v>0</v>
      </c>
    </row>
    <row r="5556" spans="1:8" x14ac:dyDescent="0.35">
      <c r="A5556">
        <v>347359</v>
      </c>
      <c r="B5556" t="s">
        <v>51</v>
      </c>
      <c r="C5556" t="s">
        <v>37</v>
      </c>
      <c r="D5556" t="s">
        <v>38</v>
      </c>
      <c r="E5556" t="s">
        <v>39</v>
      </c>
      <c r="F5556" t="s">
        <v>42</v>
      </c>
      <c r="G5556" t="s">
        <v>97</v>
      </c>
      <c r="H5556" s="165">
        <v>0</v>
      </c>
    </row>
    <row r="5557" spans="1:8" x14ac:dyDescent="0.35">
      <c r="A5557">
        <v>347373</v>
      </c>
      <c r="B5557" t="s">
        <v>57</v>
      </c>
      <c r="C5557" t="s">
        <v>37</v>
      </c>
      <c r="D5557" t="s">
        <v>38</v>
      </c>
      <c r="E5557" t="s">
        <v>53</v>
      </c>
      <c r="F5557" t="s">
        <v>42</v>
      </c>
      <c r="G5557" t="s">
        <v>97</v>
      </c>
      <c r="H5557" s="165">
        <v>2074.629375</v>
      </c>
    </row>
    <row r="5558" spans="1:8" x14ac:dyDescent="0.35">
      <c r="A5558">
        <v>347375</v>
      </c>
      <c r="B5558" t="s">
        <v>58</v>
      </c>
      <c r="C5558" t="s">
        <v>37</v>
      </c>
      <c r="D5558" t="s">
        <v>38</v>
      </c>
      <c r="E5558" t="s">
        <v>53</v>
      </c>
      <c r="F5558" t="s">
        <v>42</v>
      </c>
      <c r="G5558" t="s">
        <v>97</v>
      </c>
      <c r="H5558" s="165">
        <v>3589.7124374999999</v>
      </c>
    </row>
    <row r="5559" spans="1:8" x14ac:dyDescent="0.35">
      <c r="A5559">
        <v>347377</v>
      </c>
      <c r="B5559" t="s">
        <v>59</v>
      </c>
      <c r="C5559" t="s">
        <v>37</v>
      </c>
      <c r="D5559" t="s">
        <v>38</v>
      </c>
      <c r="E5559" t="s">
        <v>53</v>
      </c>
      <c r="F5559" t="s">
        <v>42</v>
      </c>
      <c r="G5559" t="s">
        <v>97</v>
      </c>
      <c r="H5559" s="165">
        <v>0</v>
      </c>
    </row>
    <row r="5560" spans="1:8" x14ac:dyDescent="0.35">
      <c r="A5560">
        <v>347379</v>
      </c>
      <c r="B5560" t="s">
        <v>60</v>
      </c>
      <c r="C5560" t="s">
        <v>37</v>
      </c>
      <c r="D5560" t="s">
        <v>38</v>
      </c>
      <c r="E5560" t="s">
        <v>53</v>
      </c>
      <c r="F5560" t="s">
        <v>42</v>
      </c>
      <c r="G5560" t="s">
        <v>97</v>
      </c>
      <c r="H5560" s="165">
        <v>0</v>
      </c>
    </row>
    <row r="5561" spans="1:8" x14ac:dyDescent="0.35">
      <c r="A5561">
        <v>347385</v>
      </c>
      <c r="B5561" t="s">
        <v>61</v>
      </c>
      <c r="C5561" t="s">
        <v>3</v>
      </c>
      <c r="D5561" t="s">
        <v>62</v>
      </c>
      <c r="E5561" t="s">
        <v>63</v>
      </c>
      <c r="F5561" t="s">
        <v>66</v>
      </c>
      <c r="G5561" t="s">
        <v>97</v>
      </c>
      <c r="H5561" s="165">
        <v>985.34475000000009</v>
      </c>
    </row>
    <row r="5562" spans="1:8" x14ac:dyDescent="0.35">
      <c r="A5562">
        <v>347387</v>
      </c>
      <c r="B5562" t="s">
        <v>70</v>
      </c>
      <c r="C5562" t="s">
        <v>3</v>
      </c>
      <c r="D5562" t="s">
        <v>62</v>
      </c>
      <c r="E5562" t="s">
        <v>63</v>
      </c>
      <c r="F5562" t="s">
        <v>66</v>
      </c>
      <c r="G5562" t="s">
        <v>97</v>
      </c>
      <c r="H5562" s="165">
        <v>1109.3355000000001</v>
      </c>
    </row>
    <row r="5563" spans="1:8" x14ac:dyDescent="0.35">
      <c r="A5563">
        <v>347389</v>
      </c>
      <c r="B5563" t="s">
        <v>71</v>
      </c>
      <c r="C5563" t="s">
        <v>3</v>
      </c>
      <c r="D5563" t="s">
        <v>62</v>
      </c>
      <c r="E5563" t="s">
        <v>63</v>
      </c>
      <c r="F5563" t="s">
        <v>66</v>
      </c>
      <c r="G5563" t="s">
        <v>97</v>
      </c>
      <c r="H5563" s="165">
        <v>1103.6756250000001</v>
      </c>
    </row>
    <row r="5564" spans="1:8" x14ac:dyDescent="0.35">
      <c r="A5564">
        <v>347391</v>
      </c>
      <c r="B5564" t="s">
        <v>72</v>
      </c>
      <c r="C5564" t="s">
        <v>3</v>
      </c>
      <c r="D5564" t="s">
        <v>62</v>
      </c>
      <c r="E5564" t="s">
        <v>63</v>
      </c>
      <c r="F5564" t="s">
        <v>66</v>
      </c>
      <c r="G5564" t="s">
        <v>97</v>
      </c>
      <c r="H5564" s="165">
        <v>85.117500000003787</v>
      </c>
    </row>
    <row r="5565" spans="1:8" x14ac:dyDescent="0.35">
      <c r="A5565">
        <v>347393</v>
      </c>
      <c r="B5565" t="s">
        <v>73</v>
      </c>
      <c r="C5565" t="s">
        <v>3</v>
      </c>
      <c r="D5565" t="s">
        <v>62</v>
      </c>
      <c r="E5565" t="s">
        <v>63</v>
      </c>
      <c r="F5565" t="s">
        <v>66</v>
      </c>
      <c r="G5565" t="s">
        <v>97</v>
      </c>
      <c r="H5565" s="165">
        <v>84.67874999999944</v>
      </c>
    </row>
    <row r="5566" spans="1:8" x14ac:dyDescent="0.35">
      <c r="A5566">
        <v>347395</v>
      </c>
      <c r="B5566" t="s">
        <v>74</v>
      </c>
      <c r="C5566" t="s">
        <v>3</v>
      </c>
      <c r="D5566" t="s">
        <v>62</v>
      </c>
      <c r="E5566" t="s">
        <v>63</v>
      </c>
      <c r="F5566" t="s">
        <v>66</v>
      </c>
      <c r="G5566" t="s">
        <v>97</v>
      </c>
      <c r="H5566" s="165">
        <v>1620.4719443298068</v>
      </c>
    </row>
    <row r="5567" spans="1:8" x14ac:dyDescent="0.35">
      <c r="A5567">
        <v>347397</v>
      </c>
      <c r="B5567" t="s">
        <v>75</v>
      </c>
      <c r="C5567" t="s">
        <v>3</v>
      </c>
      <c r="D5567" t="s">
        <v>62</v>
      </c>
      <c r="E5567" t="s">
        <v>63</v>
      </c>
      <c r="F5567" t="s">
        <v>66</v>
      </c>
      <c r="G5567" t="s">
        <v>97</v>
      </c>
      <c r="H5567" s="165">
        <v>130.96687499999106</v>
      </c>
    </row>
    <row r="5568" spans="1:8" x14ac:dyDescent="0.35">
      <c r="A5568">
        <v>347399</v>
      </c>
      <c r="B5568" t="s">
        <v>76</v>
      </c>
      <c r="C5568" t="s">
        <v>3</v>
      </c>
      <c r="D5568" t="s">
        <v>62</v>
      </c>
      <c r="E5568" t="s">
        <v>63</v>
      </c>
      <c r="F5568" t="s">
        <v>66</v>
      </c>
      <c r="G5568" t="s">
        <v>97</v>
      </c>
      <c r="H5568" s="165">
        <v>562.29975712012208</v>
      </c>
    </row>
    <row r="5569" spans="1:8" x14ac:dyDescent="0.35">
      <c r="A5569">
        <v>347425</v>
      </c>
      <c r="B5569" t="s">
        <v>93</v>
      </c>
      <c r="C5569" t="s">
        <v>3</v>
      </c>
      <c r="D5569" t="s">
        <v>62</v>
      </c>
      <c r="E5569" t="s">
        <v>91</v>
      </c>
      <c r="F5569" t="s">
        <v>66</v>
      </c>
      <c r="G5569" t="s">
        <v>97</v>
      </c>
      <c r="H5569" s="165">
        <v>970.33949999999982</v>
      </c>
    </row>
    <row r="5570" spans="1:8" x14ac:dyDescent="0.35">
      <c r="A5570">
        <v>347427</v>
      </c>
      <c r="B5570" t="s">
        <v>98</v>
      </c>
      <c r="C5570" t="s">
        <v>3</v>
      </c>
      <c r="D5570" t="s">
        <v>62</v>
      </c>
      <c r="E5570" t="s">
        <v>91</v>
      </c>
      <c r="F5570" t="s">
        <v>66</v>
      </c>
      <c r="G5570" t="s">
        <v>97</v>
      </c>
      <c r="H5570" s="165">
        <v>169.35749999999601</v>
      </c>
    </row>
    <row r="5571" spans="1:8" x14ac:dyDescent="0.35">
      <c r="A5571">
        <v>347429</v>
      </c>
      <c r="B5571" t="s">
        <v>99</v>
      </c>
      <c r="C5571" t="s">
        <v>3</v>
      </c>
      <c r="D5571" t="s">
        <v>62</v>
      </c>
      <c r="E5571" t="s">
        <v>91</v>
      </c>
      <c r="F5571" t="s">
        <v>66</v>
      </c>
      <c r="G5571" t="s">
        <v>97</v>
      </c>
      <c r="H5571" s="165">
        <v>175.14900000000404</v>
      </c>
    </row>
    <row r="5572" spans="1:8" x14ac:dyDescent="0.35">
      <c r="A5572">
        <v>347431</v>
      </c>
      <c r="B5572" t="s">
        <v>100</v>
      </c>
      <c r="C5572" t="s">
        <v>3</v>
      </c>
      <c r="D5572" t="s">
        <v>62</v>
      </c>
      <c r="E5572" t="s">
        <v>91</v>
      </c>
      <c r="F5572" t="s">
        <v>66</v>
      </c>
      <c r="G5572" t="s">
        <v>97</v>
      </c>
      <c r="H5572" s="165">
        <v>436.55625000000282</v>
      </c>
    </row>
    <row r="5573" spans="1:8" x14ac:dyDescent="0.35">
      <c r="A5573">
        <v>347433</v>
      </c>
      <c r="B5573" t="s">
        <v>101</v>
      </c>
      <c r="C5573" t="s">
        <v>3</v>
      </c>
      <c r="D5573" t="s">
        <v>62</v>
      </c>
      <c r="E5573" t="s">
        <v>91</v>
      </c>
      <c r="F5573" t="s">
        <v>66</v>
      </c>
      <c r="G5573" t="s">
        <v>97</v>
      </c>
      <c r="H5573" s="165">
        <v>434.36249999999973</v>
      </c>
    </row>
    <row r="5574" spans="1:8" x14ac:dyDescent="0.35">
      <c r="A5574">
        <v>347435</v>
      </c>
      <c r="B5574" t="s">
        <v>102</v>
      </c>
      <c r="C5574" t="s">
        <v>3</v>
      </c>
      <c r="D5574" t="s">
        <v>62</v>
      </c>
      <c r="E5574" t="s">
        <v>91</v>
      </c>
      <c r="F5574" t="s">
        <v>66</v>
      </c>
      <c r="G5574" t="s">
        <v>97</v>
      </c>
      <c r="H5574" s="165">
        <v>2254.815084670538</v>
      </c>
    </row>
    <row r="5575" spans="1:8" x14ac:dyDescent="0.35">
      <c r="A5575">
        <v>347437</v>
      </c>
      <c r="B5575" t="s">
        <v>103</v>
      </c>
      <c r="C5575" t="s">
        <v>3</v>
      </c>
      <c r="D5575" t="s">
        <v>62</v>
      </c>
      <c r="E5575" t="s">
        <v>91</v>
      </c>
      <c r="F5575" t="s">
        <v>66</v>
      </c>
      <c r="G5575" t="s">
        <v>97</v>
      </c>
      <c r="H5575" s="165">
        <v>644.962499999996</v>
      </c>
    </row>
    <row r="5576" spans="1:8" x14ac:dyDescent="0.35">
      <c r="A5576">
        <v>347439</v>
      </c>
      <c r="B5576" t="s">
        <v>104</v>
      </c>
      <c r="C5576" t="s">
        <v>3</v>
      </c>
      <c r="D5576" t="s">
        <v>62</v>
      </c>
      <c r="E5576" t="s">
        <v>91</v>
      </c>
      <c r="F5576" t="s">
        <v>66</v>
      </c>
      <c r="G5576" t="s">
        <v>97</v>
      </c>
      <c r="H5576" s="165">
        <v>911.2662047683134</v>
      </c>
    </row>
    <row r="5577" spans="1:8" x14ac:dyDescent="0.35">
      <c r="A5577">
        <v>347385</v>
      </c>
      <c r="B5577" t="s">
        <v>61</v>
      </c>
      <c r="C5577" t="s">
        <v>3</v>
      </c>
      <c r="D5577" t="s">
        <v>62</v>
      </c>
      <c r="E5577" t="s">
        <v>63</v>
      </c>
      <c r="F5577" t="s">
        <v>64</v>
      </c>
      <c r="G5577" t="s">
        <v>97</v>
      </c>
      <c r="H5577" s="165">
        <v>953.061375</v>
      </c>
    </row>
    <row r="5578" spans="1:8" x14ac:dyDescent="0.35">
      <c r="A5578">
        <v>347387</v>
      </c>
      <c r="B5578" t="s">
        <v>70</v>
      </c>
      <c r="C5578" t="s">
        <v>3</v>
      </c>
      <c r="D5578" t="s">
        <v>62</v>
      </c>
      <c r="E5578" t="s">
        <v>63</v>
      </c>
      <c r="F5578" t="s">
        <v>64</v>
      </c>
      <c r="G5578" t="s">
        <v>97</v>
      </c>
      <c r="H5578" s="165">
        <v>1072.98975</v>
      </c>
    </row>
    <row r="5579" spans="1:8" x14ac:dyDescent="0.35">
      <c r="A5579">
        <v>347389</v>
      </c>
      <c r="B5579" t="s">
        <v>71</v>
      </c>
      <c r="C5579" t="s">
        <v>3</v>
      </c>
      <c r="D5579" t="s">
        <v>62</v>
      </c>
      <c r="E5579" t="s">
        <v>63</v>
      </c>
      <c r="F5579" t="s">
        <v>64</v>
      </c>
      <c r="G5579" t="s">
        <v>97</v>
      </c>
      <c r="H5579" s="165">
        <v>1067.5153124999999</v>
      </c>
    </row>
    <row r="5580" spans="1:8" x14ac:dyDescent="0.35">
      <c r="A5580">
        <v>347391</v>
      </c>
      <c r="B5580" t="s">
        <v>72</v>
      </c>
      <c r="C5580" t="s">
        <v>3</v>
      </c>
      <c r="D5580" t="s">
        <v>62</v>
      </c>
      <c r="E5580" t="s">
        <v>63</v>
      </c>
      <c r="F5580" t="s">
        <v>64</v>
      </c>
      <c r="G5580" t="s">
        <v>97</v>
      </c>
      <c r="H5580" s="165">
        <v>82.328750000003666</v>
      </c>
    </row>
    <row r="5581" spans="1:8" x14ac:dyDescent="0.35">
      <c r="A5581">
        <v>347393</v>
      </c>
      <c r="B5581" t="s">
        <v>73</v>
      </c>
      <c r="C5581" t="s">
        <v>3</v>
      </c>
      <c r="D5581" t="s">
        <v>62</v>
      </c>
      <c r="E5581" t="s">
        <v>63</v>
      </c>
      <c r="F5581" t="s">
        <v>64</v>
      </c>
      <c r="G5581" t="s">
        <v>97</v>
      </c>
      <c r="H5581" s="165">
        <v>81.904374999999462</v>
      </c>
    </row>
    <row r="5582" spans="1:8" x14ac:dyDescent="0.35">
      <c r="A5582">
        <v>347395</v>
      </c>
      <c r="B5582" t="s">
        <v>74</v>
      </c>
      <c r="C5582" t="s">
        <v>3</v>
      </c>
      <c r="D5582" t="s">
        <v>62</v>
      </c>
      <c r="E5582" t="s">
        <v>63</v>
      </c>
      <c r="F5582" t="s">
        <v>64</v>
      </c>
      <c r="G5582" t="s">
        <v>97</v>
      </c>
      <c r="H5582" s="165">
        <v>1567.3795586893714</v>
      </c>
    </row>
    <row r="5583" spans="1:8" x14ac:dyDescent="0.35">
      <c r="A5583">
        <v>347397</v>
      </c>
      <c r="B5583" t="s">
        <v>75</v>
      </c>
      <c r="C5583" t="s">
        <v>3</v>
      </c>
      <c r="D5583" t="s">
        <v>62</v>
      </c>
      <c r="E5583" t="s">
        <v>63</v>
      </c>
      <c r="F5583" t="s">
        <v>64</v>
      </c>
      <c r="G5583" t="s">
        <v>97</v>
      </c>
      <c r="H5583" s="165">
        <v>126.67593749999136</v>
      </c>
    </row>
    <row r="5584" spans="1:8" x14ac:dyDescent="0.35">
      <c r="A5584">
        <v>347399</v>
      </c>
      <c r="B5584" t="s">
        <v>76</v>
      </c>
      <c r="C5584" t="s">
        <v>3</v>
      </c>
      <c r="D5584" t="s">
        <v>62</v>
      </c>
      <c r="E5584" t="s">
        <v>63</v>
      </c>
      <c r="F5584" t="s">
        <v>64</v>
      </c>
      <c r="G5584" t="s">
        <v>97</v>
      </c>
      <c r="H5584" s="165">
        <v>543.87683060479048</v>
      </c>
    </row>
    <row r="5585" spans="1:8" x14ac:dyDescent="0.35">
      <c r="A5585">
        <v>347425</v>
      </c>
      <c r="B5585" t="s">
        <v>93</v>
      </c>
      <c r="C5585" t="s">
        <v>3</v>
      </c>
      <c r="D5585" t="s">
        <v>62</v>
      </c>
      <c r="E5585" t="s">
        <v>91</v>
      </c>
      <c r="F5585" t="s">
        <v>64</v>
      </c>
      <c r="G5585" t="s">
        <v>97</v>
      </c>
      <c r="H5585" s="165">
        <v>938.54774999999995</v>
      </c>
    </row>
    <row r="5586" spans="1:8" x14ac:dyDescent="0.35">
      <c r="A5586">
        <v>347427</v>
      </c>
      <c r="B5586" t="s">
        <v>98</v>
      </c>
      <c r="C5586" t="s">
        <v>3</v>
      </c>
      <c r="D5586" t="s">
        <v>62</v>
      </c>
      <c r="E5586" t="s">
        <v>91</v>
      </c>
      <c r="F5586" t="s">
        <v>64</v>
      </c>
      <c r="G5586" t="s">
        <v>97</v>
      </c>
      <c r="H5586" s="165">
        <v>163.80874999999614</v>
      </c>
    </row>
    <row r="5587" spans="1:8" x14ac:dyDescent="0.35">
      <c r="A5587">
        <v>347429</v>
      </c>
      <c r="B5587" t="s">
        <v>99</v>
      </c>
      <c r="C5587" t="s">
        <v>3</v>
      </c>
      <c r="D5587" t="s">
        <v>62</v>
      </c>
      <c r="E5587" t="s">
        <v>91</v>
      </c>
      <c r="F5587" t="s">
        <v>64</v>
      </c>
      <c r="G5587" t="s">
        <v>97</v>
      </c>
      <c r="H5587" s="165">
        <v>169.41050000000385</v>
      </c>
    </row>
    <row r="5588" spans="1:8" x14ac:dyDescent="0.35">
      <c r="A5588">
        <v>347431</v>
      </c>
      <c r="B5588" t="s">
        <v>100</v>
      </c>
      <c r="C5588" t="s">
        <v>3</v>
      </c>
      <c r="D5588" t="s">
        <v>62</v>
      </c>
      <c r="E5588" t="s">
        <v>91</v>
      </c>
      <c r="F5588" t="s">
        <v>64</v>
      </c>
      <c r="G5588" t="s">
        <v>97</v>
      </c>
      <c r="H5588" s="165">
        <v>422.25312500000274</v>
      </c>
    </row>
    <row r="5589" spans="1:8" x14ac:dyDescent="0.35">
      <c r="A5589">
        <v>347433</v>
      </c>
      <c r="B5589" t="s">
        <v>101</v>
      </c>
      <c r="C5589" t="s">
        <v>3</v>
      </c>
      <c r="D5589" t="s">
        <v>62</v>
      </c>
      <c r="E5589" t="s">
        <v>91</v>
      </c>
      <c r="F5589" t="s">
        <v>64</v>
      </c>
      <c r="G5589" t="s">
        <v>97</v>
      </c>
      <c r="H5589" s="165">
        <v>420.13124999999974</v>
      </c>
    </row>
    <row r="5590" spans="1:8" x14ac:dyDescent="0.35">
      <c r="A5590">
        <v>347435</v>
      </c>
      <c r="B5590" t="s">
        <v>102</v>
      </c>
      <c r="C5590" t="s">
        <v>3</v>
      </c>
      <c r="D5590" t="s">
        <v>62</v>
      </c>
      <c r="E5590" t="s">
        <v>91</v>
      </c>
      <c r="F5590" t="s">
        <v>64</v>
      </c>
      <c r="G5590" t="s">
        <v>97</v>
      </c>
      <c r="H5590" s="165">
        <v>2180.9393767682263</v>
      </c>
    </row>
    <row r="5591" spans="1:8" x14ac:dyDescent="0.35">
      <c r="A5591">
        <v>347437</v>
      </c>
      <c r="B5591" t="s">
        <v>103</v>
      </c>
      <c r="C5591" t="s">
        <v>3</v>
      </c>
      <c r="D5591" t="s">
        <v>62</v>
      </c>
      <c r="E5591" t="s">
        <v>91</v>
      </c>
      <c r="F5591" t="s">
        <v>64</v>
      </c>
      <c r="G5591" t="s">
        <v>97</v>
      </c>
      <c r="H5591" s="165">
        <v>623.83124999999609</v>
      </c>
    </row>
    <row r="5592" spans="1:8" x14ac:dyDescent="0.35">
      <c r="A5592">
        <v>347439</v>
      </c>
      <c r="B5592" t="s">
        <v>104</v>
      </c>
      <c r="C5592" t="s">
        <v>3</v>
      </c>
      <c r="D5592" t="s">
        <v>62</v>
      </c>
      <c r="E5592" t="s">
        <v>91</v>
      </c>
      <c r="F5592" t="s">
        <v>64</v>
      </c>
      <c r="G5592" t="s">
        <v>97</v>
      </c>
      <c r="H5592" s="165">
        <v>881.40990461208662</v>
      </c>
    </row>
    <row r="5593" spans="1:8" x14ac:dyDescent="0.35">
      <c r="A5593">
        <v>347353</v>
      </c>
      <c r="B5593" t="s">
        <v>47</v>
      </c>
      <c r="C5593" t="s">
        <v>37</v>
      </c>
      <c r="D5593" t="s">
        <v>38</v>
      </c>
      <c r="E5593" t="s">
        <v>39</v>
      </c>
      <c r="F5593" t="s">
        <v>44</v>
      </c>
      <c r="G5593" t="s">
        <v>97</v>
      </c>
      <c r="H5593" s="165">
        <v>1121.24435625</v>
      </c>
    </row>
    <row r="5594" spans="1:8" x14ac:dyDescent="0.35">
      <c r="A5594">
        <v>347355</v>
      </c>
      <c r="B5594" t="s">
        <v>49</v>
      </c>
      <c r="C5594" t="s">
        <v>37</v>
      </c>
      <c r="D5594" t="s">
        <v>38</v>
      </c>
      <c r="E5594" t="s">
        <v>39</v>
      </c>
      <c r="F5594" t="s">
        <v>44</v>
      </c>
      <c r="G5594" t="s">
        <v>97</v>
      </c>
      <c r="H5594" s="165">
        <v>1683.0878625</v>
      </c>
    </row>
    <row r="5595" spans="1:8" x14ac:dyDescent="0.35">
      <c r="A5595">
        <v>347357</v>
      </c>
      <c r="B5595" t="s">
        <v>50</v>
      </c>
      <c r="C5595" t="s">
        <v>37</v>
      </c>
      <c r="D5595" t="s">
        <v>38</v>
      </c>
      <c r="E5595" t="s">
        <v>39</v>
      </c>
      <c r="F5595" t="s">
        <v>44</v>
      </c>
      <c r="G5595" t="s">
        <v>97</v>
      </c>
      <c r="H5595" s="165">
        <v>0</v>
      </c>
    </row>
    <row r="5596" spans="1:8" x14ac:dyDescent="0.35">
      <c r="A5596">
        <v>347359</v>
      </c>
      <c r="B5596" t="s">
        <v>51</v>
      </c>
      <c r="C5596" t="s">
        <v>37</v>
      </c>
      <c r="D5596" t="s">
        <v>38</v>
      </c>
      <c r="E5596" t="s">
        <v>39</v>
      </c>
      <c r="F5596" t="s">
        <v>44</v>
      </c>
      <c r="G5596" t="s">
        <v>97</v>
      </c>
      <c r="H5596" s="165">
        <v>0</v>
      </c>
    </row>
    <row r="5597" spans="1:8" x14ac:dyDescent="0.35">
      <c r="A5597">
        <v>347373</v>
      </c>
      <c r="B5597" t="s">
        <v>57</v>
      </c>
      <c r="C5597" t="s">
        <v>37</v>
      </c>
      <c r="D5597" t="s">
        <v>38</v>
      </c>
      <c r="E5597" t="s">
        <v>53</v>
      </c>
      <c r="F5597" t="s">
        <v>44</v>
      </c>
      <c r="G5597" t="s">
        <v>97</v>
      </c>
      <c r="H5597" s="165">
        <v>1087.43799375</v>
      </c>
    </row>
    <row r="5598" spans="1:8" x14ac:dyDescent="0.35">
      <c r="A5598">
        <v>347375</v>
      </c>
      <c r="B5598" t="s">
        <v>58</v>
      </c>
      <c r="C5598" t="s">
        <v>37</v>
      </c>
      <c r="D5598" t="s">
        <v>38</v>
      </c>
      <c r="E5598" t="s">
        <v>53</v>
      </c>
      <c r="F5598" t="s">
        <v>44</v>
      </c>
      <c r="G5598" t="s">
        <v>97</v>
      </c>
      <c r="H5598" s="165">
        <v>1696.6885725000002</v>
      </c>
    </row>
    <row r="5599" spans="1:8" x14ac:dyDescent="0.35">
      <c r="A5599">
        <v>347377</v>
      </c>
      <c r="B5599" t="s">
        <v>59</v>
      </c>
      <c r="C5599" t="s">
        <v>37</v>
      </c>
      <c r="D5599" t="s">
        <v>38</v>
      </c>
      <c r="E5599" t="s">
        <v>53</v>
      </c>
      <c r="F5599" t="s">
        <v>44</v>
      </c>
      <c r="G5599" t="s">
        <v>97</v>
      </c>
      <c r="H5599" s="165">
        <v>0</v>
      </c>
    </row>
    <row r="5600" spans="1:8" x14ac:dyDescent="0.35">
      <c r="A5600">
        <v>347379</v>
      </c>
      <c r="B5600" t="s">
        <v>60</v>
      </c>
      <c r="C5600" t="s">
        <v>37</v>
      </c>
      <c r="D5600" t="s">
        <v>38</v>
      </c>
      <c r="E5600" t="s">
        <v>53</v>
      </c>
      <c r="F5600" t="s">
        <v>44</v>
      </c>
      <c r="G5600" t="s">
        <v>97</v>
      </c>
      <c r="H5600" s="165">
        <v>0</v>
      </c>
    </row>
    <row r="5601" spans="1:8" x14ac:dyDescent="0.35">
      <c r="A5601">
        <v>347411</v>
      </c>
      <c r="B5601" t="s">
        <v>85</v>
      </c>
      <c r="C5601" t="s">
        <v>37</v>
      </c>
      <c r="D5601" t="s">
        <v>4</v>
      </c>
      <c r="E5601" t="s">
        <v>78</v>
      </c>
      <c r="F5601" t="s">
        <v>44</v>
      </c>
      <c r="G5601" t="s">
        <v>97</v>
      </c>
      <c r="H5601" s="165">
        <v>1927.6357500000038</v>
      </c>
    </row>
    <row r="5602" spans="1:8" x14ac:dyDescent="0.35">
      <c r="A5602">
        <v>347413</v>
      </c>
      <c r="B5602" t="s">
        <v>86</v>
      </c>
      <c r="C5602" t="s">
        <v>37</v>
      </c>
      <c r="D5602" t="s">
        <v>4</v>
      </c>
      <c r="E5602" t="s">
        <v>78</v>
      </c>
      <c r="F5602" t="s">
        <v>44</v>
      </c>
      <c r="G5602" t="s">
        <v>97</v>
      </c>
      <c r="H5602" s="165">
        <v>1224.3027375000001</v>
      </c>
    </row>
    <row r="5603" spans="1:8" x14ac:dyDescent="0.35">
      <c r="A5603">
        <v>347415</v>
      </c>
      <c r="B5603" t="s">
        <v>87</v>
      </c>
      <c r="C5603" t="s">
        <v>37</v>
      </c>
      <c r="D5603" t="s">
        <v>4</v>
      </c>
      <c r="E5603" t="s">
        <v>78</v>
      </c>
      <c r="F5603" t="s">
        <v>44</v>
      </c>
      <c r="G5603" t="s">
        <v>97</v>
      </c>
      <c r="H5603" s="165">
        <v>1220.6224687500001</v>
      </c>
    </row>
    <row r="5604" spans="1:8" x14ac:dyDescent="0.35">
      <c r="A5604">
        <v>347417</v>
      </c>
      <c r="B5604" t="s">
        <v>88</v>
      </c>
      <c r="C5604" t="s">
        <v>37</v>
      </c>
      <c r="D5604" t="s">
        <v>4</v>
      </c>
      <c r="E5604" t="s">
        <v>78</v>
      </c>
      <c r="F5604" t="s">
        <v>44</v>
      </c>
      <c r="G5604" t="s">
        <v>97</v>
      </c>
      <c r="H5604" s="165">
        <v>1214.4886875000002</v>
      </c>
    </row>
    <row r="5605" spans="1:8" x14ac:dyDescent="0.35">
      <c r="A5605">
        <v>347419</v>
      </c>
      <c r="B5605" t="s">
        <v>89</v>
      </c>
      <c r="C5605" t="s">
        <v>37</v>
      </c>
      <c r="D5605" t="s">
        <v>4</v>
      </c>
      <c r="E5605" t="s">
        <v>78</v>
      </c>
      <c r="F5605" t="s">
        <v>44</v>
      </c>
      <c r="G5605" t="s">
        <v>97</v>
      </c>
      <c r="H5605" s="165">
        <v>1208.3549062500003</v>
      </c>
    </row>
    <row r="5606" spans="1:8" x14ac:dyDescent="0.35">
      <c r="A5606">
        <v>347353</v>
      </c>
      <c r="B5606" t="s">
        <v>47</v>
      </c>
      <c r="C5606" t="s">
        <v>37</v>
      </c>
      <c r="D5606" t="s">
        <v>38</v>
      </c>
      <c r="E5606" t="s">
        <v>39</v>
      </c>
      <c r="F5606" t="s">
        <v>41</v>
      </c>
      <c r="G5606" t="s">
        <v>97</v>
      </c>
      <c r="H5606" s="165">
        <v>1449.4842843750002</v>
      </c>
    </row>
    <row r="5607" spans="1:8" x14ac:dyDescent="0.35">
      <c r="A5607">
        <v>347355</v>
      </c>
      <c r="B5607" t="s">
        <v>49</v>
      </c>
      <c r="C5607" t="s">
        <v>37</v>
      </c>
      <c r="D5607" t="s">
        <v>38</v>
      </c>
      <c r="E5607" t="s">
        <v>39</v>
      </c>
      <c r="F5607" t="s">
        <v>41</v>
      </c>
      <c r="G5607" t="s">
        <v>97</v>
      </c>
      <c r="H5607" s="165">
        <v>2175.8052937500001</v>
      </c>
    </row>
    <row r="5608" spans="1:8" x14ac:dyDescent="0.35">
      <c r="A5608">
        <v>347357</v>
      </c>
      <c r="B5608" t="s">
        <v>50</v>
      </c>
      <c r="C5608" t="s">
        <v>37</v>
      </c>
      <c r="D5608" t="s">
        <v>38</v>
      </c>
      <c r="E5608" t="s">
        <v>39</v>
      </c>
      <c r="F5608" t="s">
        <v>41</v>
      </c>
      <c r="G5608" t="s">
        <v>97</v>
      </c>
      <c r="H5608" s="165">
        <v>0</v>
      </c>
    </row>
    <row r="5609" spans="1:8" x14ac:dyDescent="0.35">
      <c r="A5609">
        <v>347359</v>
      </c>
      <c r="B5609" t="s">
        <v>51</v>
      </c>
      <c r="C5609" t="s">
        <v>37</v>
      </c>
      <c r="D5609" t="s">
        <v>38</v>
      </c>
      <c r="E5609" t="s">
        <v>39</v>
      </c>
      <c r="F5609" t="s">
        <v>41</v>
      </c>
      <c r="G5609" t="s">
        <v>97</v>
      </c>
      <c r="H5609" s="165">
        <v>0</v>
      </c>
    </row>
    <row r="5610" spans="1:8" x14ac:dyDescent="0.35">
      <c r="A5610">
        <v>347373</v>
      </c>
      <c r="B5610" t="s">
        <v>57</v>
      </c>
      <c r="C5610" t="s">
        <v>37</v>
      </c>
      <c r="D5610" t="s">
        <v>38</v>
      </c>
      <c r="E5610" t="s">
        <v>53</v>
      </c>
      <c r="F5610" t="s">
        <v>41</v>
      </c>
      <c r="G5610" t="s">
        <v>97</v>
      </c>
      <c r="H5610" s="165">
        <v>1405.781240625</v>
      </c>
    </row>
    <row r="5611" spans="1:8" x14ac:dyDescent="0.35">
      <c r="A5611">
        <v>347375</v>
      </c>
      <c r="B5611" t="s">
        <v>58</v>
      </c>
      <c r="C5611" t="s">
        <v>37</v>
      </c>
      <c r="D5611" t="s">
        <v>38</v>
      </c>
      <c r="E5611" t="s">
        <v>53</v>
      </c>
      <c r="F5611" t="s">
        <v>41</v>
      </c>
      <c r="G5611" t="s">
        <v>97</v>
      </c>
      <c r="H5611" s="165">
        <v>2193.3875587500002</v>
      </c>
    </row>
    <row r="5612" spans="1:8" x14ac:dyDescent="0.35">
      <c r="A5612">
        <v>347377</v>
      </c>
      <c r="B5612" t="s">
        <v>59</v>
      </c>
      <c r="C5612" t="s">
        <v>37</v>
      </c>
      <c r="D5612" t="s">
        <v>38</v>
      </c>
      <c r="E5612" t="s">
        <v>53</v>
      </c>
      <c r="F5612" t="s">
        <v>41</v>
      </c>
      <c r="G5612" t="s">
        <v>97</v>
      </c>
      <c r="H5612" s="165">
        <v>0</v>
      </c>
    </row>
    <row r="5613" spans="1:8" x14ac:dyDescent="0.35">
      <c r="A5613">
        <v>347379</v>
      </c>
      <c r="B5613" t="s">
        <v>60</v>
      </c>
      <c r="C5613" t="s">
        <v>37</v>
      </c>
      <c r="D5613" t="s">
        <v>38</v>
      </c>
      <c r="E5613" t="s">
        <v>53</v>
      </c>
      <c r="F5613" t="s">
        <v>41</v>
      </c>
      <c r="G5613" t="s">
        <v>97</v>
      </c>
      <c r="H5613" s="165">
        <v>0</v>
      </c>
    </row>
    <row r="5614" spans="1:8" x14ac:dyDescent="0.35">
      <c r="A5614">
        <v>347411</v>
      </c>
      <c r="B5614" t="s">
        <v>85</v>
      </c>
      <c r="C5614" t="s">
        <v>37</v>
      </c>
      <c r="D5614" t="s">
        <v>4</v>
      </c>
      <c r="E5614" t="s">
        <v>78</v>
      </c>
      <c r="F5614" t="s">
        <v>41</v>
      </c>
      <c r="G5614" t="s">
        <v>97</v>
      </c>
      <c r="H5614" s="165">
        <v>2491.9436250000049</v>
      </c>
    </row>
    <row r="5615" spans="1:8" x14ac:dyDescent="0.35">
      <c r="A5615">
        <v>347413</v>
      </c>
      <c r="B5615" t="s">
        <v>86</v>
      </c>
      <c r="C5615" t="s">
        <v>37</v>
      </c>
      <c r="D5615" t="s">
        <v>4</v>
      </c>
      <c r="E5615" t="s">
        <v>78</v>
      </c>
      <c r="F5615" t="s">
        <v>41</v>
      </c>
      <c r="G5615" t="s">
        <v>97</v>
      </c>
      <c r="H5615" s="165">
        <v>1582.7126062499999</v>
      </c>
    </row>
    <row r="5616" spans="1:8" x14ac:dyDescent="0.35">
      <c r="A5616">
        <v>347415</v>
      </c>
      <c r="B5616" t="s">
        <v>87</v>
      </c>
      <c r="C5616" t="s">
        <v>37</v>
      </c>
      <c r="D5616" t="s">
        <v>4</v>
      </c>
      <c r="E5616" t="s">
        <v>78</v>
      </c>
      <c r="F5616" t="s">
        <v>41</v>
      </c>
      <c r="G5616" t="s">
        <v>97</v>
      </c>
      <c r="H5616" s="165">
        <v>1577.9549531250002</v>
      </c>
    </row>
    <row r="5617" spans="1:8" x14ac:dyDescent="0.35">
      <c r="A5617">
        <v>347417</v>
      </c>
      <c r="B5617" t="s">
        <v>88</v>
      </c>
      <c r="C5617" t="s">
        <v>37</v>
      </c>
      <c r="D5617" t="s">
        <v>4</v>
      </c>
      <c r="E5617" t="s">
        <v>78</v>
      </c>
      <c r="F5617" t="s">
        <v>41</v>
      </c>
      <c r="G5617" t="s">
        <v>97</v>
      </c>
      <c r="H5617" s="165">
        <v>1570.0255312500001</v>
      </c>
    </row>
    <row r="5618" spans="1:8" x14ac:dyDescent="0.35">
      <c r="A5618">
        <v>347419</v>
      </c>
      <c r="B5618" t="s">
        <v>89</v>
      </c>
      <c r="C5618" t="s">
        <v>37</v>
      </c>
      <c r="D5618" t="s">
        <v>4</v>
      </c>
      <c r="E5618" t="s">
        <v>78</v>
      </c>
      <c r="F5618" t="s">
        <v>41</v>
      </c>
      <c r="G5618" t="s">
        <v>97</v>
      </c>
      <c r="H5618" s="165">
        <v>1562.0961093750002</v>
      </c>
    </row>
    <row r="5619" spans="1:8" x14ac:dyDescent="0.35">
      <c r="A5619">
        <v>347425</v>
      </c>
      <c r="B5619" t="s">
        <v>93</v>
      </c>
      <c r="C5619" t="s">
        <v>3</v>
      </c>
      <c r="D5619" t="s">
        <v>62</v>
      </c>
      <c r="E5619" t="s">
        <v>91</v>
      </c>
      <c r="F5619" t="s">
        <v>95</v>
      </c>
      <c r="G5619" t="s">
        <v>97</v>
      </c>
      <c r="H5619" s="165">
        <v>1815.44715</v>
      </c>
    </row>
    <row r="5620" spans="1:8" x14ac:dyDescent="0.35">
      <c r="A5620">
        <v>347427</v>
      </c>
      <c r="B5620" t="s">
        <v>98</v>
      </c>
      <c r="C5620" t="s">
        <v>3</v>
      </c>
      <c r="D5620" t="s">
        <v>62</v>
      </c>
      <c r="E5620" t="s">
        <v>91</v>
      </c>
      <c r="F5620" t="s">
        <v>95</v>
      </c>
      <c r="G5620" t="s">
        <v>97</v>
      </c>
      <c r="H5620" s="165">
        <v>316.85774999999251</v>
      </c>
    </row>
    <row r="5621" spans="1:8" x14ac:dyDescent="0.35">
      <c r="A5621">
        <v>347429</v>
      </c>
      <c r="B5621" t="s">
        <v>99</v>
      </c>
      <c r="C5621" t="s">
        <v>3</v>
      </c>
      <c r="D5621" t="s">
        <v>62</v>
      </c>
      <c r="E5621" t="s">
        <v>91</v>
      </c>
      <c r="F5621" t="s">
        <v>95</v>
      </c>
      <c r="G5621" t="s">
        <v>97</v>
      </c>
      <c r="H5621" s="165">
        <v>327.69330000000753</v>
      </c>
    </row>
    <row r="5622" spans="1:8" x14ac:dyDescent="0.35">
      <c r="A5622">
        <v>347431</v>
      </c>
      <c r="B5622" t="s">
        <v>100</v>
      </c>
      <c r="C5622" t="s">
        <v>3</v>
      </c>
      <c r="D5622" t="s">
        <v>62</v>
      </c>
      <c r="E5622" t="s">
        <v>91</v>
      </c>
      <c r="F5622" t="s">
        <v>95</v>
      </c>
      <c r="G5622" t="s">
        <v>97</v>
      </c>
      <c r="H5622" s="165">
        <v>816.77062500000545</v>
      </c>
    </row>
    <row r="5623" spans="1:8" x14ac:dyDescent="0.35">
      <c r="A5623">
        <v>347433</v>
      </c>
      <c r="B5623" t="s">
        <v>101</v>
      </c>
      <c r="C5623" t="s">
        <v>3</v>
      </c>
      <c r="D5623" t="s">
        <v>62</v>
      </c>
      <c r="E5623" t="s">
        <v>91</v>
      </c>
      <c r="F5623" t="s">
        <v>95</v>
      </c>
      <c r="G5623" t="s">
        <v>97</v>
      </c>
      <c r="H5623" s="165">
        <v>812.66624999999954</v>
      </c>
    </row>
    <row r="5624" spans="1:8" x14ac:dyDescent="0.35">
      <c r="A5624">
        <v>347435</v>
      </c>
      <c r="B5624" t="s">
        <v>102</v>
      </c>
      <c r="C5624" t="s">
        <v>3</v>
      </c>
      <c r="D5624" t="s">
        <v>62</v>
      </c>
      <c r="E5624" t="s">
        <v>91</v>
      </c>
      <c r="F5624" t="s">
        <v>95</v>
      </c>
      <c r="G5624" t="s">
        <v>97</v>
      </c>
      <c r="H5624" s="165">
        <v>4867.0698769057208</v>
      </c>
    </row>
    <row r="5625" spans="1:8" x14ac:dyDescent="0.35">
      <c r="A5625">
        <v>347437</v>
      </c>
      <c r="B5625" t="s">
        <v>103</v>
      </c>
      <c r="C5625" t="s">
        <v>3</v>
      </c>
      <c r="D5625" t="s">
        <v>62</v>
      </c>
      <c r="E5625" t="s">
        <v>91</v>
      </c>
      <c r="F5625" t="s">
        <v>95</v>
      </c>
      <c r="G5625" t="s">
        <v>97</v>
      </c>
      <c r="H5625" s="165">
        <v>1407.8006249999914</v>
      </c>
    </row>
    <row r="5626" spans="1:8" x14ac:dyDescent="0.35">
      <c r="A5626">
        <v>347439</v>
      </c>
      <c r="B5626" t="s">
        <v>104</v>
      </c>
      <c r="C5626" t="s">
        <v>3</v>
      </c>
      <c r="D5626" t="s">
        <v>62</v>
      </c>
      <c r="E5626" t="s">
        <v>91</v>
      </c>
      <c r="F5626" t="s">
        <v>95</v>
      </c>
      <c r="G5626" t="s">
        <v>97</v>
      </c>
      <c r="H5626" s="165">
        <v>1709.7407199633797</v>
      </c>
    </row>
    <row r="5627" spans="1:8" x14ac:dyDescent="0.35">
      <c r="A5627">
        <v>347331</v>
      </c>
      <c r="B5627" t="s">
        <v>2</v>
      </c>
      <c r="C5627" t="s">
        <v>3</v>
      </c>
      <c r="D5627" t="s">
        <v>4</v>
      </c>
      <c r="E5627" t="s">
        <v>5</v>
      </c>
      <c r="F5627" t="s">
        <v>5</v>
      </c>
      <c r="G5627" t="s">
        <v>97</v>
      </c>
      <c r="H5627" s="165">
        <v>9862.2562500000004</v>
      </c>
    </row>
    <row r="5628" spans="1:8" x14ac:dyDescent="0.35">
      <c r="A5628">
        <v>347333</v>
      </c>
      <c r="B5628" t="s">
        <v>32</v>
      </c>
      <c r="C5628" t="s">
        <v>3</v>
      </c>
      <c r="D5628" t="s">
        <v>4</v>
      </c>
      <c r="E5628" t="s">
        <v>5</v>
      </c>
      <c r="F5628" t="s">
        <v>5</v>
      </c>
      <c r="G5628" t="s">
        <v>97</v>
      </c>
      <c r="H5628" s="165">
        <v>5934.3972187499994</v>
      </c>
    </row>
    <row r="5629" spans="1:8" x14ac:dyDescent="0.35">
      <c r="A5629">
        <v>347335</v>
      </c>
      <c r="B5629" t="s">
        <v>33</v>
      </c>
      <c r="C5629" t="s">
        <v>3</v>
      </c>
      <c r="D5629" t="s">
        <v>4</v>
      </c>
      <c r="E5629" t="s">
        <v>5</v>
      </c>
      <c r="F5629" t="s">
        <v>5</v>
      </c>
      <c r="G5629" t="s">
        <v>97</v>
      </c>
      <c r="H5629" s="165">
        <v>5904.2733749999998</v>
      </c>
    </row>
    <row r="5630" spans="1:8" x14ac:dyDescent="0.35">
      <c r="A5630">
        <v>347337</v>
      </c>
      <c r="B5630" t="s">
        <v>34</v>
      </c>
      <c r="C5630" t="s">
        <v>3</v>
      </c>
      <c r="D5630" t="s">
        <v>4</v>
      </c>
      <c r="E5630" t="s">
        <v>5</v>
      </c>
      <c r="F5630" t="s">
        <v>5</v>
      </c>
      <c r="G5630" t="s">
        <v>97</v>
      </c>
      <c r="H5630" s="165">
        <v>5874.1495312500001</v>
      </c>
    </row>
    <row r="5631" spans="1:8" x14ac:dyDescent="0.35">
      <c r="A5631">
        <v>347339</v>
      </c>
      <c r="B5631" t="s">
        <v>35</v>
      </c>
      <c r="C5631" t="s">
        <v>3</v>
      </c>
      <c r="D5631" t="s">
        <v>4</v>
      </c>
      <c r="E5631" t="s">
        <v>5</v>
      </c>
      <c r="F5631" t="s">
        <v>5</v>
      </c>
      <c r="G5631" t="s">
        <v>97</v>
      </c>
      <c r="H5631" s="165">
        <v>5844.0256875000005</v>
      </c>
    </row>
    <row r="5632" spans="1:8" x14ac:dyDescent="0.35">
      <c r="A5632">
        <v>347411</v>
      </c>
      <c r="B5632" t="s">
        <v>85</v>
      </c>
      <c r="C5632" t="s">
        <v>37</v>
      </c>
      <c r="D5632" t="s">
        <v>38</v>
      </c>
      <c r="E5632" t="s">
        <v>39</v>
      </c>
      <c r="F5632" t="s">
        <v>39</v>
      </c>
      <c r="G5632" t="s">
        <v>97</v>
      </c>
      <c r="H5632" s="165">
        <v>0</v>
      </c>
    </row>
    <row r="5633" spans="1:8" x14ac:dyDescent="0.35">
      <c r="A5633">
        <v>347413</v>
      </c>
      <c r="B5633" t="s">
        <v>86</v>
      </c>
      <c r="C5633" t="s">
        <v>37</v>
      </c>
      <c r="D5633" t="s">
        <v>38</v>
      </c>
      <c r="E5633" t="s">
        <v>39</v>
      </c>
      <c r="F5633" t="s">
        <v>39</v>
      </c>
      <c r="G5633" t="s">
        <v>97</v>
      </c>
      <c r="H5633" s="165">
        <v>0</v>
      </c>
    </row>
    <row r="5634" spans="1:8" x14ac:dyDescent="0.35">
      <c r="A5634">
        <v>347415</v>
      </c>
      <c r="B5634" t="s">
        <v>87</v>
      </c>
      <c r="C5634" t="s">
        <v>37</v>
      </c>
      <c r="D5634" t="s">
        <v>38</v>
      </c>
      <c r="E5634" t="s">
        <v>39</v>
      </c>
      <c r="F5634" t="s">
        <v>39</v>
      </c>
      <c r="G5634" t="s">
        <v>97</v>
      </c>
      <c r="H5634" s="165">
        <v>0</v>
      </c>
    </row>
    <row r="5635" spans="1:8" x14ac:dyDescent="0.35">
      <c r="A5635">
        <v>347417</v>
      </c>
      <c r="B5635" t="s">
        <v>88</v>
      </c>
      <c r="C5635" t="s">
        <v>37</v>
      </c>
      <c r="D5635" t="s">
        <v>38</v>
      </c>
      <c r="E5635" t="s">
        <v>39</v>
      </c>
      <c r="F5635" t="s">
        <v>39</v>
      </c>
      <c r="G5635" t="s">
        <v>97</v>
      </c>
      <c r="H5635" s="165">
        <v>0</v>
      </c>
    </row>
    <row r="5636" spans="1:8" x14ac:dyDescent="0.35">
      <c r="A5636">
        <v>347419</v>
      </c>
      <c r="B5636" t="s">
        <v>89</v>
      </c>
      <c r="C5636" t="s">
        <v>37</v>
      </c>
      <c r="D5636" t="s">
        <v>38</v>
      </c>
      <c r="E5636" t="s">
        <v>39</v>
      </c>
      <c r="F5636" t="s">
        <v>39</v>
      </c>
      <c r="G5636" t="s">
        <v>97</v>
      </c>
      <c r="H5636" s="165">
        <v>0</v>
      </c>
    </row>
    <row r="5637" spans="1:8" x14ac:dyDescent="0.35">
      <c r="A5637">
        <v>347373</v>
      </c>
      <c r="B5637" t="s">
        <v>57</v>
      </c>
      <c r="C5637" t="s">
        <v>37</v>
      </c>
      <c r="D5637" t="s">
        <v>38</v>
      </c>
      <c r="E5637" t="s">
        <v>53</v>
      </c>
      <c r="F5637" t="s">
        <v>53</v>
      </c>
      <c r="G5637" t="s">
        <v>97</v>
      </c>
      <c r="H5637" s="165">
        <v>5521.7058749999997</v>
      </c>
    </row>
    <row r="5638" spans="1:8" x14ac:dyDescent="0.35">
      <c r="A5638">
        <v>347375</v>
      </c>
      <c r="B5638" t="s">
        <v>58</v>
      </c>
      <c r="C5638" t="s">
        <v>37</v>
      </c>
      <c r="D5638" t="s">
        <v>38</v>
      </c>
      <c r="E5638" t="s">
        <v>53</v>
      </c>
      <c r="F5638" t="s">
        <v>53</v>
      </c>
      <c r="G5638" t="s">
        <v>97</v>
      </c>
      <c r="H5638" s="165">
        <v>8615.3098499999996</v>
      </c>
    </row>
    <row r="5639" spans="1:8" x14ac:dyDescent="0.35">
      <c r="A5639">
        <v>347377</v>
      </c>
      <c r="B5639" t="s">
        <v>59</v>
      </c>
      <c r="C5639" t="s">
        <v>37</v>
      </c>
      <c r="D5639" t="s">
        <v>38</v>
      </c>
      <c r="E5639" t="s">
        <v>53</v>
      </c>
      <c r="F5639" t="s">
        <v>53</v>
      </c>
      <c r="G5639" t="s">
        <v>97</v>
      </c>
      <c r="H5639" s="165">
        <v>0</v>
      </c>
    </row>
    <row r="5640" spans="1:8" x14ac:dyDescent="0.35">
      <c r="A5640">
        <v>347379</v>
      </c>
      <c r="B5640" t="s">
        <v>60</v>
      </c>
      <c r="C5640" t="s">
        <v>37</v>
      </c>
      <c r="D5640" t="s">
        <v>38</v>
      </c>
      <c r="E5640" t="s">
        <v>53</v>
      </c>
      <c r="F5640" t="s">
        <v>53</v>
      </c>
      <c r="G5640" t="s">
        <v>97</v>
      </c>
      <c r="H5640" s="165">
        <v>0</v>
      </c>
    </row>
    <row r="5641" spans="1:8" x14ac:dyDescent="0.35">
      <c r="A5641">
        <v>347385</v>
      </c>
      <c r="B5641" t="s">
        <v>61</v>
      </c>
      <c r="C5641" t="s">
        <v>3</v>
      </c>
      <c r="D5641" t="s">
        <v>62</v>
      </c>
      <c r="E5641" t="s">
        <v>63</v>
      </c>
      <c r="F5641" t="s">
        <v>63</v>
      </c>
      <c r="G5641" t="s">
        <v>97</v>
      </c>
      <c r="H5641" s="165">
        <v>2668.6420312499999</v>
      </c>
    </row>
    <row r="5642" spans="1:8" x14ac:dyDescent="0.35">
      <c r="A5642">
        <v>347387</v>
      </c>
      <c r="B5642" t="s">
        <v>70</v>
      </c>
      <c r="C5642" t="s">
        <v>3</v>
      </c>
      <c r="D5642" t="s">
        <v>62</v>
      </c>
      <c r="E5642" t="s">
        <v>63</v>
      </c>
      <c r="F5642" t="s">
        <v>63</v>
      </c>
      <c r="G5642" t="s">
        <v>97</v>
      </c>
      <c r="H5642" s="165">
        <v>3004.4503125000001</v>
      </c>
    </row>
    <row r="5643" spans="1:8" x14ac:dyDescent="0.35">
      <c r="A5643">
        <v>347389</v>
      </c>
      <c r="B5643" t="s">
        <v>71</v>
      </c>
      <c r="C5643" t="s">
        <v>3</v>
      </c>
      <c r="D5643" t="s">
        <v>62</v>
      </c>
      <c r="E5643" t="s">
        <v>63</v>
      </c>
      <c r="F5643" t="s">
        <v>63</v>
      </c>
      <c r="G5643" t="s">
        <v>97</v>
      </c>
      <c r="H5643" s="165">
        <v>2989.1214843750004</v>
      </c>
    </row>
    <row r="5644" spans="1:8" x14ac:dyDescent="0.35">
      <c r="A5644">
        <v>347391</v>
      </c>
      <c r="B5644" t="s">
        <v>72</v>
      </c>
      <c r="C5644" t="s">
        <v>3</v>
      </c>
      <c r="D5644" t="s">
        <v>62</v>
      </c>
      <c r="E5644" t="s">
        <v>63</v>
      </c>
      <c r="F5644" t="s">
        <v>63</v>
      </c>
      <c r="G5644" t="s">
        <v>97</v>
      </c>
      <c r="H5644" s="165">
        <v>230.52656250001021</v>
      </c>
    </row>
    <row r="5645" spans="1:8" x14ac:dyDescent="0.35">
      <c r="A5645">
        <v>347393</v>
      </c>
      <c r="B5645" t="s">
        <v>73</v>
      </c>
      <c r="C5645" t="s">
        <v>3</v>
      </c>
      <c r="D5645" t="s">
        <v>62</v>
      </c>
      <c r="E5645" t="s">
        <v>63</v>
      </c>
      <c r="F5645" t="s">
        <v>63</v>
      </c>
      <c r="G5645" t="s">
        <v>97</v>
      </c>
      <c r="H5645" s="165">
        <v>229.33828124999849</v>
      </c>
    </row>
    <row r="5646" spans="1:8" x14ac:dyDescent="0.35">
      <c r="A5646">
        <v>347395</v>
      </c>
      <c r="B5646" t="s">
        <v>74</v>
      </c>
      <c r="C5646" t="s">
        <v>3</v>
      </c>
      <c r="D5646" t="s">
        <v>62</v>
      </c>
      <c r="E5646" t="s">
        <v>63</v>
      </c>
      <c r="F5646" t="s">
        <v>63</v>
      </c>
      <c r="G5646" t="s">
        <v>97</v>
      </c>
      <c r="H5646" s="165">
        <v>5624.2528417257518</v>
      </c>
    </row>
    <row r="5647" spans="1:8" x14ac:dyDescent="0.35">
      <c r="A5647">
        <v>347397</v>
      </c>
      <c r="B5647" t="s">
        <v>75</v>
      </c>
      <c r="C5647" t="s">
        <v>3</v>
      </c>
      <c r="D5647" t="s">
        <v>62</v>
      </c>
      <c r="E5647" t="s">
        <v>63</v>
      </c>
      <c r="F5647" t="s">
        <v>63</v>
      </c>
      <c r="G5647" t="s">
        <v>97</v>
      </c>
      <c r="H5647" s="165">
        <v>472.93593749996774</v>
      </c>
    </row>
    <row r="5648" spans="1:8" x14ac:dyDescent="0.35">
      <c r="A5648">
        <v>347399</v>
      </c>
      <c r="B5648" t="s">
        <v>76</v>
      </c>
      <c r="C5648" t="s">
        <v>3</v>
      </c>
      <c r="D5648" t="s">
        <v>62</v>
      </c>
      <c r="E5648" t="s">
        <v>63</v>
      </c>
      <c r="F5648" t="s">
        <v>63</v>
      </c>
      <c r="G5648" t="s">
        <v>97</v>
      </c>
      <c r="H5648" s="165">
        <v>1525.7631513821266</v>
      </c>
    </row>
    <row r="5649" spans="1:8" x14ac:dyDescent="0.35">
      <c r="A5649">
        <v>347411</v>
      </c>
      <c r="B5649" t="s">
        <v>85</v>
      </c>
      <c r="C5649" t="s">
        <v>37</v>
      </c>
      <c r="D5649" t="s">
        <v>4</v>
      </c>
      <c r="E5649" t="s">
        <v>78</v>
      </c>
      <c r="F5649" t="s">
        <v>78</v>
      </c>
      <c r="G5649" t="s">
        <v>97</v>
      </c>
      <c r="H5649" s="165">
        <v>9688.1175000000203</v>
      </c>
    </row>
    <row r="5650" spans="1:8" x14ac:dyDescent="0.35">
      <c r="A5650">
        <v>347413</v>
      </c>
      <c r="B5650" t="s">
        <v>86</v>
      </c>
      <c r="C5650" t="s">
        <v>37</v>
      </c>
      <c r="D5650" t="s">
        <v>4</v>
      </c>
      <c r="E5650" t="s">
        <v>78</v>
      </c>
      <c r="F5650" t="s">
        <v>78</v>
      </c>
      <c r="G5650" t="s">
        <v>97</v>
      </c>
      <c r="H5650" s="165">
        <v>5841.0320250000004</v>
      </c>
    </row>
    <row r="5651" spans="1:8" x14ac:dyDescent="0.35">
      <c r="A5651">
        <v>347415</v>
      </c>
      <c r="B5651" t="s">
        <v>87</v>
      </c>
      <c r="C5651" t="s">
        <v>37</v>
      </c>
      <c r="D5651" t="s">
        <v>4</v>
      </c>
      <c r="E5651" t="s">
        <v>78</v>
      </c>
      <c r="F5651" t="s">
        <v>78</v>
      </c>
      <c r="G5651" t="s">
        <v>97</v>
      </c>
      <c r="H5651" s="165">
        <v>5823.4738125000003</v>
      </c>
    </row>
    <row r="5652" spans="1:8" x14ac:dyDescent="0.35">
      <c r="A5652">
        <v>347417</v>
      </c>
      <c r="B5652" t="s">
        <v>88</v>
      </c>
      <c r="C5652" t="s">
        <v>37</v>
      </c>
      <c r="D5652" t="s">
        <v>4</v>
      </c>
      <c r="E5652" t="s">
        <v>78</v>
      </c>
      <c r="F5652" t="s">
        <v>78</v>
      </c>
      <c r="G5652" t="s">
        <v>97</v>
      </c>
      <c r="H5652" s="165">
        <v>5794.2101250000005</v>
      </c>
    </row>
    <row r="5653" spans="1:8" x14ac:dyDescent="0.35">
      <c r="A5653">
        <v>347419</v>
      </c>
      <c r="B5653" t="s">
        <v>89</v>
      </c>
      <c r="C5653" t="s">
        <v>37</v>
      </c>
      <c r="D5653" t="s">
        <v>4</v>
      </c>
      <c r="E5653" t="s">
        <v>78</v>
      </c>
      <c r="F5653" t="s">
        <v>78</v>
      </c>
      <c r="G5653" t="s">
        <v>97</v>
      </c>
      <c r="H5653" s="165">
        <v>5764.9464374999998</v>
      </c>
    </row>
    <row r="5654" spans="1:8" x14ac:dyDescent="0.35">
      <c r="A5654">
        <v>347425</v>
      </c>
      <c r="B5654" t="s">
        <v>93</v>
      </c>
      <c r="C5654" t="s">
        <v>3</v>
      </c>
      <c r="D5654" t="s">
        <v>62</v>
      </c>
      <c r="E5654" t="s">
        <v>91</v>
      </c>
      <c r="F5654" t="s">
        <v>91</v>
      </c>
      <c r="G5654" t="s">
        <v>97</v>
      </c>
      <c r="H5654" s="165">
        <v>2400.9682499999994</v>
      </c>
    </row>
    <row r="5655" spans="1:8" x14ac:dyDescent="0.35">
      <c r="A5655">
        <v>347427</v>
      </c>
      <c r="B5655" t="s">
        <v>98</v>
      </c>
      <c r="C5655" t="s">
        <v>3</v>
      </c>
      <c r="D5655" t="s">
        <v>62</v>
      </c>
      <c r="E5655" t="s">
        <v>91</v>
      </c>
      <c r="F5655" t="s">
        <v>91</v>
      </c>
      <c r="G5655" t="s">
        <v>97</v>
      </c>
      <c r="H5655" s="165">
        <v>419.05124999999015</v>
      </c>
    </row>
    <row r="5656" spans="1:8" x14ac:dyDescent="0.35">
      <c r="A5656">
        <v>347429</v>
      </c>
      <c r="B5656" t="s">
        <v>99</v>
      </c>
      <c r="C5656" t="s">
        <v>3</v>
      </c>
      <c r="D5656" t="s">
        <v>62</v>
      </c>
      <c r="E5656" t="s">
        <v>91</v>
      </c>
      <c r="F5656" t="s">
        <v>91</v>
      </c>
      <c r="G5656" t="s">
        <v>97</v>
      </c>
      <c r="H5656" s="165">
        <v>433.38150000000996</v>
      </c>
    </row>
    <row r="5657" spans="1:8" x14ac:dyDescent="0.35">
      <c r="A5657">
        <v>347431</v>
      </c>
      <c r="B5657" t="s">
        <v>100</v>
      </c>
      <c r="C5657" t="s">
        <v>3</v>
      </c>
      <c r="D5657" t="s">
        <v>62</v>
      </c>
      <c r="E5657" t="s">
        <v>91</v>
      </c>
      <c r="F5657" t="s">
        <v>91</v>
      </c>
      <c r="G5657" t="s">
        <v>97</v>
      </c>
      <c r="H5657" s="165">
        <v>1080.1968750000071</v>
      </c>
    </row>
    <row r="5658" spans="1:8" x14ac:dyDescent="0.35">
      <c r="A5658">
        <v>347433</v>
      </c>
      <c r="B5658" t="s">
        <v>101</v>
      </c>
      <c r="C5658" t="s">
        <v>3</v>
      </c>
      <c r="D5658" t="s">
        <v>62</v>
      </c>
      <c r="E5658" t="s">
        <v>91</v>
      </c>
      <c r="F5658" t="s">
        <v>91</v>
      </c>
      <c r="G5658" t="s">
        <v>97</v>
      </c>
      <c r="H5658" s="165">
        <v>1074.7687499999995</v>
      </c>
    </row>
    <row r="5659" spans="1:8" x14ac:dyDescent="0.35">
      <c r="A5659">
        <v>347435</v>
      </c>
      <c r="B5659" t="s">
        <v>102</v>
      </c>
      <c r="C5659" t="s">
        <v>3</v>
      </c>
      <c r="D5659" t="s">
        <v>62</v>
      </c>
      <c r="E5659" t="s">
        <v>91</v>
      </c>
      <c r="F5659" t="s">
        <v>91</v>
      </c>
      <c r="G5659" t="s">
        <v>97</v>
      </c>
      <c r="H5659" s="165">
        <v>7294.3891091928554</v>
      </c>
    </row>
    <row r="5660" spans="1:8" x14ac:dyDescent="0.35">
      <c r="A5660">
        <v>347437</v>
      </c>
      <c r="B5660" t="s">
        <v>103</v>
      </c>
      <c r="C5660" t="s">
        <v>3</v>
      </c>
      <c r="D5660" t="s">
        <v>62</v>
      </c>
      <c r="E5660" t="s">
        <v>91</v>
      </c>
      <c r="F5660" t="s">
        <v>91</v>
      </c>
      <c r="G5660" t="s">
        <v>97</v>
      </c>
      <c r="H5660" s="165">
        <v>2127.8249999999866</v>
      </c>
    </row>
    <row r="5661" spans="1:8" x14ac:dyDescent="0.35">
      <c r="A5661">
        <v>347439</v>
      </c>
      <c r="B5661" t="s">
        <v>104</v>
      </c>
      <c r="C5661" t="s">
        <v>3</v>
      </c>
      <c r="D5661" t="s">
        <v>62</v>
      </c>
      <c r="E5661" t="s">
        <v>91</v>
      </c>
      <c r="F5661" t="s">
        <v>91</v>
      </c>
      <c r="G5661" t="s">
        <v>97</v>
      </c>
      <c r="H5661" s="165">
        <v>2267.5386932211095</v>
      </c>
    </row>
    <row r="5662" spans="1:8" x14ac:dyDescent="0.35">
      <c r="A5662">
        <v>347331</v>
      </c>
      <c r="B5662" t="s">
        <v>2</v>
      </c>
      <c r="C5662" t="s">
        <v>3</v>
      </c>
      <c r="D5662" t="s">
        <v>4</v>
      </c>
      <c r="E5662" t="s">
        <v>5</v>
      </c>
      <c r="F5662" t="s">
        <v>15</v>
      </c>
      <c r="G5662" t="s">
        <v>19</v>
      </c>
      <c r="H5662" s="165">
        <v>-6959.3658749999995</v>
      </c>
    </row>
    <row r="5663" spans="1:8" x14ac:dyDescent="0.35">
      <c r="A5663">
        <v>347333</v>
      </c>
      <c r="B5663" t="s">
        <v>32</v>
      </c>
      <c r="C5663" t="s">
        <v>3</v>
      </c>
      <c r="D5663" t="s">
        <v>4</v>
      </c>
      <c r="E5663" t="s">
        <v>5</v>
      </c>
      <c r="F5663" t="s">
        <v>15</v>
      </c>
      <c r="G5663" t="s">
        <v>19</v>
      </c>
      <c r="H5663" s="165">
        <v>-4021.2070937500007</v>
      </c>
    </row>
    <row r="5664" spans="1:8" x14ac:dyDescent="0.35">
      <c r="A5664">
        <v>347335</v>
      </c>
      <c r="B5664" t="s">
        <v>33</v>
      </c>
      <c r="C5664" t="s">
        <v>3</v>
      </c>
      <c r="D5664" t="s">
        <v>4</v>
      </c>
      <c r="E5664" t="s">
        <v>5</v>
      </c>
      <c r="F5664" t="s">
        <v>15</v>
      </c>
      <c r="G5664" t="s">
        <v>19</v>
      </c>
      <c r="H5664" s="165">
        <v>-4000.7948750000005</v>
      </c>
    </row>
    <row r="5665" spans="1:8" x14ac:dyDescent="0.35">
      <c r="A5665">
        <v>347337</v>
      </c>
      <c r="B5665" t="s">
        <v>34</v>
      </c>
      <c r="C5665" t="s">
        <v>3</v>
      </c>
      <c r="D5665" t="s">
        <v>4</v>
      </c>
      <c r="E5665" t="s">
        <v>5</v>
      </c>
      <c r="F5665" t="s">
        <v>15</v>
      </c>
      <c r="G5665" t="s">
        <v>19</v>
      </c>
      <c r="H5665" s="165">
        <v>-3980.3826562500003</v>
      </c>
    </row>
    <row r="5666" spans="1:8" x14ac:dyDescent="0.35">
      <c r="A5666">
        <v>347339</v>
      </c>
      <c r="B5666" t="s">
        <v>35</v>
      </c>
      <c r="C5666" t="s">
        <v>3</v>
      </c>
      <c r="D5666" t="s">
        <v>4</v>
      </c>
      <c r="E5666" t="s">
        <v>5</v>
      </c>
      <c r="F5666" t="s">
        <v>15</v>
      </c>
      <c r="G5666" t="s">
        <v>19</v>
      </c>
      <c r="H5666" s="165">
        <v>-3959.9704375000006</v>
      </c>
    </row>
    <row r="5667" spans="1:8" x14ac:dyDescent="0.35">
      <c r="A5667">
        <v>347331</v>
      </c>
      <c r="B5667" t="s">
        <v>2</v>
      </c>
      <c r="C5667" t="s">
        <v>3</v>
      </c>
      <c r="D5667" t="s">
        <v>4</v>
      </c>
      <c r="E5667" t="s">
        <v>5</v>
      </c>
      <c r="F5667" t="s">
        <v>10</v>
      </c>
      <c r="G5667" t="s">
        <v>19</v>
      </c>
      <c r="H5667" s="165">
        <v>-5947.2393750000001</v>
      </c>
    </row>
    <row r="5668" spans="1:8" x14ac:dyDescent="0.35">
      <c r="A5668">
        <v>347333</v>
      </c>
      <c r="B5668" t="s">
        <v>32</v>
      </c>
      <c r="C5668" t="s">
        <v>3</v>
      </c>
      <c r="D5668" t="s">
        <v>4</v>
      </c>
      <c r="E5668" t="s">
        <v>5</v>
      </c>
      <c r="F5668" t="s">
        <v>10</v>
      </c>
      <c r="G5668" t="s">
        <v>19</v>
      </c>
      <c r="H5668" s="165">
        <v>-3515.4065156250003</v>
      </c>
    </row>
    <row r="5669" spans="1:8" x14ac:dyDescent="0.35">
      <c r="A5669">
        <v>347335</v>
      </c>
      <c r="B5669" t="s">
        <v>33</v>
      </c>
      <c r="C5669" t="s">
        <v>3</v>
      </c>
      <c r="D5669" t="s">
        <v>4</v>
      </c>
      <c r="E5669" t="s">
        <v>5</v>
      </c>
      <c r="F5669" t="s">
        <v>10</v>
      </c>
      <c r="G5669" t="s">
        <v>19</v>
      </c>
      <c r="H5669" s="165">
        <v>-3497.5618125000005</v>
      </c>
    </row>
    <row r="5670" spans="1:8" x14ac:dyDescent="0.35">
      <c r="A5670">
        <v>347337</v>
      </c>
      <c r="B5670" t="s">
        <v>34</v>
      </c>
      <c r="C5670" t="s">
        <v>3</v>
      </c>
      <c r="D5670" t="s">
        <v>4</v>
      </c>
      <c r="E5670" t="s">
        <v>5</v>
      </c>
      <c r="F5670" t="s">
        <v>10</v>
      </c>
      <c r="G5670" t="s">
        <v>19</v>
      </c>
      <c r="H5670" s="165">
        <v>-3479.7171093750007</v>
      </c>
    </row>
    <row r="5671" spans="1:8" x14ac:dyDescent="0.35">
      <c r="A5671">
        <v>347339</v>
      </c>
      <c r="B5671" t="s">
        <v>35</v>
      </c>
      <c r="C5671" t="s">
        <v>3</v>
      </c>
      <c r="D5671" t="s">
        <v>4</v>
      </c>
      <c r="E5671" t="s">
        <v>5</v>
      </c>
      <c r="F5671" t="s">
        <v>10</v>
      </c>
      <c r="G5671" t="s">
        <v>19</v>
      </c>
      <c r="H5671" s="165">
        <v>-3461.87240625</v>
      </c>
    </row>
    <row r="5672" spans="1:8" x14ac:dyDescent="0.35">
      <c r="A5672">
        <v>347331</v>
      </c>
      <c r="B5672" t="s">
        <v>2</v>
      </c>
      <c r="C5672" t="s">
        <v>3</v>
      </c>
      <c r="D5672" t="s">
        <v>4</v>
      </c>
      <c r="E5672" t="s">
        <v>5</v>
      </c>
      <c r="F5672" t="s">
        <v>14</v>
      </c>
      <c r="G5672" t="s">
        <v>19</v>
      </c>
      <c r="H5672" s="165">
        <v>-5917.3537499999993</v>
      </c>
    </row>
    <row r="5673" spans="1:8" x14ac:dyDescent="0.35">
      <c r="A5673">
        <v>347333</v>
      </c>
      <c r="B5673" t="s">
        <v>32</v>
      </c>
      <c r="C5673" t="s">
        <v>3</v>
      </c>
      <c r="D5673" t="s">
        <v>4</v>
      </c>
      <c r="E5673" t="s">
        <v>5</v>
      </c>
      <c r="F5673" t="s">
        <v>14</v>
      </c>
      <c r="G5673" t="s">
        <v>19</v>
      </c>
      <c r="H5673" s="165">
        <v>-3497.7411562499997</v>
      </c>
    </row>
    <row r="5674" spans="1:8" x14ac:dyDescent="0.35">
      <c r="A5674">
        <v>347335</v>
      </c>
      <c r="B5674" t="s">
        <v>33</v>
      </c>
      <c r="C5674" t="s">
        <v>3</v>
      </c>
      <c r="D5674" t="s">
        <v>4</v>
      </c>
      <c r="E5674" t="s">
        <v>5</v>
      </c>
      <c r="F5674" t="s">
        <v>14</v>
      </c>
      <c r="G5674" t="s">
        <v>19</v>
      </c>
      <c r="H5674" s="165">
        <v>-3479.9861249999999</v>
      </c>
    </row>
    <row r="5675" spans="1:8" x14ac:dyDescent="0.35">
      <c r="A5675">
        <v>347337</v>
      </c>
      <c r="B5675" t="s">
        <v>34</v>
      </c>
      <c r="C5675" t="s">
        <v>3</v>
      </c>
      <c r="D5675" t="s">
        <v>4</v>
      </c>
      <c r="E5675" t="s">
        <v>5</v>
      </c>
      <c r="F5675" t="s">
        <v>14</v>
      </c>
      <c r="G5675" t="s">
        <v>19</v>
      </c>
      <c r="H5675" s="165">
        <v>-3462.2310937500001</v>
      </c>
    </row>
    <row r="5676" spans="1:8" x14ac:dyDescent="0.35">
      <c r="A5676">
        <v>347339</v>
      </c>
      <c r="B5676" t="s">
        <v>35</v>
      </c>
      <c r="C5676" t="s">
        <v>3</v>
      </c>
      <c r="D5676" t="s">
        <v>4</v>
      </c>
      <c r="E5676" t="s">
        <v>5</v>
      </c>
      <c r="F5676" t="s">
        <v>14</v>
      </c>
      <c r="G5676" t="s">
        <v>19</v>
      </c>
      <c r="H5676" s="165">
        <v>-3444.4760625000008</v>
      </c>
    </row>
    <row r="5677" spans="1:8" x14ac:dyDescent="0.35">
      <c r="A5677">
        <v>347411</v>
      </c>
      <c r="B5677" t="s">
        <v>85</v>
      </c>
      <c r="C5677" t="s">
        <v>37</v>
      </c>
      <c r="D5677" t="s">
        <v>4</v>
      </c>
      <c r="E5677" t="s">
        <v>78</v>
      </c>
      <c r="F5677" t="s">
        <v>79</v>
      </c>
      <c r="G5677" t="s">
        <v>19</v>
      </c>
      <c r="H5677" s="165">
        <v>-6558.6225000000122</v>
      </c>
    </row>
    <row r="5678" spans="1:8" x14ac:dyDescent="0.35">
      <c r="A5678">
        <v>347413</v>
      </c>
      <c r="B5678" t="s">
        <v>86</v>
      </c>
      <c r="C5678" t="s">
        <v>37</v>
      </c>
      <c r="D5678" t="s">
        <v>4</v>
      </c>
      <c r="E5678" t="s">
        <v>78</v>
      </c>
      <c r="F5678" t="s">
        <v>79</v>
      </c>
      <c r="G5678" t="s">
        <v>19</v>
      </c>
      <c r="H5678" s="165">
        <v>-4059.9139000000009</v>
      </c>
    </row>
    <row r="5679" spans="1:8" x14ac:dyDescent="0.35">
      <c r="A5679">
        <v>347415</v>
      </c>
      <c r="B5679" t="s">
        <v>87</v>
      </c>
      <c r="C5679" t="s">
        <v>37</v>
      </c>
      <c r="D5679" t="s">
        <v>4</v>
      </c>
      <c r="E5679" t="s">
        <v>78</v>
      </c>
      <c r="F5679" t="s">
        <v>79</v>
      </c>
      <c r="G5679" t="s">
        <v>19</v>
      </c>
      <c r="H5679" s="165">
        <v>-4047.70975</v>
      </c>
    </row>
    <row r="5680" spans="1:8" x14ac:dyDescent="0.35">
      <c r="A5680">
        <v>347417</v>
      </c>
      <c r="B5680" t="s">
        <v>88</v>
      </c>
      <c r="C5680" t="s">
        <v>37</v>
      </c>
      <c r="D5680" t="s">
        <v>4</v>
      </c>
      <c r="E5680" t="s">
        <v>78</v>
      </c>
      <c r="F5680" t="s">
        <v>79</v>
      </c>
      <c r="G5680" t="s">
        <v>19</v>
      </c>
      <c r="H5680" s="165">
        <v>-4027.3695000000002</v>
      </c>
    </row>
    <row r="5681" spans="1:8" x14ac:dyDescent="0.35">
      <c r="A5681">
        <v>347419</v>
      </c>
      <c r="B5681" t="s">
        <v>89</v>
      </c>
      <c r="C5681" t="s">
        <v>37</v>
      </c>
      <c r="D5681" t="s">
        <v>4</v>
      </c>
      <c r="E5681" t="s">
        <v>78</v>
      </c>
      <c r="F5681" t="s">
        <v>79</v>
      </c>
      <c r="G5681" t="s">
        <v>19</v>
      </c>
      <c r="H5681" s="165">
        <v>-4007.02925</v>
      </c>
    </row>
    <row r="5682" spans="1:8" x14ac:dyDescent="0.35">
      <c r="A5682">
        <v>347411</v>
      </c>
      <c r="B5682" t="s">
        <v>85</v>
      </c>
      <c r="C5682" t="s">
        <v>37</v>
      </c>
      <c r="D5682" t="s">
        <v>4</v>
      </c>
      <c r="E5682" t="s">
        <v>78</v>
      </c>
      <c r="F5682" t="s">
        <v>80</v>
      </c>
      <c r="G5682" t="s">
        <v>19</v>
      </c>
      <c r="H5682" s="165">
        <v>-6661.2743750000136</v>
      </c>
    </row>
    <row r="5683" spans="1:8" x14ac:dyDescent="0.35">
      <c r="A5683">
        <v>347413</v>
      </c>
      <c r="B5683" t="s">
        <v>86</v>
      </c>
      <c r="C5683" t="s">
        <v>37</v>
      </c>
      <c r="D5683" t="s">
        <v>4</v>
      </c>
      <c r="E5683" t="s">
        <v>78</v>
      </c>
      <c r="F5683" t="s">
        <v>80</v>
      </c>
      <c r="G5683" t="s">
        <v>19</v>
      </c>
      <c r="H5683" s="165">
        <v>-4000.794875</v>
      </c>
    </row>
    <row r="5684" spans="1:8" x14ac:dyDescent="0.35">
      <c r="A5684">
        <v>347415</v>
      </c>
      <c r="B5684" t="s">
        <v>87</v>
      </c>
      <c r="C5684" t="s">
        <v>37</v>
      </c>
      <c r="D5684" t="s">
        <v>4</v>
      </c>
      <c r="E5684" t="s">
        <v>78</v>
      </c>
      <c r="F5684" t="s">
        <v>80</v>
      </c>
      <c r="G5684" t="s">
        <v>19</v>
      </c>
      <c r="H5684" s="165">
        <v>-3988.7684374999999</v>
      </c>
    </row>
    <row r="5685" spans="1:8" x14ac:dyDescent="0.35">
      <c r="A5685">
        <v>347417</v>
      </c>
      <c r="B5685" t="s">
        <v>88</v>
      </c>
      <c r="C5685" t="s">
        <v>37</v>
      </c>
      <c r="D5685" t="s">
        <v>4</v>
      </c>
      <c r="E5685" t="s">
        <v>78</v>
      </c>
      <c r="F5685" t="s">
        <v>80</v>
      </c>
      <c r="G5685" t="s">
        <v>19</v>
      </c>
      <c r="H5685" s="165">
        <v>-3968.7243750000002</v>
      </c>
    </row>
    <row r="5686" spans="1:8" x14ac:dyDescent="0.35">
      <c r="A5686">
        <v>347419</v>
      </c>
      <c r="B5686" t="s">
        <v>89</v>
      </c>
      <c r="C5686" t="s">
        <v>37</v>
      </c>
      <c r="D5686" t="s">
        <v>4</v>
      </c>
      <c r="E5686" t="s">
        <v>78</v>
      </c>
      <c r="F5686" t="s">
        <v>80</v>
      </c>
      <c r="G5686" t="s">
        <v>19</v>
      </c>
      <c r="H5686" s="165">
        <v>-3948.6803125000006</v>
      </c>
    </row>
    <row r="5687" spans="1:8" x14ac:dyDescent="0.35">
      <c r="A5687">
        <v>347411</v>
      </c>
      <c r="B5687" t="s">
        <v>85</v>
      </c>
      <c r="C5687" t="s">
        <v>37</v>
      </c>
      <c r="D5687" t="s">
        <v>4</v>
      </c>
      <c r="E5687" t="s">
        <v>78</v>
      </c>
      <c r="F5687" t="s">
        <v>81</v>
      </c>
      <c r="G5687" t="s">
        <v>19</v>
      </c>
      <c r="H5687" s="165">
        <v>-6437.9371875000115</v>
      </c>
    </row>
    <row r="5688" spans="1:8" x14ac:dyDescent="0.35">
      <c r="A5688">
        <v>347413</v>
      </c>
      <c r="B5688" t="s">
        <v>86</v>
      </c>
      <c r="C5688" t="s">
        <v>37</v>
      </c>
      <c r="D5688" t="s">
        <v>4</v>
      </c>
      <c r="E5688" t="s">
        <v>78</v>
      </c>
      <c r="F5688" t="s">
        <v>81</v>
      </c>
      <c r="G5688" t="s">
        <v>19</v>
      </c>
      <c r="H5688" s="165">
        <v>-3955.5698812500004</v>
      </c>
    </row>
    <row r="5689" spans="1:8" x14ac:dyDescent="0.35">
      <c r="A5689">
        <v>347415</v>
      </c>
      <c r="B5689" t="s">
        <v>87</v>
      </c>
      <c r="C5689" t="s">
        <v>37</v>
      </c>
      <c r="D5689" t="s">
        <v>4</v>
      </c>
      <c r="E5689" t="s">
        <v>78</v>
      </c>
      <c r="F5689" t="s">
        <v>81</v>
      </c>
      <c r="G5689" t="s">
        <v>19</v>
      </c>
      <c r="H5689" s="165">
        <v>-3943.6793906250005</v>
      </c>
    </row>
    <row r="5690" spans="1:8" x14ac:dyDescent="0.35">
      <c r="A5690">
        <v>347417</v>
      </c>
      <c r="B5690" t="s">
        <v>88</v>
      </c>
      <c r="C5690" t="s">
        <v>37</v>
      </c>
      <c r="D5690" t="s">
        <v>4</v>
      </c>
      <c r="E5690" t="s">
        <v>78</v>
      </c>
      <c r="F5690" t="s">
        <v>81</v>
      </c>
      <c r="G5690" t="s">
        <v>19</v>
      </c>
      <c r="H5690" s="165">
        <v>-3923.8619062500006</v>
      </c>
    </row>
    <row r="5691" spans="1:8" x14ac:dyDescent="0.35">
      <c r="A5691">
        <v>347419</v>
      </c>
      <c r="B5691" t="s">
        <v>89</v>
      </c>
      <c r="C5691" t="s">
        <v>37</v>
      </c>
      <c r="D5691" t="s">
        <v>4</v>
      </c>
      <c r="E5691" t="s">
        <v>78</v>
      </c>
      <c r="F5691" t="s">
        <v>81</v>
      </c>
      <c r="G5691" t="s">
        <v>19</v>
      </c>
      <c r="H5691" s="165">
        <v>-3904.0444218749999</v>
      </c>
    </row>
    <row r="5692" spans="1:8" x14ac:dyDescent="0.35">
      <c r="A5692">
        <v>347353</v>
      </c>
      <c r="B5692" t="s">
        <v>47</v>
      </c>
      <c r="C5692" t="s">
        <v>37</v>
      </c>
      <c r="D5692" t="s">
        <v>38</v>
      </c>
      <c r="E5692" t="s">
        <v>39</v>
      </c>
      <c r="F5692" t="s">
        <v>46</v>
      </c>
      <c r="G5692" t="s">
        <v>19</v>
      </c>
      <c r="H5692" s="165">
        <v>-4226.4521718750011</v>
      </c>
    </row>
    <row r="5693" spans="1:8" x14ac:dyDescent="0.35">
      <c r="A5693">
        <v>347355</v>
      </c>
      <c r="B5693" t="s">
        <v>49</v>
      </c>
      <c r="C5693" t="s">
        <v>37</v>
      </c>
      <c r="D5693" t="s">
        <v>38</v>
      </c>
      <c r="E5693" t="s">
        <v>39</v>
      </c>
      <c r="F5693" t="s">
        <v>46</v>
      </c>
      <c r="G5693" t="s">
        <v>19</v>
      </c>
      <c r="H5693" s="165">
        <v>-6344.2819687499996</v>
      </c>
    </row>
    <row r="5694" spans="1:8" x14ac:dyDescent="0.35">
      <c r="A5694">
        <v>347357</v>
      </c>
      <c r="B5694" t="s">
        <v>50</v>
      </c>
      <c r="C5694" t="s">
        <v>37</v>
      </c>
      <c r="D5694" t="s">
        <v>38</v>
      </c>
      <c r="E5694" t="s">
        <v>39</v>
      </c>
      <c r="F5694" t="s">
        <v>46</v>
      </c>
      <c r="G5694" t="s">
        <v>19</v>
      </c>
      <c r="H5694" s="165">
        <v>0</v>
      </c>
    </row>
    <row r="5695" spans="1:8" x14ac:dyDescent="0.35">
      <c r="A5695">
        <v>347359</v>
      </c>
      <c r="B5695" t="s">
        <v>51</v>
      </c>
      <c r="C5695" t="s">
        <v>37</v>
      </c>
      <c r="D5695" t="s">
        <v>38</v>
      </c>
      <c r="E5695" t="s">
        <v>39</v>
      </c>
      <c r="F5695" t="s">
        <v>46</v>
      </c>
      <c r="G5695" t="s">
        <v>19</v>
      </c>
      <c r="H5695" s="165">
        <v>0</v>
      </c>
    </row>
    <row r="5696" spans="1:8" x14ac:dyDescent="0.35">
      <c r="A5696">
        <v>347353</v>
      </c>
      <c r="B5696" t="s">
        <v>47</v>
      </c>
      <c r="C5696" t="s">
        <v>37</v>
      </c>
      <c r="D5696" t="s">
        <v>38</v>
      </c>
      <c r="E5696" t="s">
        <v>39</v>
      </c>
      <c r="F5696" t="s">
        <v>40</v>
      </c>
      <c r="G5696" t="s">
        <v>19</v>
      </c>
      <c r="H5696" s="165">
        <v>-3737.4811875000005</v>
      </c>
    </row>
    <row r="5697" spans="1:8" x14ac:dyDescent="0.35">
      <c r="A5697">
        <v>347355</v>
      </c>
      <c r="B5697" t="s">
        <v>49</v>
      </c>
      <c r="C5697" t="s">
        <v>37</v>
      </c>
      <c r="D5697" t="s">
        <v>38</v>
      </c>
      <c r="E5697" t="s">
        <v>39</v>
      </c>
      <c r="F5697" t="s">
        <v>40</v>
      </c>
      <c r="G5697" t="s">
        <v>19</v>
      </c>
      <c r="H5697" s="165">
        <v>-5610.2928750000001</v>
      </c>
    </row>
    <row r="5698" spans="1:8" x14ac:dyDescent="0.35">
      <c r="A5698">
        <v>347357</v>
      </c>
      <c r="B5698" t="s">
        <v>50</v>
      </c>
      <c r="C5698" t="s">
        <v>37</v>
      </c>
      <c r="D5698" t="s">
        <v>38</v>
      </c>
      <c r="E5698" t="s">
        <v>39</v>
      </c>
      <c r="F5698" t="s">
        <v>40</v>
      </c>
      <c r="G5698" t="s">
        <v>19</v>
      </c>
      <c r="H5698" s="165">
        <v>0</v>
      </c>
    </row>
    <row r="5699" spans="1:8" x14ac:dyDescent="0.35">
      <c r="A5699">
        <v>347359</v>
      </c>
      <c r="B5699" t="s">
        <v>51</v>
      </c>
      <c r="C5699" t="s">
        <v>37</v>
      </c>
      <c r="D5699" t="s">
        <v>38</v>
      </c>
      <c r="E5699" t="s">
        <v>39</v>
      </c>
      <c r="F5699" t="s">
        <v>40</v>
      </c>
      <c r="G5699" t="s">
        <v>19</v>
      </c>
      <c r="H5699" s="165">
        <v>0</v>
      </c>
    </row>
    <row r="5700" spans="1:8" x14ac:dyDescent="0.35">
      <c r="A5700">
        <v>347353</v>
      </c>
      <c r="B5700" t="s">
        <v>47</v>
      </c>
      <c r="C5700" t="s">
        <v>37</v>
      </c>
      <c r="D5700" t="s">
        <v>38</v>
      </c>
      <c r="E5700" t="s">
        <v>39</v>
      </c>
      <c r="F5700" t="s">
        <v>45</v>
      </c>
      <c r="G5700" t="s">
        <v>19</v>
      </c>
      <c r="H5700" s="165">
        <v>-4055.2045875000008</v>
      </c>
    </row>
    <row r="5701" spans="1:8" x14ac:dyDescent="0.35">
      <c r="A5701">
        <v>347355</v>
      </c>
      <c r="B5701" t="s">
        <v>49</v>
      </c>
      <c r="C5701" t="s">
        <v>37</v>
      </c>
      <c r="D5701" t="s">
        <v>38</v>
      </c>
      <c r="E5701" t="s">
        <v>39</v>
      </c>
      <c r="F5701" t="s">
        <v>45</v>
      </c>
      <c r="G5701" t="s">
        <v>19</v>
      </c>
      <c r="H5701" s="165">
        <v>-5802.1474500000004</v>
      </c>
    </row>
    <row r="5702" spans="1:8" x14ac:dyDescent="0.35">
      <c r="A5702">
        <v>347357</v>
      </c>
      <c r="B5702" t="s">
        <v>50</v>
      </c>
      <c r="C5702" t="s">
        <v>37</v>
      </c>
      <c r="D5702" t="s">
        <v>38</v>
      </c>
      <c r="E5702" t="s">
        <v>39</v>
      </c>
      <c r="F5702" t="s">
        <v>45</v>
      </c>
      <c r="G5702" t="s">
        <v>19</v>
      </c>
      <c r="H5702" s="165">
        <v>0</v>
      </c>
    </row>
    <row r="5703" spans="1:8" x14ac:dyDescent="0.35">
      <c r="A5703">
        <v>347359</v>
      </c>
      <c r="B5703" t="s">
        <v>51</v>
      </c>
      <c r="C5703" t="s">
        <v>37</v>
      </c>
      <c r="D5703" t="s">
        <v>38</v>
      </c>
      <c r="E5703" t="s">
        <v>39</v>
      </c>
      <c r="F5703" t="s">
        <v>45</v>
      </c>
      <c r="G5703" t="s">
        <v>19</v>
      </c>
      <c r="H5703" s="165">
        <v>0</v>
      </c>
    </row>
    <row r="5704" spans="1:8" x14ac:dyDescent="0.35">
      <c r="A5704">
        <v>347373</v>
      </c>
      <c r="B5704" t="s">
        <v>57</v>
      </c>
      <c r="C5704" t="s">
        <v>37</v>
      </c>
      <c r="D5704" t="s">
        <v>38</v>
      </c>
      <c r="E5704" t="s">
        <v>53</v>
      </c>
      <c r="F5704" t="s">
        <v>55</v>
      </c>
      <c r="G5704" t="s">
        <v>19</v>
      </c>
      <c r="H5704" s="165">
        <v>-4204.6663359374998</v>
      </c>
    </row>
    <row r="5705" spans="1:8" x14ac:dyDescent="0.35">
      <c r="A5705">
        <v>347375</v>
      </c>
      <c r="B5705" t="s">
        <v>58</v>
      </c>
      <c r="C5705" t="s">
        <v>37</v>
      </c>
      <c r="D5705" t="s">
        <v>38</v>
      </c>
      <c r="E5705" t="s">
        <v>53</v>
      </c>
      <c r="F5705" t="s">
        <v>55</v>
      </c>
      <c r="G5705" t="s">
        <v>19</v>
      </c>
      <c r="H5705" s="165">
        <v>-6560.3826281249994</v>
      </c>
    </row>
    <row r="5706" spans="1:8" x14ac:dyDescent="0.35">
      <c r="A5706">
        <v>347377</v>
      </c>
      <c r="B5706" t="s">
        <v>59</v>
      </c>
      <c r="C5706" t="s">
        <v>37</v>
      </c>
      <c r="D5706" t="s">
        <v>38</v>
      </c>
      <c r="E5706" t="s">
        <v>53</v>
      </c>
      <c r="F5706" t="s">
        <v>55</v>
      </c>
      <c r="G5706" t="s">
        <v>19</v>
      </c>
      <c r="H5706" s="165">
        <v>0</v>
      </c>
    </row>
    <row r="5707" spans="1:8" x14ac:dyDescent="0.35">
      <c r="A5707">
        <v>347379</v>
      </c>
      <c r="B5707" t="s">
        <v>60</v>
      </c>
      <c r="C5707" t="s">
        <v>37</v>
      </c>
      <c r="D5707" t="s">
        <v>38</v>
      </c>
      <c r="E5707" t="s">
        <v>53</v>
      </c>
      <c r="F5707" t="s">
        <v>55</v>
      </c>
      <c r="G5707" t="s">
        <v>19</v>
      </c>
      <c r="H5707" s="165">
        <v>0</v>
      </c>
    </row>
    <row r="5708" spans="1:8" x14ac:dyDescent="0.35">
      <c r="A5708">
        <v>347373</v>
      </c>
      <c r="B5708" t="s">
        <v>57</v>
      </c>
      <c r="C5708" t="s">
        <v>37</v>
      </c>
      <c r="D5708" t="s">
        <v>38</v>
      </c>
      <c r="E5708" t="s">
        <v>53</v>
      </c>
      <c r="F5708" t="s">
        <v>54</v>
      </c>
      <c r="G5708" t="s">
        <v>19</v>
      </c>
      <c r="H5708" s="165">
        <v>-3718.6998750000002</v>
      </c>
    </row>
    <row r="5709" spans="1:8" x14ac:dyDescent="0.35">
      <c r="A5709">
        <v>347375</v>
      </c>
      <c r="B5709" t="s">
        <v>58</v>
      </c>
      <c r="C5709" t="s">
        <v>37</v>
      </c>
      <c r="D5709" t="s">
        <v>38</v>
      </c>
      <c r="E5709" t="s">
        <v>53</v>
      </c>
      <c r="F5709" t="s">
        <v>54</v>
      </c>
      <c r="G5709" t="s">
        <v>19</v>
      </c>
      <c r="H5709" s="165">
        <v>-5802.1474500000013</v>
      </c>
    </row>
    <row r="5710" spans="1:8" x14ac:dyDescent="0.35">
      <c r="A5710">
        <v>347377</v>
      </c>
      <c r="B5710" t="s">
        <v>59</v>
      </c>
      <c r="C5710" t="s">
        <v>37</v>
      </c>
      <c r="D5710" t="s">
        <v>38</v>
      </c>
      <c r="E5710" t="s">
        <v>53</v>
      </c>
      <c r="F5710" t="s">
        <v>54</v>
      </c>
      <c r="G5710" t="s">
        <v>19</v>
      </c>
      <c r="H5710" s="165">
        <v>0</v>
      </c>
    </row>
    <row r="5711" spans="1:8" x14ac:dyDescent="0.35">
      <c r="A5711">
        <v>347379</v>
      </c>
      <c r="B5711" t="s">
        <v>60</v>
      </c>
      <c r="C5711" t="s">
        <v>37</v>
      </c>
      <c r="D5711" t="s">
        <v>38</v>
      </c>
      <c r="E5711" t="s">
        <v>53</v>
      </c>
      <c r="F5711" t="s">
        <v>54</v>
      </c>
      <c r="G5711" t="s">
        <v>19</v>
      </c>
      <c r="H5711" s="165">
        <v>0</v>
      </c>
    </row>
    <row r="5712" spans="1:8" x14ac:dyDescent="0.35">
      <c r="A5712">
        <v>347373</v>
      </c>
      <c r="B5712" t="s">
        <v>57</v>
      </c>
      <c r="C5712" t="s">
        <v>37</v>
      </c>
      <c r="D5712" t="s">
        <v>38</v>
      </c>
      <c r="E5712" t="s">
        <v>53</v>
      </c>
      <c r="F5712" t="s">
        <v>56</v>
      </c>
      <c r="G5712" t="s">
        <v>19</v>
      </c>
      <c r="H5712" s="165">
        <v>-3881.7064687500001</v>
      </c>
    </row>
    <row r="5713" spans="1:8" x14ac:dyDescent="0.35">
      <c r="A5713">
        <v>347375</v>
      </c>
      <c r="B5713" t="s">
        <v>58</v>
      </c>
      <c r="C5713" t="s">
        <v>37</v>
      </c>
      <c r="D5713" t="s">
        <v>38</v>
      </c>
      <c r="E5713" t="s">
        <v>53</v>
      </c>
      <c r="F5713" t="s">
        <v>56</v>
      </c>
      <c r="G5713" t="s">
        <v>19</v>
      </c>
      <c r="H5713" s="165">
        <v>-5772.8436750000001</v>
      </c>
    </row>
    <row r="5714" spans="1:8" x14ac:dyDescent="0.35">
      <c r="A5714">
        <v>347377</v>
      </c>
      <c r="B5714" t="s">
        <v>59</v>
      </c>
      <c r="C5714" t="s">
        <v>37</v>
      </c>
      <c r="D5714" t="s">
        <v>38</v>
      </c>
      <c r="E5714" t="s">
        <v>53</v>
      </c>
      <c r="F5714" t="s">
        <v>56</v>
      </c>
      <c r="G5714" t="s">
        <v>19</v>
      </c>
      <c r="H5714" s="165">
        <v>0</v>
      </c>
    </row>
    <row r="5715" spans="1:8" x14ac:dyDescent="0.35">
      <c r="A5715">
        <v>347379</v>
      </c>
      <c r="B5715" t="s">
        <v>60</v>
      </c>
      <c r="C5715" t="s">
        <v>37</v>
      </c>
      <c r="D5715" t="s">
        <v>38</v>
      </c>
      <c r="E5715" t="s">
        <v>53</v>
      </c>
      <c r="F5715" t="s">
        <v>56</v>
      </c>
      <c r="G5715" t="s">
        <v>19</v>
      </c>
      <c r="H5715" s="165">
        <v>0</v>
      </c>
    </row>
    <row r="5716" spans="1:8" x14ac:dyDescent="0.35">
      <c r="A5716">
        <v>347425</v>
      </c>
      <c r="B5716" t="s">
        <v>93</v>
      </c>
      <c r="C5716" t="s">
        <v>3</v>
      </c>
      <c r="D5716" t="s">
        <v>62</v>
      </c>
      <c r="E5716" t="s">
        <v>91</v>
      </c>
      <c r="F5716" t="s">
        <v>96</v>
      </c>
      <c r="G5716" t="s">
        <v>19</v>
      </c>
      <c r="H5716" s="165">
        <v>-1625.5260000000001</v>
      </c>
    </row>
    <row r="5717" spans="1:8" x14ac:dyDescent="0.35">
      <c r="A5717">
        <v>347427</v>
      </c>
      <c r="B5717" t="s">
        <v>98</v>
      </c>
      <c r="C5717" t="s">
        <v>3</v>
      </c>
      <c r="D5717" t="s">
        <v>62</v>
      </c>
      <c r="E5717" t="s">
        <v>91</v>
      </c>
      <c r="F5717" t="s">
        <v>96</v>
      </c>
      <c r="G5717" t="s">
        <v>19</v>
      </c>
      <c r="H5717" s="165">
        <v>-283.70999999999327</v>
      </c>
    </row>
    <row r="5718" spans="1:8" x14ac:dyDescent="0.35">
      <c r="A5718">
        <v>347429</v>
      </c>
      <c r="B5718" t="s">
        <v>99</v>
      </c>
      <c r="C5718" t="s">
        <v>3</v>
      </c>
      <c r="D5718" t="s">
        <v>62</v>
      </c>
      <c r="E5718" t="s">
        <v>91</v>
      </c>
      <c r="F5718" t="s">
        <v>96</v>
      </c>
      <c r="G5718" t="s">
        <v>19</v>
      </c>
      <c r="H5718" s="165">
        <v>-293.41200000000674</v>
      </c>
    </row>
    <row r="5719" spans="1:8" x14ac:dyDescent="0.35">
      <c r="A5719">
        <v>347431</v>
      </c>
      <c r="B5719" t="s">
        <v>100</v>
      </c>
      <c r="C5719" t="s">
        <v>3</v>
      </c>
      <c r="D5719" t="s">
        <v>62</v>
      </c>
      <c r="E5719" t="s">
        <v>91</v>
      </c>
      <c r="F5719" t="s">
        <v>96</v>
      </c>
      <c r="G5719" t="s">
        <v>19</v>
      </c>
      <c r="H5719" s="165">
        <v>-731.32500000000482</v>
      </c>
    </row>
    <row r="5720" spans="1:8" x14ac:dyDescent="0.35">
      <c r="A5720">
        <v>347433</v>
      </c>
      <c r="B5720" t="s">
        <v>101</v>
      </c>
      <c r="C5720" t="s">
        <v>3</v>
      </c>
      <c r="D5720" t="s">
        <v>62</v>
      </c>
      <c r="E5720" t="s">
        <v>91</v>
      </c>
      <c r="F5720" t="s">
        <v>96</v>
      </c>
      <c r="G5720" t="s">
        <v>19</v>
      </c>
      <c r="H5720" s="165">
        <v>-727.64999999999952</v>
      </c>
    </row>
    <row r="5721" spans="1:8" x14ac:dyDescent="0.35">
      <c r="A5721">
        <v>347435</v>
      </c>
      <c r="B5721" t="s">
        <v>102</v>
      </c>
      <c r="C5721" t="s">
        <v>3</v>
      </c>
      <c r="D5721" t="s">
        <v>62</v>
      </c>
      <c r="E5721" t="s">
        <v>91</v>
      </c>
      <c r="F5721" t="s">
        <v>96</v>
      </c>
      <c r="G5721" t="s">
        <v>19</v>
      </c>
      <c r="H5721" s="165">
        <v>-4938.515597242832</v>
      </c>
    </row>
    <row r="5722" spans="1:8" x14ac:dyDescent="0.35">
      <c r="A5722">
        <v>347437</v>
      </c>
      <c r="B5722" t="s">
        <v>103</v>
      </c>
      <c r="C5722" t="s">
        <v>3</v>
      </c>
      <c r="D5722" t="s">
        <v>62</v>
      </c>
      <c r="E5722" t="s">
        <v>91</v>
      </c>
      <c r="F5722" t="s">
        <v>96</v>
      </c>
      <c r="G5722" t="s">
        <v>19</v>
      </c>
      <c r="H5722" s="165">
        <v>-1440.5999999999908</v>
      </c>
    </row>
    <row r="5723" spans="1:8" x14ac:dyDescent="0.35">
      <c r="A5723">
        <v>347439</v>
      </c>
      <c r="B5723" t="s">
        <v>104</v>
      </c>
      <c r="C5723" t="s">
        <v>3</v>
      </c>
      <c r="D5723" t="s">
        <v>62</v>
      </c>
      <c r="E5723" t="s">
        <v>91</v>
      </c>
      <c r="F5723" t="s">
        <v>96</v>
      </c>
      <c r="G5723" t="s">
        <v>19</v>
      </c>
      <c r="H5723" s="165">
        <v>-1535.1902724398531</v>
      </c>
    </row>
    <row r="5724" spans="1:8" x14ac:dyDescent="0.35">
      <c r="A5724">
        <v>347425</v>
      </c>
      <c r="B5724" t="s">
        <v>93</v>
      </c>
      <c r="C5724" t="s">
        <v>3</v>
      </c>
      <c r="D5724" t="s">
        <v>62</v>
      </c>
      <c r="E5724" t="s">
        <v>91</v>
      </c>
      <c r="F5724" t="s">
        <v>94</v>
      </c>
      <c r="G5724" t="s">
        <v>19</v>
      </c>
      <c r="H5724" s="165">
        <v>-1455.5092500000001</v>
      </c>
    </row>
    <row r="5725" spans="1:8" x14ac:dyDescent="0.35">
      <c r="A5725">
        <v>347427</v>
      </c>
      <c r="B5725" t="s">
        <v>98</v>
      </c>
      <c r="C5725" t="s">
        <v>3</v>
      </c>
      <c r="D5725" t="s">
        <v>62</v>
      </c>
      <c r="E5725" t="s">
        <v>91</v>
      </c>
      <c r="F5725" t="s">
        <v>94</v>
      </c>
      <c r="G5725" t="s">
        <v>19</v>
      </c>
      <c r="H5725" s="165">
        <v>-254.036249999994</v>
      </c>
    </row>
    <row r="5726" spans="1:8" x14ac:dyDescent="0.35">
      <c r="A5726">
        <v>347429</v>
      </c>
      <c r="B5726" t="s">
        <v>99</v>
      </c>
      <c r="C5726" t="s">
        <v>3</v>
      </c>
      <c r="D5726" t="s">
        <v>62</v>
      </c>
      <c r="E5726" t="s">
        <v>91</v>
      </c>
      <c r="F5726" t="s">
        <v>94</v>
      </c>
      <c r="G5726" t="s">
        <v>19</v>
      </c>
      <c r="H5726" s="165">
        <v>-262.72350000000597</v>
      </c>
    </row>
    <row r="5727" spans="1:8" x14ac:dyDescent="0.35">
      <c r="A5727">
        <v>347431</v>
      </c>
      <c r="B5727" t="s">
        <v>100</v>
      </c>
      <c r="C5727" t="s">
        <v>3</v>
      </c>
      <c r="D5727" t="s">
        <v>62</v>
      </c>
      <c r="E5727" t="s">
        <v>91</v>
      </c>
      <c r="F5727" t="s">
        <v>94</v>
      </c>
      <c r="G5727" t="s">
        <v>19</v>
      </c>
      <c r="H5727" s="165">
        <v>-654.83437500000423</v>
      </c>
    </row>
    <row r="5728" spans="1:8" x14ac:dyDescent="0.35">
      <c r="A5728">
        <v>347433</v>
      </c>
      <c r="B5728" t="s">
        <v>101</v>
      </c>
      <c r="C5728" t="s">
        <v>3</v>
      </c>
      <c r="D5728" t="s">
        <v>62</v>
      </c>
      <c r="E5728" t="s">
        <v>91</v>
      </c>
      <c r="F5728" t="s">
        <v>94</v>
      </c>
      <c r="G5728" t="s">
        <v>19</v>
      </c>
      <c r="H5728" s="165">
        <v>-651.54374999999959</v>
      </c>
    </row>
    <row r="5729" spans="1:8" x14ac:dyDescent="0.35">
      <c r="A5729">
        <v>347435</v>
      </c>
      <c r="B5729" t="s">
        <v>102</v>
      </c>
      <c r="C5729" t="s">
        <v>3</v>
      </c>
      <c r="D5729" t="s">
        <v>62</v>
      </c>
      <c r="E5729" t="s">
        <v>91</v>
      </c>
      <c r="F5729" t="s">
        <v>94</v>
      </c>
      <c r="G5729" t="s">
        <v>19</v>
      </c>
      <c r="H5729" s="165">
        <v>-5115.1635489699129</v>
      </c>
    </row>
    <row r="5730" spans="1:8" x14ac:dyDescent="0.35">
      <c r="A5730">
        <v>347437</v>
      </c>
      <c r="B5730" t="s">
        <v>103</v>
      </c>
      <c r="C5730" t="s">
        <v>3</v>
      </c>
      <c r="D5730" t="s">
        <v>62</v>
      </c>
      <c r="E5730" t="s">
        <v>91</v>
      </c>
      <c r="F5730" t="s">
        <v>94</v>
      </c>
      <c r="G5730" t="s">
        <v>19</v>
      </c>
      <c r="H5730" s="165">
        <v>-1504.9124999999904</v>
      </c>
    </row>
    <row r="5731" spans="1:8" x14ac:dyDescent="0.35">
      <c r="A5731">
        <v>347439</v>
      </c>
      <c r="B5731" t="s">
        <v>104</v>
      </c>
      <c r="C5731" t="s">
        <v>3</v>
      </c>
      <c r="D5731" t="s">
        <v>62</v>
      </c>
      <c r="E5731" t="s">
        <v>91</v>
      </c>
      <c r="F5731" t="s">
        <v>94</v>
      </c>
      <c r="G5731" t="s">
        <v>19</v>
      </c>
      <c r="H5731" s="165">
        <v>-1379.7702987452426</v>
      </c>
    </row>
    <row r="5732" spans="1:8" x14ac:dyDescent="0.35">
      <c r="A5732">
        <v>347385</v>
      </c>
      <c r="B5732" t="s">
        <v>61</v>
      </c>
      <c r="C5732" t="s">
        <v>3</v>
      </c>
      <c r="D5732" t="s">
        <v>62</v>
      </c>
      <c r="E5732" t="s">
        <v>63</v>
      </c>
      <c r="F5732" t="s">
        <v>65</v>
      </c>
      <c r="G5732" t="s">
        <v>19</v>
      </c>
      <c r="H5732" s="165">
        <v>-1633.8194999999998</v>
      </c>
    </row>
    <row r="5733" spans="1:8" x14ac:dyDescent="0.35">
      <c r="A5733">
        <v>347387</v>
      </c>
      <c r="B5733" t="s">
        <v>70</v>
      </c>
      <c r="C5733" t="s">
        <v>3</v>
      </c>
      <c r="D5733" t="s">
        <v>62</v>
      </c>
      <c r="E5733" t="s">
        <v>63</v>
      </c>
      <c r="F5733" t="s">
        <v>65</v>
      </c>
      <c r="G5733" t="s">
        <v>19</v>
      </c>
      <c r="H5733" s="165">
        <v>-1839.4110000000003</v>
      </c>
    </row>
    <row r="5734" spans="1:8" x14ac:dyDescent="0.35">
      <c r="A5734">
        <v>347389</v>
      </c>
      <c r="B5734" t="s">
        <v>71</v>
      </c>
      <c r="C5734" t="s">
        <v>3</v>
      </c>
      <c r="D5734" t="s">
        <v>62</v>
      </c>
      <c r="E5734" t="s">
        <v>63</v>
      </c>
      <c r="F5734" t="s">
        <v>65</v>
      </c>
      <c r="G5734" t="s">
        <v>19</v>
      </c>
      <c r="H5734" s="165">
        <v>-1830.0262500000003</v>
      </c>
    </row>
    <row r="5735" spans="1:8" x14ac:dyDescent="0.35">
      <c r="A5735">
        <v>347391</v>
      </c>
      <c r="B5735" t="s">
        <v>72</v>
      </c>
      <c r="C5735" t="s">
        <v>3</v>
      </c>
      <c r="D5735" t="s">
        <v>62</v>
      </c>
      <c r="E5735" t="s">
        <v>63</v>
      </c>
      <c r="F5735" t="s">
        <v>65</v>
      </c>
      <c r="G5735" t="s">
        <v>19</v>
      </c>
      <c r="H5735" s="165">
        <v>-141.13500000000627</v>
      </c>
    </row>
    <row r="5736" spans="1:8" x14ac:dyDescent="0.35">
      <c r="A5736">
        <v>347393</v>
      </c>
      <c r="B5736" t="s">
        <v>73</v>
      </c>
      <c r="C5736" t="s">
        <v>3</v>
      </c>
      <c r="D5736" t="s">
        <v>62</v>
      </c>
      <c r="E5736" t="s">
        <v>63</v>
      </c>
      <c r="F5736" t="s">
        <v>65</v>
      </c>
      <c r="G5736" t="s">
        <v>19</v>
      </c>
      <c r="H5736" s="165">
        <v>-140.40749999999906</v>
      </c>
    </row>
    <row r="5737" spans="1:8" x14ac:dyDescent="0.35">
      <c r="A5737">
        <v>347395</v>
      </c>
      <c r="B5737" t="s">
        <v>74</v>
      </c>
      <c r="C5737" t="s">
        <v>3</v>
      </c>
      <c r="D5737" t="s">
        <v>62</v>
      </c>
      <c r="E5737" t="s">
        <v>63</v>
      </c>
      <c r="F5737" t="s">
        <v>65</v>
      </c>
      <c r="G5737" t="s">
        <v>19</v>
      </c>
      <c r="H5737" s="165">
        <v>-3512.9556994350378</v>
      </c>
    </row>
    <row r="5738" spans="1:8" x14ac:dyDescent="0.35">
      <c r="A5738">
        <v>347397</v>
      </c>
      <c r="B5738" t="s">
        <v>75</v>
      </c>
      <c r="C5738" t="s">
        <v>3</v>
      </c>
      <c r="D5738" t="s">
        <v>62</v>
      </c>
      <c r="E5738" t="s">
        <v>63</v>
      </c>
      <c r="F5738" t="s">
        <v>65</v>
      </c>
      <c r="G5738" t="s">
        <v>19</v>
      </c>
      <c r="H5738" s="165">
        <v>-289.54499999998023</v>
      </c>
    </row>
    <row r="5739" spans="1:8" x14ac:dyDescent="0.35">
      <c r="A5739">
        <v>347399</v>
      </c>
      <c r="B5739" t="s">
        <v>76</v>
      </c>
      <c r="C5739" t="s">
        <v>3</v>
      </c>
      <c r="D5739" t="s">
        <v>62</v>
      </c>
      <c r="E5739" t="s">
        <v>63</v>
      </c>
      <c r="F5739" t="s">
        <v>65</v>
      </c>
      <c r="G5739" t="s">
        <v>19</v>
      </c>
      <c r="H5739" s="165">
        <v>-937.62785324603101</v>
      </c>
    </row>
    <row r="5740" spans="1:8" x14ac:dyDescent="0.35">
      <c r="A5740">
        <v>347385</v>
      </c>
      <c r="B5740" t="s">
        <v>61</v>
      </c>
      <c r="C5740" t="s">
        <v>3</v>
      </c>
      <c r="D5740" t="s">
        <v>62</v>
      </c>
      <c r="E5740" t="s">
        <v>63</v>
      </c>
      <c r="F5740" t="s">
        <v>67</v>
      </c>
      <c r="G5740" t="s">
        <v>19</v>
      </c>
      <c r="H5740" s="165">
        <v>-1462.8579750000001</v>
      </c>
    </row>
    <row r="5741" spans="1:8" x14ac:dyDescent="0.35">
      <c r="A5741">
        <v>347387</v>
      </c>
      <c r="B5741" t="s">
        <v>70</v>
      </c>
      <c r="C5741" t="s">
        <v>3</v>
      </c>
      <c r="D5741" t="s">
        <v>62</v>
      </c>
      <c r="E5741" t="s">
        <v>63</v>
      </c>
      <c r="F5741" t="s">
        <v>67</v>
      </c>
      <c r="G5741" t="s">
        <v>19</v>
      </c>
      <c r="H5741" s="165">
        <v>-1646.9365500000001</v>
      </c>
    </row>
    <row r="5742" spans="1:8" x14ac:dyDescent="0.35">
      <c r="A5742">
        <v>347389</v>
      </c>
      <c r="B5742" t="s">
        <v>71</v>
      </c>
      <c r="C5742" t="s">
        <v>3</v>
      </c>
      <c r="D5742" t="s">
        <v>62</v>
      </c>
      <c r="E5742" t="s">
        <v>63</v>
      </c>
      <c r="F5742" t="s">
        <v>67</v>
      </c>
      <c r="G5742" t="s">
        <v>19</v>
      </c>
      <c r="H5742" s="165">
        <v>-1638.5338125000001</v>
      </c>
    </row>
    <row r="5743" spans="1:8" x14ac:dyDescent="0.35">
      <c r="A5743">
        <v>347391</v>
      </c>
      <c r="B5743" t="s">
        <v>72</v>
      </c>
      <c r="C5743" t="s">
        <v>3</v>
      </c>
      <c r="D5743" t="s">
        <v>62</v>
      </c>
      <c r="E5743" t="s">
        <v>63</v>
      </c>
      <c r="F5743" t="s">
        <v>67</v>
      </c>
      <c r="G5743" t="s">
        <v>19</v>
      </c>
      <c r="H5743" s="165">
        <v>-126.36675000000561</v>
      </c>
    </row>
    <row r="5744" spans="1:8" x14ac:dyDescent="0.35">
      <c r="A5744">
        <v>347393</v>
      </c>
      <c r="B5744" t="s">
        <v>73</v>
      </c>
      <c r="C5744" t="s">
        <v>3</v>
      </c>
      <c r="D5744" t="s">
        <v>62</v>
      </c>
      <c r="E5744" t="s">
        <v>63</v>
      </c>
      <c r="F5744" t="s">
        <v>67</v>
      </c>
      <c r="G5744" t="s">
        <v>19</v>
      </c>
      <c r="H5744" s="165">
        <v>-125.71537499999917</v>
      </c>
    </row>
    <row r="5745" spans="1:8" x14ac:dyDescent="0.35">
      <c r="A5745">
        <v>347395</v>
      </c>
      <c r="B5745" t="s">
        <v>74</v>
      </c>
      <c r="C5745" t="s">
        <v>3</v>
      </c>
      <c r="D5745" t="s">
        <v>62</v>
      </c>
      <c r="E5745" t="s">
        <v>63</v>
      </c>
      <c r="F5745" t="s">
        <v>67</v>
      </c>
      <c r="G5745" t="s">
        <v>19</v>
      </c>
      <c r="H5745" s="165">
        <v>-3638.4198012889196</v>
      </c>
    </row>
    <row r="5746" spans="1:8" x14ac:dyDescent="0.35">
      <c r="A5746">
        <v>347397</v>
      </c>
      <c r="B5746" t="s">
        <v>75</v>
      </c>
      <c r="C5746" t="s">
        <v>3</v>
      </c>
      <c r="D5746" t="s">
        <v>62</v>
      </c>
      <c r="E5746" t="s">
        <v>63</v>
      </c>
      <c r="F5746" t="s">
        <v>67</v>
      </c>
      <c r="G5746" t="s">
        <v>19</v>
      </c>
      <c r="H5746" s="165">
        <v>-302.45512499997938</v>
      </c>
    </row>
    <row r="5747" spans="1:8" x14ac:dyDescent="0.35">
      <c r="A5747">
        <v>347399</v>
      </c>
      <c r="B5747" t="s">
        <v>76</v>
      </c>
      <c r="C5747" t="s">
        <v>3</v>
      </c>
      <c r="D5747" t="s">
        <v>62</v>
      </c>
      <c r="E5747" t="s">
        <v>63</v>
      </c>
      <c r="F5747" t="s">
        <v>67</v>
      </c>
      <c r="G5747" t="s">
        <v>19</v>
      </c>
      <c r="H5747" s="165">
        <v>-842.6594998487958</v>
      </c>
    </row>
    <row r="5748" spans="1:8" x14ac:dyDescent="0.35">
      <c r="A5748">
        <v>347385</v>
      </c>
      <c r="B5748" t="s">
        <v>61</v>
      </c>
      <c r="C5748" t="s">
        <v>3</v>
      </c>
      <c r="D5748" t="s">
        <v>62</v>
      </c>
      <c r="E5748" t="s">
        <v>63</v>
      </c>
      <c r="F5748" t="s">
        <v>68</v>
      </c>
      <c r="G5748" t="s">
        <v>19</v>
      </c>
      <c r="H5748" s="165">
        <v>-1470.8586375000002</v>
      </c>
    </row>
    <row r="5749" spans="1:8" x14ac:dyDescent="0.35">
      <c r="A5749">
        <v>347387</v>
      </c>
      <c r="B5749" t="s">
        <v>70</v>
      </c>
      <c r="C5749" t="s">
        <v>3</v>
      </c>
      <c r="D5749" t="s">
        <v>62</v>
      </c>
      <c r="E5749" t="s">
        <v>63</v>
      </c>
      <c r="F5749" t="s">
        <v>68</v>
      </c>
      <c r="G5749" t="s">
        <v>19</v>
      </c>
      <c r="H5749" s="165">
        <v>-1655.9439750000001</v>
      </c>
    </row>
    <row r="5750" spans="1:8" x14ac:dyDescent="0.35">
      <c r="A5750">
        <v>347389</v>
      </c>
      <c r="B5750" t="s">
        <v>71</v>
      </c>
      <c r="C5750" t="s">
        <v>3</v>
      </c>
      <c r="D5750" t="s">
        <v>62</v>
      </c>
      <c r="E5750" t="s">
        <v>63</v>
      </c>
      <c r="F5750" t="s">
        <v>68</v>
      </c>
      <c r="G5750" t="s">
        <v>19</v>
      </c>
      <c r="H5750" s="165">
        <v>-1647.4952812500001</v>
      </c>
    </row>
    <row r="5751" spans="1:8" x14ac:dyDescent="0.35">
      <c r="A5751">
        <v>347391</v>
      </c>
      <c r="B5751" t="s">
        <v>72</v>
      </c>
      <c r="C5751" t="s">
        <v>3</v>
      </c>
      <c r="D5751" t="s">
        <v>62</v>
      </c>
      <c r="E5751" t="s">
        <v>63</v>
      </c>
      <c r="F5751" t="s">
        <v>68</v>
      </c>
      <c r="G5751" t="s">
        <v>19</v>
      </c>
      <c r="H5751" s="165">
        <v>-127.05787500000564</v>
      </c>
    </row>
    <row r="5752" spans="1:8" x14ac:dyDescent="0.35">
      <c r="A5752">
        <v>347393</v>
      </c>
      <c r="B5752" t="s">
        <v>73</v>
      </c>
      <c r="C5752" t="s">
        <v>3</v>
      </c>
      <c r="D5752" t="s">
        <v>62</v>
      </c>
      <c r="E5752" t="s">
        <v>63</v>
      </c>
      <c r="F5752" t="s">
        <v>68</v>
      </c>
      <c r="G5752" t="s">
        <v>19</v>
      </c>
      <c r="H5752" s="165">
        <v>-126.40293749999918</v>
      </c>
    </row>
    <row r="5753" spans="1:8" x14ac:dyDescent="0.35">
      <c r="A5753">
        <v>347395</v>
      </c>
      <c r="B5753" t="s">
        <v>74</v>
      </c>
      <c r="C5753" t="s">
        <v>3</v>
      </c>
      <c r="D5753" t="s">
        <v>62</v>
      </c>
      <c r="E5753" t="s">
        <v>63</v>
      </c>
      <c r="F5753" t="s">
        <v>68</v>
      </c>
      <c r="G5753" t="s">
        <v>19</v>
      </c>
      <c r="H5753" s="165">
        <v>-3658.3190460282663</v>
      </c>
    </row>
    <row r="5754" spans="1:8" x14ac:dyDescent="0.35">
      <c r="A5754">
        <v>347397</v>
      </c>
      <c r="B5754" t="s">
        <v>75</v>
      </c>
      <c r="C5754" t="s">
        <v>3</v>
      </c>
      <c r="D5754" t="s">
        <v>62</v>
      </c>
      <c r="E5754" t="s">
        <v>63</v>
      </c>
      <c r="F5754" t="s">
        <v>68</v>
      </c>
      <c r="G5754" t="s">
        <v>19</v>
      </c>
      <c r="H5754" s="165">
        <v>-304.1093124999793</v>
      </c>
    </row>
    <row r="5755" spans="1:8" x14ac:dyDescent="0.35">
      <c r="A5755">
        <v>347399</v>
      </c>
      <c r="B5755" t="s">
        <v>76</v>
      </c>
      <c r="C5755" t="s">
        <v>3</v>
      </c>
      <c r="D5755" t="s">
        <v>62</v>
      </c>
      <c r="E5755" t="s">
        <v>63</v>
      </c>
      <c r="F5755" t="s">
        <v>68</v>
      </c>
      <c r="G5755" t="s">
        <v>19</v>
      </c>
      <c r="H5755" s="165">
        <v>-847.2681729913196</v>
      </c>
    </row>
    <row r="5756" spans="1:8" x14ac:dyDescent="0.35">
      <c r="A5756">
        <v>347331</v>
      </c>
      <c r="B5756" t="s">
        <v>2</v>
      </c>
      <c r="C5756" t="s">
        <v>3</v>
      </c>
      <c r="D5756" t="s">
        <v>4</v>
      </c>
      <c r="E5756" t="s">
        <v>5</v>
      </c>
      <c r="F5756" t="s">
        <v>13</v>
      </c>
      <c r="G5756" t="s">
        <v>19</v>
      </c>
      <c r="H5756" s="165">
        <v>-2973.6196875000001</v>
      </c>
    </row>
    <row r="5757" spans="1:8" x14ac:dyDescent="0.35">
      <c r="A5757">
        <v>347333</v>
      </c>
      <c r="B5757" t="s">
        <v>32</v>
      </c>
      <c r="C5757" t="s">
        <v>3</v>
      </c>
      <c r="D5757" t="s">
        <v>4</v>
      </c>
      <c r="E5757" t="s">
        <v>5</v>
      </c>
      <c r="F5757" t="s">
        <v>13</v>
      </c>
      <c r="G5757" t="s">
        <v>19</v>
      </c>
      <c r="H5757" s="165">
        <v>-1770.8730156250001</v>
      </c>
    </row>
    <row r="5758" spans="1:8" x14ac:dyDescent="0.35">
      <c r="A5758">
        <v>347335</v>
      </c>
      <c r="B5758" t="s">
        <v>33</v>
      </c>
      <c r="C5758" t="s">
        <v>3</v>
      </c>
      <c r="D5758" t="s">
        <v>4</v>
      </c>
      <c r="E5758" t="s">
        <v>5</v>
      </c>
      <c r="F5758" t="s">
        <v>13</v>
      </c>
      <c r="G5758" t="s">
        <v>19</v>
      </c>
      <c r="H5758" s="165">
        <v>-1761.8838125</v>
      </c>
    </row>
    <row r="5759" spans="1:8" x14ac:dyDescent="0.35">
      <c r="A5759">
        <v>347337</v>
      </c>
      <c r="B5759" t="s">
        <v>34</v>
      </c>
      <c r="C5759" t="s">
        <v>3</v>
      </c>
      <c r="D5759" t="s">
        <v>4</v>
      </c>
      <c r="E5759" t="s">
        <v>5</v>
      </c>
      <c r="F5759" t="s">
        <v>13</v>
      </c>
      <c r="G5759" t="s">
        <v>19</v>
      </c>
      <c r="H5759" s="165">
        <v>-1752.8946093750003</v>
      </c>
    </row>
    <row r="5760" spans="1:8" x14ac:dyDescent="0.35">
      <c r="A5760">
        <v>347339</v>
      </c>
      <c r="B5760" t="s">
        <v>35</v>
      </c>
      <c r="C5760" t="s">
        <v>3</v>
      </c>
      <c r="D5760" t="s">
        <v>4</v>
      </c>
      <c r="E5760" t="s">
        <v>5</v>
      </c>
      <c r="F5760" t="s">
        <v>13</v>
      </c>
      <c r="G5760" t="s">
        <v>19</v>
      </c>
      <c r="H5760" s="165">
        <v>-1743.9054062499999</v>
      </c>
    </row>
    <row r="5761" spans="1:8" x14ac:dyDescent="0.35">
      <c r="A5761">
        <v>347385</v>
      </c>
      <c r="B5761" t="s">
        <v>61</v>
      </c>
      <c r="C5761" t="s">
        <v>3</v>
      </c>
      <c r="D5761" t="s">
        <v>62</v>
      </c>
      <c r="E5761" t="s">
        <v>63</v>
      </c>
      <c r="F5761" t="s">
        <v>13</v>
      </c>
      <c r="G5761" t="s">
        <v>19</v>
      </c>
      <c r="H5761" s="165">
        <v>-977.62481250000008</v>
      </c>
    </row>
    <row r="5762" spans="1:8" x14ac:dyDescent="0.35">
      <c r="A5762">
        <v>347387</v>
      </c>
      <c r="B5762" t="s">
        <v>70</v>
      </c>
      <c r="C5762" t="s">
        <v>3</v>
      </c>
      <c r="D5762" t="s">
        <v>62</v>
      </c>
      <c r="E5762" t="s">
        <v>63</v>
      </c>
      <c r="F5762" t="s">
        <v>13</v>
      </c>
      <c r="G5762" t="s">
        <v>19</v>
      </c>
      <c r="H5762" s="165">
        <v>-1100.644125</v>
      </c>
    </row>
    <row r="5763" spans="1:8" x14ac:dyDescent="0.35">
      <c r="A5763">
        <v>347389</v>
      </c>
      <c r="B5763" t="s">
        <v>71</v>
      </c>
      <c r="C5763" t="s">
        <v>3</v>
      </c>
      <c r="D5763" t="s">
        <v>62</v>
      </c>
      <c r="E5763" t="s">
        <v>63</v>
      </c>
      <c r="F5763" t="s">
        <v>13</v>
      </c>
      <c r="G5763" t="s">
        <v>19</v>
      </c>
      <c r="H5763" s="165">
        <v>-1095.02859375</v>
      </c>
    </row>
    <row r="5764" spans="1:8" x14ac:dyDescent="0.35">
      <c r="A5764">
        <v>347391</v>
      </c>
      <c r="B5764" t="s">
        <v>72</v>
      </c>
      <c r="C5764" t="s">
        <v>3</v>
      </c>
      <c r="D5764" t="s">
        <v>62</v>
      </c>
      <c r="E5764" t="s">
        <v>63</v>
      </c>
      <c r="F5764" t="s">
        <v>13</v>
      </c>
      <c r="G5764" t="s">
        <v>19</v>
      </c>
      <c r="H5764" s="165">
        <v>-84.450625000003754</v>
      </c>
    </row>
    <row r="5765" spans="1:8" x14ac:dyDescent="0.35">
      <c r="A5765">
        <v>347393</v>
      </c>
      <c r="B5765" t="s">
        <v>73</v>
      </c>
      <c r="C5765" t="s">
        <v>3</v>
      </c>
      <c r="D5765" t="s">
        <v>62</v>
      </c>
      <c r="E5765" t="s">
        <v>63</v>
      </c>
      <c r="F5765" t="s">
        <v>13</v>
      </c>
      <c r="G5765" t="s">
        <v>19</v>
      </c>
      <c r="H5765" s="165">
        <v>-84.015312499999453</v>
      </c>
    </row>
    <row r="5766" spans="1:8" x14ac:dyDescent="0.35">
      <c r="A5766">
        <v>347395</v>
      </c>
      <c r="B5766" t="s">
        <v>74</v>
      </c>
      <c r="C5766" t="s">
        <v>3</v>
      </c>
      <c r="D5766" t="s">
        <v>62</v>
      </c>
      <c r="E5766" t="s">
        <v>63</v>
      </c>
      <c r="F5766" t="s">
        <v>13</v>
      </c>
      <c r="G5766" t="s">
        <v>19</v>
      </c>
      <c r="H5766" s="165">
        <v>-1607.7759390679637</v>
      </c>
    </row>
    <row r="5767" spans="1:8" x14ac:dyDescent="0.35">
      <c r="A5767">
        <v>347397</v>
      </c>
      <c r="B5767" t="s">
        <v>75</v>
      </c>
      <c r="C5767" t="s">
        <v>3</v>
      </c>
      <c r="D5767" t="s">
        <v>62</v>
      </c>
      <c r="E5767" t="s">
        <v>63</v>
      </c>
      <c r="F5767" t="s">
        <v>13</v>
      </c>
      <c r="G5767" t="s">
        <v>19</v>
      </c>
      <c r="H5767" s="165">
        <v>-129.94078124999115</v>
      </c>
    </row>
    <row r="5768" spans="1:8" x14ac:dyDescent="0.35">
      <c r="A5768">
        <v>347399</v>
      </c>
      <c r="B5768" t="s">
        <v>76</v>
      </c>
      <c r="C5768" t="s">
        <v>3</v>
      </c>
      <c r="D5768" t="s">
        <v>62</v>
      </c>
      <c r="E5768" t="s">
        <v>63</v>
      </c>
      <c r="F5768" t="s">
        <v>13</v>
      </c>
      <c r="G5768" t="s">
        <v>19</v>
      </c>
      <c r="H5768" s="165">
        <v>-557.89427469254281</v>
      </c>
    </row>
    <row r="5769" spans="1:8" x14ac:dyDescent="0.35">
      <c r="A5769">
        <v>347331</v>
      </c>
      <c r="B5769" t="s">
        <v>2</v>
      </c>
      <c r="C5769" t="s">
        <v>3</v>
      </c>
      <c r="D5769" t="s">
        <v>4</v>
      </c>
      <c r="E5769" t="s">
        <v>5</v>
      </c>
      <c r="F5769" t="s">
        <v>7</v>
      </c>
      <c r="G5769" t="s">
        <v>19</v>
      </c>
      <c r="H5769" s="165">
        <v>-3043.2105000000001</v>
      </c>
    </row>
    <row r="5770" spans="1:8" x14ac:dyDescent="0.35">
      <c r="A5770">
        <v>347333</v>
      </c>
      <c r="B5770" t="s">
        <v>32</v>
      </c>
      <c r="C5770" t="s">
        <v>3</v>
      </c>
      <c r="D5770" t="s">
        <v>4</v>
      </c>
      <c r="E5770" t="s">
        <v>5</v>
      </c>
      <c r="F5770" t="s">
        <v>7</v>
      </c>
      <c r="G5770" t="s">
        <v>19</v>
      </c>
      <c r="H5770" s="165">
        <v>-1812.3162750000001</v>
      </c>
    </row>
    <row r="5771" spans="1:8" x14ac:dyDescent="0.35">
      <c r="A5771">
        <v>347335</v>
      </c>
      <c r="B5771" t="s">
        <v>33</v>
      </c>
      <c r="C5771" t="s">
        <v>3</v>
      </c>
      <c r="D5771" t="s">
        <v>4</v>
      </c>
      <c r="E5771" t="s">
        <v>5</v>
      </c>
      <c r="F5771" t="s">
        <v>7</v>
      </c>
      <c r="G5771" t="s">
        <v>19</v>
      </c>
      <c r="H5771" s="165">
        <v>-1803.1166999999998</v>
      </c>
    </row>
    <row r="5772" spans="1:8" x14ac:dyDescent="0.35">
      <c r="A5772">
        <v>347337</v>
      </c>
      <c r="B5772" t="s">
        <v>34</v>
      </c>
      <c r="C5772" t="s">
        <v>3</v>
      </c>
      <c r="D5772" t="s">
        <v>4</v>
      </c>
      <c r="E5772" t="s">
        <v>5</v>
      </c>
      <c r="F5772" t="s">
        <v>7</v>
      </c>
      <c r="G5772" t="s">
        <v>19</v>
      </c>
      <c r="H5772" s="165">
        <v>-1793.9171250000002</v>
      </c>
    </row>
    <row r="5773" spans="1:8" x14ac:dyDescent="0.35">
      <c r="A5773">
        <v>347339</v>
      </c>
      <c r="B5773" t="s">
        <v>35</v>
      </c>
      <c r="C5773" t="s">
        <v>3</v>
      </c>
      <c r="D5773" t="s">
        <v>4</v>
      </c>
      <c r="E5773" t="s">
        <v>5</v>
      </c>
      <c r="F5773" t="s">
        <v>7</v>
      </c>
      <c r="G5773" t="s">
        <v>19</v>
      </c>
      <c r="H5773" s="165">
        <v>-1784.7175500000003</v>
      </c>
    </row>
    <row r="5774" spans="1:8" x14ac:dyDescent="0.35">
      <c r="A5774">
        <v>347385</v>
      </c>
      <c r="B5774" t="s">
        <v>61</v>
      </c>
      <c r="C5774" t="s">
        <v>3</v>
      </c>
      <c r="D5774" t="s">
        <v>62</v>
      </c>
      <c r="E5774" t="s">
        <v>63</v>
      </c>
      <c r="F5774" t="s">
        <v>7</v>
      </c>
      <c r="G5774" t="s">
        <v>19</v>
      </c>
      <c r="H5774" s="165">
        <v>-1000.5039</v>
      </c>
    </row>
    <row r="5775" spans="1:8" x14ac:dyDescent="0.35">
      <c r="A5775">
        <v>347387</v>
      </c>
      <c r="B5775" t="s">
        <v>70</v>
      </c>
      <c r="C5775" t="s">
        <v>3</v>
      </c>
      <c r="D5775" t="s">
        <v>62</v>
      </c>
      <c r="E5775" t="s">
        <v>63</v>
      </c>
      <c r="F5775" t="s">
        <v>7</v>
      </c>
      <c r="G5775" t="s">
        <v>19</v>
      </c>
      <c r="H5775" s="165">
        <v>-1126.4022</v>
      </c>
    </row>
    <row r="5776" spans="1:8" x14ac:dyDescent="0.35">
      <c r="A5776">
        <v>347389</v>
      </c>
      <c r="B5776" t="s">
        <v>71</v>
      </c>
      <c r="C5776" t="s">
        <v>3</v>
      </c>
      <c r="D5776" t="s">
        <v>62</v>
      </c>
      <c r="E5776" t="s">
        <v>63</v>
      </c>
      <c r="F5776" t="s">
        <v>7</v>
      </c>
      <c r="G5776" t="s">
        <v>19</v>
      </c>
      <c r="H5776" s="165">
        <v>-1120.65525</v>
      </c>
    </row>
    <row r="5777" spans="1:8" x14ac:dyDescent="0.35">
      <c r="A5777">
        <v>347391</v>
      </c>
      <c r="B5777" t="s">
        <v>72</v>
      </c>
      <c r="C5777" t="s">
        <v>3</v>
      </c>
      <c r="D5777" t="s">
        <v>62</v>
      </c>
      <c r="E5777" t="s">
        <v>63</v>
      </c>
      <c r="F5777" t="s">
        <v>7</v>
      </c>
      <c r="G5777" t="s">
        <v>19</v>
      </c>
      <c r="H5777" s="165">
        <v>-86.427000000003844</v>
      </c>
    </row>
    <row r="5778" spans="1:8" x14ac:dyDescent="0.35">
      <c r="A5778">
        <v>347393</v>
      </c>
      <c r="B5778" t="s">
        <v>73</v>
      </c>
      <c r="C5778" t="s">
        <v>3</v>
      </c>
      <c r="D5778" t="s">
        <v>62</v>
      </c>
      <c r="E5778" t="s">
        <v>63</v>
      </c>
      <c r="F5778" t="s">
        <v>7</v>
      </c>
      <c r="G5778" t="s">
        <v>19</v>
      </c>
      <c r="H5778" s="165">
        <v>-85.981499999999414</v>
      </c>
    </row>
    <row r="5779" spans="1:8" x14ac:dyDescent="0.35">
      <c r="A5779">
        <v>347395</v>
      </c>
      <c r="B5779" t="s">
        <v>74</v>
      </c>
      <c r="C5779" t="s">
        <v>3</v>
      </c>
      <c r="D5779" t="s">
        <v>62</v>
      </c>
      <c r="E5779" t="s">
        <v>63</v>
      </c>
      <c r="F5779" t="s">
        <v>7</v>
      </c>
      <c r="G5779" t="s">
        <v>19</v>
      </c>
      <c r="H5779" s="165">
        <v>-1645.4022819348806</v>
      </c>
    </row>
    <row r="5780" spans="1:8" x14ac:dyDescent="0.35">
      <c r="A5780">
        <v>347397</v>
      </c>
      <c r="B5780" t="s">
        <v>75</v>
      </c>
      <c r="C5780" t="s">
        <v>3</v>
      </c>
      <c r="D5780" t="s">
        <v>62</v>
      </c>
      <c r="E5780" t="s">
        <v>63</v>
      </c>
      <c r="F5780" t="s">
        <v>7</v>
      </c>
      <c r="G5780" t="s">
        <v>19</v>
      </c>
      <c r="H5780" s="165">
        <v>-132.98174999999094</v>
      </c>
    </row>
    <row r="5781" spans="1:8" x14ac:dyDescent="0.35">
      <c r="A5781">
        <v>347399</v>
      </c>
      <c r="B5781" t="s">
        <v>76</v>
      </c>
      <c r="C5781" t="s">
        <v>3</v>
      </c>
      <c r="D5781" t="s">
        <v>62</v>
      </c>
      <c r="E5781" t="s">
        <v>63</v>
      </c>
      <c r="F5781" t="s">
        <v>7</v>
      </c>
      <c r="G5781" t="s">
        <v>19</v>
      </c>
      <c r="H5781" s="165">
        <v>-570.95052261427782</v>
      </c>
    </row>
    <row r="5782" spans="1:8" x14ac:dyDescent="0.35">
      <c r="A5782">
        <v>347353</v>
      </c>
      <c r="B5782" t="s">
        <v>47</v>
      </c>
      <c r="C5782" t="s">
        <v>37</v>
      </c>
      <c r="D5782" t="s">
        <v>38</v>
      </c>
      <c r="E5782" t="s">
        <v>39</v>
      </c>
      <c r="F5782" t="s">
        <v>43</v>
      </c>
      <c r="G5782" t="s">
        <v>19</v>
      </c>
      <c r="H5782" s="165">
        <v>-1911.1462500000005</v>
      </c>
    </row>
    <row r="5783" spans="1:8" x14ac:dyDescent="0.35">
      <c r="A5783">
        <v>347355</v>
      </c>
      <c r="B5783" t="s">
        <v>49</v>
      </c>
      <c r="C5783" t="s">
        <v>37</v>
      </c>
      <c r="D5783" t="s">
        <v>38</v>
      </c>
      <c r="E5783" t="s">
        <v>39</v>
      </c>
      <c r="F5783" t="s">
        <v>43</v>
      </c>
      <c r="G5783" t="s">
        <v>19</v>
      </c>
      <c r="H5783" s="165">
        <v>-3181.4268750000001</v>
      </c>
    </row>
    <row r="5784" spans="1:8" x14ac:dyDescent="0.35">
      <c r="A5784">
        <v>347357</v>
      </c>
      <c r="B5784" t="s">
        <v>50</v>
      </c>
      <c r="C5784" t="s">
        <v>37</v>
      </c>
      <c r="D5784" t="s">
        <v>38</v>
      </c>
      <c r="E5784" t="s">
        <v>39</v>
      </c>
      <c r="F5784" t="s">
        <v>43</v>
      </c>
      <c r="G5784" t="s">
        <v>19</v>
      </c>
      <c r="H5784" s="165">
        <v>0</v>
      </c>
    </row>
    <row r="5785" spans="1:8" x14ac:dyDescent="0.35">
      <c r="A5785">
        <v>347359</v>
      </c>
      <c r="B5785" t="s">
        <v>51</v>
      </c>
      <c r="C5785" t="s">
        <v>37</v>
      </c>
      <c r="D5785" t="s">
        <v>38</v>
      </c>
      <c r="E5785" t="s">
        <v>39</v>
      </c>
      <c r="F5785" t="s">
        <v>43</v>
      </c>
      <c r="G5785" t="s">
        <v>19</v>
      </c>
      <c r="H5785" s="165">
        <v>0</v>
      </c>
    </row>
    <row r="5786" spans="1:8" x14ac:dyDescent="0.35">
      <c r="A5786">
        <v>347373</v>
      </c>
      <c r="B5786" t="s">
        <v>57</v>
      </c>
      <c r="C5786" t="s">
        <v>37</v>
      </c>
      <c r="D5786" t="s">
        <v>38</v>
      </c>
      <c r="E5786" t="s">
        <v>53</v>
      </c>
      <c r="F5786" t="s">
        <v>43</v>
      </c>
      <c r="G5786" t="s">
        <v>19</v>
      </c>
      <c r="H5786" s="165">
        <v>-1853.5237499999998</v>
      </c>
    </row>
    <row r="5787" spans="1:8" x14ac:dyDescent="0.35">
      <c r="A5787">
        <v>347375</v>
      </c>
      <c r="B5787" t="s">
        <v>58</v>
      </c>
      <c r="C5787" t="s">
        <v>37</v>
      </c>
      <c r="D5787" t="s">
        <v>38</v>
      </c>
      <c r="E5787" t="s">
        <v>53</v>
      </c>
      <c r="F5787" t="s">
        <v>43</v>
      </c>
      <c r="G5787" t="s">
        <v>19</v>
      </c>
      <c r="H5787" s="165">
        <v>-3207.1353750000003</v>
      </c>
    </row>
    <row r="5788" spans="1:8" x14ac:dyDescent="0.35">
      <c r="A5788">
        <v>347377</v>
      </c>
      <c r="B5788" t="s">
        <v>59</v>
      </c>
      <c r="C5788" t="s">
        <v>37</v>
      </c>
      <c r="D5788" t="s">
        <v>38</v>
      </c>
      <c r="E5788" t="s">
        <v>53</v>
      </c>
      <c r="F5788" t="s">
        <v>43</v>
      </c>
      <c r="G5788" t="s">
        <v>19</v>
      </c>
      <c r="H5788" s="165">
        <v>0</v>
      </c>
    </row>
    <row r="5789" spans="1:8" x14ac:dyDescent="0.35">
      <c r="A5789">
        <v>347379</v>
      </c>
      <c r="B5789" t="s">
        <v>60</v>
      </c>
      <c r="C5789" t="s">
        <v>37</v>
      </c>
      <c r="D5789" t="s">
        <v>38</v>
      </c>
      <c r="E5789" t="s">
        <v>53</v>
      </c>
      <c r="F5789" t="s">
        <v>43</v>
      </c>
      <c r="G5789" t="s">
        <v>19</v>
      </c>
      <c r="H5789" s="165">
        <v>0</v>
      </c>
    </row>
    <row r="5790" spans="1:8" x14ac:dyDescent="0.35">
      <c r="A5790">
        <v>347353</v>
      </c>
      <c r="B5790" t="s">
        <v>47</v>
      </c>
      <c r="C5790" t="s">
        <v>37</v>
      </c>
      <c r="D5790" t="s">
        <v>38</v>
      </c>
      <c r="E5790" t="s">
        <v>39</v>
      </c>
      <c r="F5790" t="s">
        <v>42</v>
      </c>
      <c r="G5790" t="s">
        <v>19</v>
      </c>
      <c r="H5790" s="165">
        <v>-2139.1256250000001</v>
      </c>
    </row>
    <row r="5791" spans="1:8" x14ac:dyDescent="0.35">
      <c r="A5791">
        <v>347355</v>
      </c>
      <c r="B5791" t="s">
        <v>49</v>
      </c>
      <c r="C5791" t="s">
        <v>37</v>
      </c>
      <c r="D5791" t="s">
        <v>38</v>
      </c>
      <c r="E5791" t="s">
        <v>39</v>
      </c>
      <c r="F5791" t="s">
        <v>42</v>
      </c>
      <c r="G5791" t="s">
        <v>19</v>
      </c>
      <c r="H5791" s="165">
        <v>-3560.9371874999997</v>
      </c>
    </row>
    <row r="5792" spans="1:8" x14ac:dyDescent="0.35">
      <c r="A5792">
        <v>347357</v>
      </c>
      <c r="B5792" t="s">
        <v>50</v>
      </c>
      <c r="C5792" t="s">
        <v>37</v>
      </c>
      <c r="D5792" t="s">
        <v>38</v>
      </c>
      <c r="E5792" t="s">
        <v>39</v>
      </c>
      <c r="F5792" t="s">
        <v>42</v>
      </c>
      <c r="G5792" t="s">
        <v>19</v>
      </c>
      <c r="H5792" s="165">
        <v>0</v>
      </c>
    </row>
    <row r="5793" spans="1:8" x14ac:dyDescent="0.35">
      <c r="A5793">
        <v>347359</v>
      </c>
      <c r="B5793" t="s">
        <v>51</v>
      </c>
      <c r="C5793" t="s">
        <v>37</v>
      </c>
      <c r="D5793" t="s">
        <v>38</v>
      </c>
      <c r="E5793" t="s">
        <v>39</v>
      </c>
      <c r="F5793" t="s">
        <v>42</v>
      </c>
      <c r="G5793" t="s">
        <v>19</v>
      </c>
      <c r="H5793" s="165">
        <v>0</v>
      </c>
    </row>
    <row r="5794" spans="1:8" x14ac:dyDescent="0.35">
      <c r="A5794">
        <v>347373</v>
      </c>
      <c r="B5794" t="s">
        <v>57</v>
      </c>
      <c r="C5794" t="s">
        <v>37</v>
      </c>
      <c r="D5794" t="s">
        <v>38</v>
      </c>
      <c r="E5794" t="s">
        <v>53</v>
      </c>
      <c r="F5794" t="s">
        <v>42</v>
      </c>
      <c r="G5794" t="s">
        <v>19</v>
      </c>
      <c r="H5794" s="165">
        <v>-2074.629375</v>
      </c>
    </row>
    <row r="5795" spans="1:8" x14ac:dyDescent="0.35">
      <c r="A5795">
        <v>347375</v>
      </c>
      <c r="B5795" t="s">
        <v>58</v>
      </c>
      <c r="C5795" t="s">
        <v>37</v>
      </c>
      <c r="D5795" t="s">
        <v>38</v>
      </c>
      <c r="E5795" t="s">
        <v>53</v>
      </c>
      <c r="F5795" t="s">
        <v>42</v>
      </c>
      <c r="G5795" t="s">
        <v>19</v>
      </c>
      <c r="H5795" s="165">
        <v>-3589.7124374999999</v>
      </c>
    </row>
    <row r="5796" spans="1:8" x14ac:dyDescent="0.35">
      <c r="A5796">
        <v>347377</v>
      </c>
      <c r="B5796" t="s">
        <v>59</v>
      </c>
      <c r="C5796" t="s">
        <v>37</v>
      </c>
      <c r="D5796" t="s">
        <v>38</v>
      </c>
      <c r="E5796" t="s">
        <v>53</v>
      </c>
      <c r="F5796" t="s">
        <v>42</v>
      </c>
      <c r="G5796" t="s">
        <v>19</v>
      </c>
      <c r="H5796" s="165">
        <v>0</v>
      </c>
    </row>
    <row r="5797" spans="1:8" x14ac:dyDescent="0.35">
      <c r="A5797">
        <v>347379</v>
      </c>
      <c r="B5797" t="s">
        <v>60</v>
      </c>
      <c r="C5797" t="s">
        <v>37</v>
      </c>
      <c r="D5797" t="s">
        <v>38</v>
      </c>
      <c r="E5797" t="s">
        <v>53</v>
      </c>
      <c r="F5797" t="s">
        <v>42</v>
      </c>
      <c r="G5797" t="s">
        <v>19</v>
      </c>
      <c r="H5797" s="165">
        <v>0</v>
      </c>
    </row>
    <row r="5798" spans="1:8" x14ac:dyDescent="0.35">
      <c r="A5798">
        <v>347385</v>
      </c>
      <c r="B5798" t="s">
        <v>61</v>
      </c>
      <c r="C5798" t="s">
        <v>3</v>
      </c>
      <c r="D5798" t="s">
        <v>62</v>
      </c>
      <c r="E5798" t="s">
        <v>63</v>
      </c>
      <c r="F5798" t="s">
        <v>66</v>
      </c>
      <c r="G5798" t="s">
        <v>19</v>
      </c>
      <c r="H5798" s="165">
        <v>-985.34475000000009</v>
      </c>
    </row>
    <row r="5799" spans="1:8" x14ac:dyDescent="0.35">
      <c r="A5799">
        <v>347387</v>
      </c>
      <c r="B5799" t="s">
        <v>70</v>
      </c>
      <c r="C5799" t="s">
        <v>3</v>
      </c>
      <c r="D5799" t="s">
        <v>62</v>
      </c>
      <c r="E5799" t="s">
        <v>63</v>
      </c>
      <c r="F5799" t="s">
        <v>66</v>
      </c>
      <c r="G5799" t="s">
        <v>19</v>
      </c>
      <c r="H5799" s="165">
        <v>-1109.3355000000001</v>
      </c>
    </row>
    <row r="5800" spans="1:8" x14ac:dyDescent="0.35">
      <c r="A5800">
        <v>347389</v>
      </c>
      <c r="B5800" t="s">
        <v>71</v>
      </c>
      <c r="C5800" t="s">
        <v>3</v>
      </c>
      <c r="D5800" t="s">
        <v>62</v>
      </c>
      <c r="E5800" t="s">
        <v>63</v>
      </c>
      <c r="F5800" t="s">
        <v>66</v>
      </c>
      <c r="G5800" t="s">
        <v>19</v>
      </c>
      <c r="H5800" s="165">
        <v>-1103.6756250000001</v>
      </c>
    </row>
    <row r="5801" spans="1:8" x14ac:dyDescent="0.35">
      <c r="A5801">
        <v>347391</v>
      </c>
      <c r="B5801" t="s">
        <v>72</v>
      </c>
      <c r="C5801" t="s">
        <v>3</v>
      </c>
      <c r="D5801" t="s">
        <v>62</v>
      </c>
      <c r="E5801" t="s">
        <v>63</v>
      </c>
      <c r="F5801" t="s">
        <v>66</v>
      </c>
      <c r="G5801" t="s">
        <v>19</v>
      </c>
      <c r="H5801" s="165">
        <v>-85.117500000003787</v>
      </c>
    </row>
    <row r="5802" spans="1:8" x14ac:dyDescent="0.35">
      <c r="A5802">
        <v>347393</v>
      </c>
      <c r="B5802" t="s">
        <v>73</v>
      </c>
      <c r="C5802" t="s">
        <v>3</v>
      </c>
      <c r="D5802" t="s">
        <v>62</v>
      </c>
      <c r="E5802" t="s">
        <v>63</v>
      </c>
      <c r="F5802" t="s">
        <v>66</v>
      </c>
      <c r="G5802" t="s">
        <v>19</v>
      </c>
      <c r="H5802" s="165">
        <v>-84.67874999999944</v>
      </c>
    </row>
    <row r="5803" spans="1:8" x14ac:dyDescent="0.35">
      <c r="A5803">
        <v>347395</v>
      </c>
      <c r="B5803" t="s">
        <v>74</v>
      </c>
      <c r="C5803" t="s">
        <v>3</v>
      </c>
      <c r="D5803" t="s">
        <v>62</v>
      </c>
      <c r="E5803" t="s">
        <v>63</v>
      </c>
      <c r="F5803" t="s">
        <v>66</v>
      </c>
      <c r="G5803" t="s">
        <v>19</v>
      </c>
      <c r="H5803" s="165">
        <v>-1620.4719443298068</v>
      </c>
    </row>
    <row r="5804" spans="1:8" x14ac:dyDescent="0.35">
      <c r="A5804">
        <v>347397</v>
      </c>
      <c r="B5804" t="s">
        <v>75</v>
      </c>
      <c r="C5804" t="s">
        <v>3</v>
      </c>
      <c r="D5804" t="s">
        <v>62</v>
      </c>
      <c r="E5804" t="s">
        <v>63</v>
      </c>
      <c r="F5804" t="s">
        <v>66</v>
      </c>
      <c r="G5804" t="s">
        <v>19</v>
      </c>
      <c r="H5804" s="165">
        <v>-130.96687499999106</v>
      </c>
    </row>
    <row r="5805" spans="1:8" x14ac:dyDescent="0.35">
      <c r="A5805">
        <v>347399</v>
      </c>
      <c r="B5805" t="s">
        <v>76</v>
      </c>
      <c r="C5805" t="s">
        <v>3</v>
      </c>
      <c r="D5805" t="s">
        <v>62</v>
      </c>
      <c r="E5805" t="s">
        <v>63</v>
      </c>
      <c r="F5805" t="s">
        <v>66</v>
      </c>
      <c r="G5805" t="s">
        <v>19</v>
      </c>
      <c r="H5805" s="165">
        <v>-562.29975712012208</v>
      </c>
    </row>
    <row r="5806" spans="1:8" x14ac:dyDescent="0.35">
      <c r="A5806">
        <v>347425</v>
      </c>
      <c r="B5806" t="s">
        <v>93</v>
      </c>
      <c r="C5806" t="s">
        <v>3</v>
      </c>
      <c r="D5806" t="s">
        <v>62</v>
      </c>
      <c r="E5806" t="s">
        <v>91</v>
      </c>
      <c r="F5806" t="s">
        <v>66</v>
      </c>
      <c r="G5806" t="s">
        <v>19</v>
      </c>
      <c r="H5806" s="165">
        <v>-970.33949999999982</v>
      </c>
    </row>
    <row r="5807" spans="1:8" x14ac:dyDescent="0.35">
      <c r="A5807">
        <v>347427</v>
      </c>
      <c r="B5807" t="s">
        <v>98</v>
      </c>
      <c r="C5807" t="s">
        <v>3</v>
      </c>
      <c r="D5807" t="s">
        <v>62</v>
      </c>
      <c r="E5807" t="s">
        <v>91</v>
      </c>
      <c r="F5807" t="s">
        <v>66</v>
      </c>
      <c r="G5807" t="s">
        <v>19</v>
      </c>
      <c r="H5807" s="165">
        <v>-169.35749999999601</v>
      </c>
    </row>
    <row r="5808" spans="1:8" x14ac:dyDescent="0.35">
      <c r="A5808">
        <v>347429</v>
      </c>
      <c r="B5808" t="s">
        <v>99</v>
      </c>
      <c r="C5808" t="s">
        <v>3</v>
      </c>
      <c r="D5808" t="s">
        <v>62</v>
      </c>
      <c r="E5808" t="s">
        <v>91</v>
      </c>
      <c r="F5808" t="s">
        <v>66</v>
      </c>
      <c r="G5808" t="s">
        <v>19</v>
      </c>
      <c r="H5808" s="165">
        <v>-175.14900000000404</v>
      </c>
    </row>
    <row r="5809" spans="1:8" x14ac:dyDescent="0.35">
      <c r="A5809">
        <v>347431</v>
      </c>
      <c r="B5809" t="s">
        <v>100</v>
      </c>
      <c r="C5809" t="s">
        <v>3</v>
      </c>
      <c r="D5809" t="s">
        <v>62</v>
      </c>
      <c r="E5809" t="s">
        <v>91</v>
      </c>
      <c r="F5809" t="s">
        <v>66</v>
      </c>
      <c r="G5809" t="s">
        <v>19</v>
      </c>
      <c r="H5809" s="165">
        <v>-436.55625000000282</v>
      </c>
    </row>
    <row r="5810" spans="1:8" x14ac:dyDescent="0.35">
      <c r="A5810">
        <v>347433</v>
      </c>
      <c r="B5810" t="s">
        <v>101</v>
      </c>
      <c r="C5810" t="s">
        <v>3</v>
      </c>
      <c r="D5810" t="s">
        <v>62</v>
      </c>
      <c r="E5810" t="s">
        <v>91</v>
      </c>
      <c r="F5810" t="s">
        <v>66</v>
      </c>
      <c r="G5810" t="s">
        <v>19</v>
      </c>
      <c r="H5810" s="165">
        <v>-434.36249999999973</v>
      </c>
    </row>
    <row r="5811" spans="1:8" x14ac:dyDescent="0.35">
      <c r="A5811">
        <v>347435</v>
      </c>
      <c r="B5811" t="s">
        <v>102</v>
      </c>
      <c r="C5811" t="s">
        <v>3</v>
      </c>
      <c r="D5811" t="s">
        <v>62</v>
      </c>
      <c r="E5811" t="s">
        <v>91</v>
      </c>
      <c r="F5811" t="s">
        <v>66</v>
      </c>
      <c r="G5811" t="s">
        <v>19</v>
      </c>
      <c r="H5811" s="165">
        <v>-2254.815084670538</v>
      </c>
    </row>
    <row r="5812" spans="1:8" x14ac:dyDescent="0.35">
      <c r="A5812">
        <v>347437</v>
      </c>
      <c r="B5812" t="s">
        <v>103</v>
      </c>
      <c r="C5812" t="s">
        <v>3</v>
      </c>
      <c r="D5812" t="s">
        <v>62</v>
      </c>
      <c r="E5812" t="s">
        <v>91</v>
      </c>
      <c r="F5812" t="s">
        <v>66</v>
      </c>
      <c r="G5812" t="s">
        <v>19</v>
      </c>
      <c r="H5812" s="165">
        <v>-644.962499999996</v>
      </c>
    </row>
    <row r="5813" spans="1:8" x14ac:dyDescent="0.35">
      <c r="A5813">
        <v>347439</v>
      </c>
      <c r="B5813" t="s">
        <v>104</v>
      </c>
      <c r="C5813" t="s">
        <v>3</v>
      </c>
      <c r="D5813" t="s">
        <v>62</v>
      </c>
      <c r="E5813" t="s">
        <v>91</v>
      </c>
      <c r="F5813" t="s">
        <v>66</v>
      </c>
      <c r="G5813" t="s">
        <v>19</v>
      </c>
      <c r="H5813" s="165">
        <v>-911.2662047683134</v>
      </c>
    </row>
    <row r="5814" spans="1:8" x14ac:dyDescent="0.35">
      <c r="A5814">
        <v>347385</v>
      </c>
      <c r="B5814" t="s">
        <v>61</v>
      </c>
      <c r="C5814" t="s">
        <v>3</v>
      </c>
      <c r="D5814" t="s">
        <v>62</v>
      </c>
      <c r="E5814" t="s">
        <v>63</v>
      </c>
      <c r="F5814" t="s">
        <v>64</v>
      </c>
      <c r="G5814" t="s">
        <v>19</v>
      </c>
      <c r="H5814" s="165">
        <v>-953.061375</v>
      </c>
    </row>
    <row r="5815" spans="1:8" x14ac:dyDescent="0.35">
      <c r="A5815">
        <v>347387</v>
      </c>
      <c r="B5815" t="s">
        <v>70</v>
      </c>
      <c r="C5815" t="s">
        <v>3</v>
      </c>
      <c r="D5815" t="s">
        <v>62</v>
      </c>
      <c r="E5815" t="s">
        <v>63</v>
      </c>
      <c r="F5815" t="s">
        <v>64</v>
      </c>
      <c r="G5815" t="s">
        <v>19</v>
      </c>
      <c r="H5815" s="165">
        <v>-1072.98975</v>
      </c>
    </row>
    <row r="5816" spans="1:8" x14ac:dyDescent="0.35">
      <c r="A5816">
        <v>347389</v>
      </c>
      <c r="B5816" t="s">
        <v>71</v>
      </c>
      <c r="C5816" t="s">
        <v>3</v>
      </c>
      <c r="D5816" t="s">
        <v>62</v>
      </c>
      <c r="E5816" t="s">
        <v>63</v>
      </c>
      <c r="F5816" t="s">
        <v>64</v>
      </c>
      <c r="G5816" t="s">
        <v>19</v>
      </c>
      <c r="H5816" s="165">
        <v>-1067.5153124999999</v>
      </c>
    </row>
    <row r="5817" spans="1:8" x14ac:dyDescent="0.35">
      <c r="A5817">
        <v>347391</v>
      </c>
      <c r="B5817" t="s">
        <v>72</v>
      </c>
      <c r="C5817" t="s">
        <v>3</v>
      </c>
      <c r="D5817" t="s">
        <v>62</v>
      </c>
      <c r="E5817" t="s">
        <v>63</v>
      </c>
      <c r="F5817" t="s">
        <v>64</v>
      </c>
      <c r="G5817" t="s">
        <v>19</v>
      </c>
      <c r="H5817" s="165">
        <v>-82.328750000003666</v>
      </c>
    </row>
    <row r="5818" spans="1:8" x14ac:dyDescent="0.35">
      <c r="A5818">
        <v>347393</v>
      </c>
      <c r="B5818" t="s">
        <v>73</v>
      </c>
      <c r="C5818" t="s">
        <v>3</v>
      </c>
      <c r="D5818" t="s">
        <v>62</v>
      </c>
      <c r="E5818" t="s">
        <v>63</v>
      </c>
      <c r="F5818" t="s">
        <v>64</v>
      </c>
      <c r="G5818" t="s">
        <v>19</v>
      </c>
      <c r="H5818" s="165">
        <v>-81.904374999999462</v>
      </c>
    </row>
    <row r="5819" spans="1:8" x14ac:dyDescent="0.35">
      <c r="A5819">
        <v>347395</v>
      </c>
      <c r="B5819" t="s">
        <v>74</v>
      </c>
      <c r="C5819" t="s">
        <v>3</v>
      </c>
      <c r="D5819" t="s">
        <v>62</v>
      </c>
      <c r="E5819" t="s">
        <v>63</v>
      </c>
      <c r="F5819" t="s">
        <v>64</v>
      </c>
      <c r="G5819" t="s">
        <v>19</v>
      </c>
      <c r="H5819" s="165">
        <v>-1567.3795586893714</v>
      </c>
    </row>
    <row r="5820" spans="1:8" x14ac:dyDescent="0.35">
      <c r="A5820">
        <v>347397</v>
      </c>
      <c r="B5820" t="s">
        <v>75</v>
      </c>
      <c r="C5820" t="s">
        <v>3</v>
      </c>
      <c r="D5820" t="s">
        <v>62</v>
      </c>
      <c r="E5820" t="s">
        <v>63</v>
      </c>
      <c r="F5820" t="s">
        <v>64</v>
      </c>
      <c r="G5820" t="s">
        <v>19</v>
      </c>
      <c r="H5820" s="165">
        <v>-126.67593749999136</v>
      </c>
    </row>
    <row r="5821" spans="1:8" x14ac:dyDescent="0.35">
      <c r="A5821">
        <v>347399</v>
      </c>
      <c r="B5821" t="s">
        <v>76</v>
      </c>
      <c r="C5821" t="s">
        <v>3</v>
      </c>
      <c r="D5821" t="s">
        <v>62</v>
      </c>
      <c r="E5821" t="s">
        <v>63</v>
      </c>
      <c r="F5821" t="s">
        <v>64</v>
      </c>
      <c r="G5821" t="s">
        <v>19</v>
      </c>
      <c r="H5821" s="165">
        <v>-543.87683060479048</v>
      </c>
    </row>
    <row r="5822" spans="1:8" x14ac:dyDescent="0.35">
      <c r="A5822">
        <v>347425</v>
      </c>
      <c r="B5822" t="s">
        <v>93</v>
      </c>
      <c r="C5822" t="s">
        <v>3</v>
      </c>
      <c r="D5822" t="s">
        <v>62</v>
      </c>
      <c r="E5822" t="s">
        <v>91</v>
      </c>
      <c r="F5822" t="s">
        <v>64</v>
      </c>
      <c r="G5822" t="s">
        <v>19</v>
      </c>
      <c r="H5822" s="165">
        <v>-938.54774999999995</v>
      </c>
    </row>
    <row r="5823" spans="1:8" x14ac:dyDescent="0.35">
      <c r="A5823">
        <v>347427</v>
      </c>
      <c r="B5823" t="s">
        <v>98</v>
      </c>
      <c r="C5823" t="s">
        <v>3</v>
      </c>
      <c r="D5823" t="s">
        <v>62</v>
      </c>
      <c r="E5823" t="s">
        <v>91</v>
      </c>
      <c r="F5823" t="s">
        <v>64</v>
      </c>
      <c r="G5823" t="s">
        <v>19</v>
      </c>
      <c r="H5823" s="165">
        <v>-163.80874999999614</v>
      </c>
    </row>
    <row r="5824" spans="1:8" x14ac:dyDescent="0.35">
      <c r="A5824">
        <v>347429</v>
      </c>
      <c r="B5824" t="s">
        <v>99</v>
      </c>
      <c r="C5824" t="s">
        <v>3</v>
      </c>
      <c r="D5824" t="s">
        <v>62</v>
      </c>
      <c r="E5824" t="s">
        <v>91</v>
      </c>
      <c r="F5824" t="s">
        <v>64</v>
      </c>
      <c r="G5824" t="s">
        <v>19</v>
      </c>
      <c r="H5824" s="165">
        <v>-169.41050000000385</v>
      </c>
    </row>
    <row r="5825" spans="1:8" x14ac:dyDescent="0.35">
      <c r="A5825">
        <v>347431</v>
      </c>
      <c r="B5825" t="s">
        <v>100</v>
      </c>
      <c r="C5825" t="s">
        <v>3</v>
      </c>
      <c r="D5825" t="s">
        <v>62</v>
      </c>
      <c r="E5825" t="s">
        <v>91</v>
      </c>
      <c r="F5825" t="s">
        <v>64</v>
      </c>
      <c r="G5825" t="s">
        <v>19</v>
      </c>
      <c r="H5825" s="165">
        <v>-422.25312500000274</v>
      </c>
    </row>
    <row r="5826" spans="1:8" x14ac:dyDescent="0.35">
      <c r="A5826">
        <v>347433</v>
      </c>
      <c r="B5826" t="s">
        <v>101</v>
      </c>
      <c r="C5826" t="s">
        <v>3</v>
      </c>
      <c r="D5826" t="s">
        <v>62</v>
      </c>
      <c r="E5826" t="s">
        <v>91</v>
      </c>
      <c r="F5826" t="s">
        <v>64</v>
      </c>
      <c r="G5826" t="s">
        <v>19</v>
      </c>
      <c r="H5826" s="165">
        <v>-420.13124999999974</v>
      </c>
    </row>
    <row r="5827" spans="1:8" x14ac:dyDescent="0.35">
      <c r="A5827">
        <v>347435</v>
      </c>
      <c r="B5827" t="s">
        <v>102</v>
      </c>
      <c r="C5827" t="s">
        <v>3</v>
      </c>
      <c r="D5827" t="s">
        <v>62</v>
      </c>
      <c r="E5827" t="s">
        <v>91</v>
      </c>
      <c r="F5827" t="s">
        <v>64</v>
      </c>
      <c r="G5827" t="s">
        <v>19</v>
      </c>
      <c r="H5827" s="165">
        <v>-2180.9393767682263</v>
      </c>
    </row>
    <row r="5828" spans="1:8" x14ac:dyDescent="0.35">
      <c r="A5828">
        <v>347437</v>
      </c>
      <c r="B5828" t="s">
        <v>103</v>
      </c>
      <c r="C5828" t="s">
        <v>3</v>
      </c>
      <c r="D5828" t="s">
        <v>62</v>
      </c>
      <c r="E5828" t="s">
        <v>91</v>
      </c>
      <c r="F5828" t="s">
        <v>64</v>
      </c>
      <c r="G5828" t="s">
        <v>19</v>
      </c>
      <c r="H5828" s="165">
        <v>-623.83124999999609</v>
      </c>
    </row>
    <row r="5829" spans="1:8" x14ac:dyDescent="0.35">
      <c r="A5829">
        <v>347439</v>
      </c>
      <c r="B5829" t="s">
        <v>104</v>
      </c>
      <c r="C5829" t="s">
        <v>3</v>
      </c>
      <c r="D5829" t="s">
        <v>62</v>
      </c>
      <c r="E5829" t="s">
        <v>91</v>
      </c>
      <c r="F5829" t="s">
        <v>64</v>
      </c>
      <c r="G5829" t="s">
        <v>19</v>
      </c>
      <c r="H5829" s="165">
        <v>-881.40990461208662</v>
      </c>
    </row>
    <row r="5830" spans="1:8" x14ac:dyDescent="0.35">
      <c r="A5830">
        <v>347353</v>
      </c>
      <c r="B5830" t="s">
        <v>47</v>
      </c>
      <c r="C5830" t="s">
        <v>37</v>
      </c>
      <c r="D5830" t="s">
        <v>38</v>
      </c>
      <c r="E5830" t="s">
        <v>39</v>
      </c>
      <c r="F5830" t="s">
        <v>44</v>
      </c>
      <c r="G5830" t="s">
        <v>19</v>
      </c>
      <c r="H5830" s="165">
        <v>-1121.24435625</v>
      </c>
    </row>
    <row r="5831" spans="1:8" x14ac:dyDescent="0.35">
      <c r="A5831">
        <v>347355</v>
      </c>
      <c r="B5831" t="s">
        <v>49</v>
      </c>
      <c r="C5831" t="s">
        <v>37</v>
      </c>
      <c r="D5831" t="s">
        <v>38</v>
      </c>
      <c r="E5831" t="s">
        <v>39</v>
      </c>
      <c r="F5831" t="s">
        <v>44</v>
      </c>
      <c r="G5831" t="s">
        <v>19</v>
      </c>
      <c r="H5831" s="165">
        <v>-1683.0878625</v>
      </c>
    </row>
    <row r="5832" spans="1:8" x14ac:dyDescent="0.35">
      <c r="A5832">
        <v>347357</v>
      </c>
      <c r="B5832" t="s">
        <v>50</v>
      </c>
      <c r="C5832" t="s">
        <v>37</v>
      </c>
      <c r="D5832" t="s">
        <v>38</v>
      </c>
      <c r="E5832" t="s">
        <v>39</v>
      </c>
      <c r="F5832" t="s">
        <v>44</v>
      </c>
      <c r="G5832" t="s">
        <v>19</v>
      </c>
      <c r="H5832" s="165">
        <v>0</v>
      </c>
    </row>
    <row r="5833" spans="1:8" x14ac:dyDescent="0.35">
      <c r="A5833">
        <v>347359</v>
      </c>
      <c r="B5833" t="s">
        <v>51</v>
      </c>
      <c r="C5833" t="s">
        <v>37</v>
      </c>
      <c r="D5833" t="s">
        <v>38</v>
      </c>
      <c r="E5833" t="s">
        <v>39</v>
      </c>
      <c r="F5833" t="s">
        <v>44</v>
      </c>
      <c r="G5833" t="s">
        <v>19</v>
      </c>
      <c r="H5833" s="165">
        <v>0</v>
      </c>
    </row>
    <row r="5834" spans="1:8" x14ac:dyDescent="0.35">
      <c r="A5834">
        <v>347373</v>
      </c>
      <c r="B5834" t="s">
        <v>57</v>
      </c>
      <c r="C5834" t="s">
        <v>37</v>
      </c>
      <c r="D5834" t="s">
        <v>38</v>
      </c>
      <c r="E5834" t="s">
        <v>53</v>
      </c>
      <c r="F5834" t="s">
        <v>44</v>
      </c>
      <c r="G5834" t="s">
        <v>19</v>
      </c>
      <c r="H5834" s="165">
        <v>-1087.43799375</v>
      </c>
    </row>
    <row r="5835" spans="1:8" x14ac:dyDescent="0.35">
      <c r="A5835">
        <v>347375</v>
      </c>
      <c r="B5835" t="s">
        <v>58</v>
      </c>
      <c r="C5835" t="s">
        <v>37</v>
      </c>
      <c r="D5835" t="s">
        <v>38</v>
      </c>
      <c r="E5835" t="s">
        <v>53</v>
      </c>
      <c r="F5835" t="s">
        <v>44</v>
      </c>
      <c r="G5835" t="s">
        <v>19</v>
      </c>
      <c r="H5835" s="165">
        <v>-1696.6885725000002</v>
      </c>
    </row>
    <row r="5836" spans="1:8" x14ac:dyDescent="0.35">
      <c r="A5836">
        <v>347377</v>
      </c>
      <c r="B5836" t="s">
        <v>59</v>
      </c>
      <c r="C5836" t="s">
        <v>37</v>
      </c>
      <c r="D5836" t="s">
        <v>38</v>
      </c>
      <c r="E5836" t="s">
        <v>53</v>
      </c>
      <c r="F5836" t="s">
        <v>44</v>
      </c>
      <c r="G5836" t="s">
        <v>19</v>
      </c>
      <c r="H5836" s="165">
        <v>0</v>
      </c>
    </row>
    <row r="5837" spans="1:8" x14ac:dyDescent="0.35">
      <c r="A5837">
        <v>347379</v>
      </c>
      <c r="B5837" t="s">
        <v>60</v>
      </c>
      <c r="C5837" t="s">
        <v>37</v>
      </c>
      <c r="D5837" t="s">
        <v>38</v>
      </c>
      <c r="E5837" t="s">
        <v>53</v>
      </c>
      <c r="F5837" t="s">
        <v>44</v>
      </c>
      <c r="G5837" t="s">
        <v>19</v>
      </c>
      <c r="H5837" s="165">
        <v>0</v>
      </c>
    </row>
    <row r="5838" spans="1:8" x14ac:dyDescent="0.35">
      <c r="A5838">
        <v>347411</v>
      </c>
      <c r="B5838" t="s">
        <v>85</v>
      </c>
      <c r="C5838" t="s">
        <v>37</v>
      </c>
      <c r="D5838" t="s">
        <v>4</v>
      </c>
      <c r="E5838" t="s">
        <v>78</v>
      </c>
      <c r="F5838" t="s">
        <v>44</v>
      </c>
      <c r="G5838" t="s">
        <v>19</v>
      </c>
      <c r="H5838" s="165">
        <v>-1927.6357500000038</v>
      </c>
    </row>
    <row r="5839" spans="1:8" x14ac:dyDescent="0.35">
      <c r="A5839">
        <v>347413</v>
      </c>
      <c r="B5839" t="s">
        <v>86</v>
      </c>
      <c r="C5839" t="s">
        <v>37</v>
      </c>
      <c r="D5839" t="s">
        <v>4</v>
      </c>
      <c r="E5839" t="s">
        <v>78</v>
      </c>
      <c r="F5839" t="s">
        <v>44</v>
      </c>
      <c r="G5839" t="s">
        <v>19</v>
      </c>
      <c r="H5839" s="165">
        <v>-1224.3027375000001</v>
      </c>
    </row>
    <row r="5840" spans="1:8" x14ac:dyDescent="0.35">
      <c r="A5840">
        <v>347415</v>
      </c>
      <c r="B5840" t="s">
        <v>87</v>
      </c>
      <c r="C5840" t="s">
        <v>37</v>
      </c>
      <c r="D5840" t="s">
        <v>4</v>
      </c>
      <c r="E5840" t="s">
        <v>78</v>
      </c>
      <c r="F5840" t="s">
        <v>44</v>
      </c>
      <c r="G5840" t="s">
        <v>19</v>
      </c>
      <c r="H5840" s="165">
        <v>-1220.6224687500001</v>
      </c>
    </row>
    <row r="5841" spans="1:8" x14ac:dyDescent="0.35">
      <c r="A5841">
        <v>347417</v>
      </c>
      <c r="B5841" t="s">
        <v>88</v>
      </c>
      <c r="C5841" t="s">
        <v>37</v>
      </c>
      <c r="D5841" t="s">
        <v>4</v>
      </c>
      <c r="E5841" t="s">
        <v>78</v>
      </c>
      <c r="F5841" t="s">
        <v>44</v>
      </c>
      <c r="G5841" t="s">
        <v>19</v>
      </c>
      <c r="H5841" s="165">
        <v>-1214.4886875000002</v>
      </c>
    </row>
    <row r="5842" spans="1:8" x14ac:dyDescent="0.35">
      <c r="A5842">
        <v>347419</v>
      </c>
      <c r="B5842" t="s">
        <v>89</v>
      </c>
      <c r="C5842" t="s">
        <v>37</v>
      </c>
      <c r="D5842" t="s">
        <v>4</v>
      </c>
      <c r="E5842" t="s">
        <v>78</v>
      </c>
      <c r="F5842" t="s">
        <v>44</v>
      </c>
      <c r="G5842" t="s">
        <v>19</v>
      </c>
      <c r="H5842" s="165">
        <v>-1208.3549062500003</v>
      </c>
    </row>
    <row r="5843" spans="1:8" x14ac:dyDescent="0.35">
      <c r="A5843">
        <v>347353</v>
      </c>
      <c r="B5843" t="s">
        <v>47</v>
      </c>
      <c r="C5843" t="s">
        <v>37</v>
      </c>
      <c r="D5843" t="s">
        <v>38</v>
      </c>
      <c r="E5843" t="s">
        <v>39</v>
      </c>
      <c r="F5843" t="s">
        <v>41</v>
      </c>
      <c r="G5843" t="s">
        <v>19</v>
      </c>
      <c r="H5843" s="165">
        <v>-1449.4842843750002</v>
      </c>
    </row>
    <row r="5844" spans="1:8" x14ac:dyDescent="0.35">
      <c r="A5844">
        <v>347355</v>
      </c>
      <c r="B5844" t="s">
        <v>49</v>
      </c>
      <c r="C5844" t="s">
        <v>37</v>
      </c>
      <c r="D5844" t="s">
        <v>38</v>
      </c>
      <c r="E5844" t="s">
        <v>39</v>
      </c>
      <c r="F5844" t="s">
        <v>41</v>
      </c>
      <c r="G5844" t="s">
        <v>19</v>
      </c>
      <c r="H5844" s="165">
        <v>-2175.8052937500001</v>
      </c>
    </row>
    <row r="5845" spans="1:8" x14ac:dyDescent="0.35">
      <c r="A5845">
        <v>347357</v>
      </c>
      <c r="B5845" t="s">
        <v>50</v>
      </c>
      <c r="C5845" t="s">
        <v>37</v>
      </c>
      <c r="D5845" t="s">
        <v>38</v>
      </c>
      <c r="E5845" t="s">
        <v>39</v>
      </c>
      <c r="F5845" t="s">
        <v>41</v>
      </c>
      <c r="G5845" t="s">
        <v>19</v>
      </c>
      <c r="H5845" s="165">
        <v>0</v>
      </c>
    </row>
    <row r="5846" spans="1:8" x14ac:dyDescent="0.35">
      <c r="A5846">
        <v>347359</v>
      </c>
      <c r="B5846" t="s">
        <v>51</v>
      </c>
      <c r="C5846" t="s">
        <v>37</v>
      </c>
      <c r="D5846" t="s">
        <v>38</v>
      </c>
      <c r="E5846" t="s">
        <v>39</v>
      </c>
      <c r="F5846" t="s">
        <v>41</v>
      </c>
      <c r="G5846" t="s">
        <v>19</v>
      </c>
      <c r="H5846" s="165">
        <v>0</v>
      </c>
    </row>
    <row r="5847" spans="1:8" x14ac:dyDescent="0.35">
      <c r="A5847">
        <v>347373</v>
      </c>
      <c r="B5847" t="s">
        <v>57</v>
      </c>
      <c r="C5847" t="s">
        <v>37</v>
      </c>
      <c r="D5847" t="s">
        <v>38</v>
      </c>
      <c r="E5847" t="s">
        <v>53</v>
      </c>
      <c r="F5847" t="s">
        <v>41</v>
      </c>
      <c r="G5847" t="s">
        <v>19</v>
      </c>
      <c r="H5847" s="165">
        <v>-1405.781240625</v>
      </c>
    </row>
    <row r="5848" spans="1:8" x14ac:dyDescent="0.35">
      <c r="A5848">
        <v>347375</v>
      </c>
      <c r="B5848" t="s">
        <v>58</v>
      </c>
      <c r="C5848" t="s">
        <v>37</v>
      </c>
      <c r="D5848" t="s">
        <v>38</v>
      </c>
      <c r="E5848" t="s">
        <v>53</v>
      </c>
      <c r="F5848" t="s">
        <v>41</v>
      </c>
      <c r="G5848" t="s">
        <v>19</v>
      </c>
      <c r="H5848" s="165">
        <v>-2193.3875587500002</v>
      </c>
    </row>
    <row r="5849" spans="1:8" x14ac:dyDescent="0.35">
      <c r="A5849">
        <v>347377</v>
      </c>
      <c r="B5849" t="s">
        <v>59</v>
      </c>
      <c r="C5849" t="s">
        <v>37</v>
      </c>
      <c r="D5849" t="s">
        <v>38</v>
      </c>
      <c r="E5849" t="s">
        <v>53</v>
      </c>
      <c r="F5849" t="s">
        <v>41</v>
      </c>
      <c r="G5849" t="s">
        <v>19</v>
      </c>
      <c r="H5849" s="165">
        <v>0</v>
      </c>
    </row>
    <row r="5850" spans="1:8" x14ac:dyDescent="0.35">
      <c r="A5850">
        <v>347379</v>
      </c>
      <c r="B5850" t="s">
        <v>60</v>
      </c>
      <c r="C5850" t="s">
        <v>37</v>
      </c>
      <c r="D5850" t="s">
        <v>38</v>
      </c>
      <c r="E5850" t="s">
        <v>53</v>
      </c>
      <c r="F5850" t="s">
        <v>41</v>
      </c>
      <c r="G5850" t="s">
        <v>19</v>
      </c>
      <c r="H5850" s="165">
        <v>0</v>
      </c>
    </row>
    <row r="5851" spans="1:8" x14ac:dyDescent="0.35">
      <c r="A5851">
        <v>347411</v>
      </c>
      <c r="B5851" t="s">
        <v>85</v>
      </c>
      <c r="C5851" t="s">
        <v>37</v>
      </c>
      <c r="D5851" t="s">
        <v>4</v>
      </c>
      <c r="E5851" t="s">
        <v>78</v>
      </c>
      <c r="F5851" t="s">
        <v>41</v>
      </c>
      <c r="G5851" t="s">
        <v>19</v>
      </c>
      <c r="H5851" s="165">
        <v>-2491.9436250000049</v>
      </c>
    </row>
    <row r="5852" spans="1:8" x14ac:dyDescent="0.35">
      <c r="A5852">
        <v>347413</v>
      </c>
      <c r="B5852" t="s">
        <v>86</v>
      </c>
      <c r="C5852" t="s">
        <v>37</v>
      </c>
      <c r="D5852" t="s">
        <v>4</v>
      </c>
      <c r="E5852" t="s">
        <v>78</v>
      </c>
      <c r="F5852" t="s">
        <v>41</v>
      </c>
      <c r="G5852" t="s">
        <v>19</v>
      </c>
      <c r="H5852" s="165">
        <v>-1582.7126062499999</v>
      </c>
    </row>
    <row r="5853" spans="1:8" x14ac:dyDescent="0.35">
      <c r="A5853">
        <v>347415</v>
      </c>
      <c r="B5853" t="s">
        <v>87</v>
      </c>
      <c r="C5853" t="s">
        <v>37</v>
      </c>
      <c r="D5853" t="s">
        <v>4</v>
      </c>
      <c r="E5853" t="s">
        <v>78</v>
      </c>
      <c r="F5853" t="s">
        <v>41</v>
      </c>
      <c r="G5853" t="s">
        <v>19</v>
      </c>
      <c r="H5853" s="165">
        <v>-1577.9549531250002</v>
      </c>
    </row>
    <row r="5854" spans="1:8" x14ac:dyDescent="0.35">
      <c r="A5854">
        <v>347417</v>
      </c>
      <c r="B5854" t="s">
        <v>88</v>
      </c>
      <c r="C5854" t="s">
        <v>37</v>
      </c>
      <c r="D5854" t="s">
        <v>4</v>
      </c>
      <c r="E5854" t="s">
        <v>78</v>
      </c>
      <c r="F5854" t="s">
        <v>41</v>
      </c>
      <c r="G5854" t="s">
        <v>19</v>
      </c>
      <c r="H5854" s="165">
        <v>-1570.0255312500001</v>
      </c>
    </row>
    <row r="5855" spans="1:8" x14ac:dyDescent="0.35">
      <c r="A5855">
        <v>347419</v>
      </c>
      <c r="B5855" t="s">
        <v>89</v>
      </c>
      <c r="C5855" t="s">
        <v>37</v>
      </c>
      <c r="D5855" t="s">
        <v>4</v>
      </c>
      <c r="E5855" t="s">
        <v>78</v>
      </c>
      <c r="F5855" t="s">
        <v>41</v>
      </c>
      <c r="G5855" t="s">
        <v>19</v>
      </c>
      <c r="H5855" s="165">
        <v>-1562.0961093750002</v>
      </c>
    </row>
    <row r="5856" spans="1:8" x14ac:dyDescent="0.35">
      <c r="A5856">
        <v>347425</v>
      </c>
      <c r="B5856" t="s">
        <v>93</v>
      </c>
      <c r="C5856" t="s">
        <v>3</v>
      </c>
      <c r="D5856" t="s">
        <v>62</v>
      </c>
      <c r="E5856" t="s">
        <v>91</v>
      </c>
      <c r="F5856" t="s">
        <v>95</v>
      </c>
      <c r="G5856" t="s">
        <v>19</v>
      </c>
      <c r="H5856" s="165">
        <v>-1815.44715</v>
      </c>
    </row>
    <row r="5857" spans="1:8" x14ac:dyDescent="0.35">
      <c r="A5857">
        <v>347427</v>
      </c>
      <c r="B5857" t="s">
        <v>98</v>
      </c>
      <c r="C5857" t="s">
        <v>3</v>
      </c>
      <c r="D5857" t="s">
        <v>62</v>
      </c>
      <c r="E5857" t="s">
        <v>91</v>
      </c>
      <c r="F5857" t="s">
        <v>95</v>
      </c>
      <c r="G5857" t="s">
        <v>19</v>
      </c>
      <c r="H5857" s="165">
        <v>-316.85774999999251</v>
      </c>
    </row>
    <row r="5858" spans="1:8" x14ac:dyDescent="0.35">
      <c r="A5858">
        <v>347429</v>
      </c>
      <c r="B5858" t="s">
        <v>99</v>
      </c>
      <c r="C5858" t="s">
        <v>3</v>
      </c>
      <c r="D5858" t="s">
        <v>62</v>
      </c>
      <c r="E5858" t="s">
        <v>91</v>
      </c>
      <c r="F5858" t="s">
        <v>95</v>
      </c>
      <c r="G5858" t="s">
        <v>19</v>
      </c>
      <c r="H5858" s="165">
        <v>-327.69330000000753</v>
      </c>
    </row>
    <row r="5859" spans="1:8" x14ac:dyDescent="0.35">
      <c r="A5859">
        <v>347431</v>
      </c>
      <c r="B5859" t="s">
        <v>100</v>
      </c>
      <c r="C5859" t="s">
        <v>3</v>
      </c>
      <c r="D5859" t="s">
        <v>62</v>
      </c>
      <c r="E5859" t="s">
        <v>91</v>
      </c>
      <c r="F5859" t="s">
        <v>95</v>
      </c>
      <c r="G5859" t="s">
        <v>19</v>
      </c>
      <c r="H5859" s="165">
        <v>-816.77062500000545</v>
      </c>
    </row>
    <row r="5860" spans="1:8" x14ac:dyDescent="0.35">
      <c r="A5860">
        <v>347433</v>
      </c>
      <c r="B5860" t="s">
        <v>101</v>
      </c>
      <c r="C5860" t="s">
        <v>3</v>
      </c>
      <c r="D5860" t="s">
        <v>62</v>
      </c>
      <c r="E5860" t="s">
        <v>91</v>
      </c>
      <c r="F5860" t="s">
        <v>95</v>
      </c>
      <c r="G5860" t="s">
        <v>19</v>
      </c>
      <c r="H5860" s="165">
        <v>-812.66624999999954</v>
      </c>
    </row>
    <row r="5861" spans="1:8" x14ac:dyDescent="0.35">
      <c r="A5861">
        <v>347435</v>
      </c>
      <c r="B5861" t="s">
        <v>102</v>
      </c>
      <c r="C5861" t="s">
        <v>3</v>
      </c>
      <c r="D5861" t="s">
        <v>62</v>
      </c>
      <c r="E5861" t="s">
        <v>91</v>
      </c>
      <c r="F5861" t="s">
        <v>95</v>
      </c>
      <c r="G5861" t="s">
        <v>19</v>
      </c>
      <c r="H5861" s="165">
        <v>-4867.0698769057208</v>
      </c>
    </row>
    <row r="5862" spans="1:8" x14ac:dyDescent="0.35">
      <c r="A5862">
        <v>347437</v>
      </c>
      <c r="B5862" t="s">
        <v>103</v>
      </c>
      <c r="C5862" t="s">
        <v>3</v>
      </c>
      <c r="D5862" t="s">
        <v>62</v>
      </c>
      <c r="E5862" t="s">
        <v>91</v>
      </c>
      <c r="F5862" t="s">
        <v>95</v>
      </c>
      <c r="G5862" t="s">
        <v>19</v>
      </c>
      <c r="H5862" s="165">
        <v>-1407.8006249999914</v>
      </c>
    </row>
    <row r="5863" spans="1:8" x14ac:dyDescent="0.35">
      <c r="A5863">
        <v>347439</v>
      </c>
      <c r="B5863" t="s">
        <v>104</v>
      </c>
      <c r="C5863" t="s">
        <v>3</v>
      </c>
      <c r="D5863" t="s">
        <v>62</v>
      </c>
      <c r="E5863" t="s">
        <v>91</v>
      </c>
      <c r="F5863" t="s">
        <v>95</v>
      </c>
      <c r="G5863" t="s">
        <v>19</v>
      </c>
      <c r="H5863" s="165">
        <v>-1709.7407199633797</v>
      </c>
    </row>
    <row r="5864" spans="1:8" x14ac:dyDescent="0.35">
      <c r="A5864">
        <v>347331</v>
      </c>
      <c r="B5864" t="s">
        <v>2</v>
      </c>
      <c r="C5864" t="s">
        <v>3</v>
      </c>
      <c r="D5864" t="s">
        <v>4</v>
      </c>
      <c r="E5864" t="s">
        <v>5</v>
      </c>
      <c r="F5864" t="s">
        <v>5</v>
      </c>
      <c r="G5864" t="s">
        <v>19</v>
      </c>
      <c r="H5864" s="165">
        <v>-9862.2562500000004</v>
      </c>
    </row>
    <row r="5865" spans="1:8" x14ac:dyDescent="0.35">
      <c r="A5865">
        <v>347333</v>
      </c>
      <c r="B5865" t="s">
        <v>32</v>
      </c>
      <c r="C5865" t="s">
        <v>3</v>
      </c>
      <c r="D5865" t="s">
        <v>4</v>
      </c>
      <c r="E5865" t="s">
        <v>5</v>
      </c>
      <c r="F5865" t="s">
        <v>5</v>
      </c>
      <c r="G5865" t="s">
        <v>19</v>
      </c>
      <c r="H5865" s="165">
        <v>-5934.3972187499994</v>
      </c>
    </row>
    <row r="5866" spans="1:8" x14ac:dyDescent="0.35">
      <c r="A5866">
        <v>347335</v>
      </c>
      <c r="B5866" t="s">
        <v>33</v>
      </c>
      <c r="C5866" t="s">
        <v>3</v>
      </c>
      <c r="D5866" t="s">
        <v>4</v>
      </c>
      <c r="E5866" t="s">
        <v>5</v>
      </c>
      <c r="F5866" t="s">
        <v>5</v>
      </c>
      <c r="G5866" t="s">
        <v>19</v>
      </c>
      <c r="H5866" s="165">
        <v>-5904.2733749999998</v>
      </c>
    </row>
    <row r="5867" spans="1:8" x14ac:dyDescent="0.35">
      <c r="A5867">
        <v>347337</v>
      </c>
      <c r="B5867" t="s">
        <v>34</v>
      </c>
      <c r="C5867" t="s">
        <v>3</v>
      </c>
      <c r="D5867" t="s">
        <v>4</v>
      </c>
      <c r="E5867" t="s">
        <v>5</v>
      </c>
      <c r="F5867" t="s">
        <v>5</v>
      </c>
      <c r="G5867" t="s">
        <v>19</v>
      </c>
      <c r="H5867" s="165">
        <v>-5874.1495312500001</v>
      </c>
    </row>
    <row r="5868" spans="1:8" x14ac:dyDescent="0.35">
      <c r="A5868">
        <v>347339</v>
      </c>
      <c r="B5868" t="s">
        <v>35</v>
      </c>
      <c r="C5868" t="s">
        <v>3</v>
      </c>
      <c r="D5868" t="s">
        <v>4</v>
      </c>
      <c r="E5868" t="s">
        <v>5</v>
      </c>
      <c r="F5868" t="s">
        <v>5</v>
      </c>
      <c r="G5868" t="s">
        <v>19</v>
      </c>
      <c r="H5868" s="165">
        <v>-5844.0256875000005</v>
      </c>
    </row>
    <row r="5869" spans="1:8" x14ac:dyDescent="0.35">
      <c r="A5869">
        <v>347411</v>
      </c>
      <c r="B5869" t="s">
        <v>85</v>
      </c>
      <c r="C5869" t="s">
        <v>37</v>
      </c>
      <c r="D5869" t="s">
        <v>38</v>
      </c>
      <c r="E5869" t="s">
        <v>39</v>
      </c>
      <c r="F5869" t="s">
        <v>39</v>
      </c>
      <c r="G5869" t="s">
        <v>19</v>
      </c>
      <c r="H5869" s="165">
        <v>0</v>
      </c>
    </row>
    <row r="5870" spans="1:8" x14ac:dyDescent="0.35">
      <c r="A5870">
        <v>347413</v>
      </c>
      <c r="B5870" t="s">
        <v>86</v>
      </c>
      <c r="C5870" t="s">
        <v>37</v>
      </c>
      <c r="D5870" t="s">
        <v>38</v>
      </c>
      <c r="E5870" t="s">
        <v>39</v>
      </c>
      <c r="F5870" t="s">
        <v>39</v>
      </c>
      <c r="G5870" t="s">
        <v>19</v>
      </c>
      <c r="H5870" s="165">
        <v>0</v>
      </c>
    </row>
    <row r="5871" spans="1:8" x14ac:dyDescent="0.35">
      <c r="A5871">
        <v>347415</v>
      </c>
      <c r="B5871" t="s">
        <v>87</v>
      </c>
      <c r="C5871" t="s">
        <v>37</v>
      </c>
      <c r="D5871" t="s">
        <v>38</v>
      </c>
      <c r="E5871" t="s">
        <v>39</v>
      </c>
      <c r="F5871" t="s">
        <v>39</v>
      </c>
      <c r="G5871" t="s">
        <v>19</v>
      </c>
      <c r="H5871" s="165">
        <v>0</v>
      </c>
    </row>
    <row r="5872" spans="1:8" x14ac:dyDescent="0.35">
      <c r="A5872">
        <v>347417</v>
      </c>
      <c r="B5872" t="s">
        <v>88</v>
      </c>
      <c r="C5872" t="s">
        <v>37</v>
      </c>
      <c r="D5872" t="s">
        <v>38</v>
      </c>
      <c r="E5872" t="s">
        <v>39</v>
      </c>
      <c r="F5872" t="s">
        <v>39</v>
      </c>
      <c r="G5872" t="s">
        <v>19</v>
      </c>
      <c r="H5872" s="165">
        <v>0</v>
      </c>
    </row>
    <row r="5873" spans="1:8" x14ac:dyDescent="0.35">
      <c r="A5873">
        <v>347419</v>
      </c>
      <c r="B5873" t="s">
        <v>89</v>
      </c>
      <c r="C5873" t="s">
        <v>37</v>
      </c>
      <c r="D5873" t="s">
        <v>38</v>
      </c>
      <c r="E5873" t="s">
        <v>39</v>
      </c>
      <c r="F5873" t="s">
        <v>39</v>
      </c>
      <c r="G5873" t="s">
        <v>19</v>
      </c>
      <c r="H5873" s="165">
        <v>0</v>
      </c>
    </row>
    <row r="5874" spans="1:8" x14ac:dyDescent="0.35">
      <c r="A5874">
        <v>347373</v>
      </c>
      <c r="B5874" t="s">
        <v>57</v>
      </c>
      <c r="C5874" t="s">
        <v>37</v>
      </c>
      <c r="D5874" t="s">
        <v>38</v>
      </c>
      <c r="E5874" t="s">
        <v>53</v>
      </c>
      <c r="F5874" t="s">
        <v>53</v>
      </c>
      <c r="G5874" t="s">
        <v>19</v>
      </c>
      <c r="H5874" s="165">
        <v>-5521.7058749999997</v>
      </c>
    </row>
    <row r="5875" spans="1:8" x14ac:dyDescent="0.35">
      <c r="A5875">
        <v>347375</v>
      </c>
      <c r="B5875" t="s">
        <v>58</v>
      </c>
      <c r="C5875" t="s">
        <v>37</v>
      </c>
      <c r="D5875" t="s">
        <v>38</v>
      </c>
      <c r="E5875" t="s">
        <v>53</v>
      </c>
      <c r="F5875" t="s">
        <v>53</v>
      </c>
      <c r="G5875" t="s">
        <v>19</v>
      </c>
      <c r="H5875" s="165">
        <v>-8615.3098499999996</v>
      </c>
    </row>
    <row r="5876" spans="1:8" x14ac:dyDescent="0.35">
      <c r="A5876">
        <v>347377</v>
      </c>
      <c r="B5876" t="s">
        <v>59</v>
      </c>
      <c r="C5876" t="s">
        <v>37</v>
      </c>
      <c r="D5876" t="s">
        <v>38</v>
      </c>
      <c r="E5876" t="s">
        <v>53</v>
      </c>
      <c r="F5876" t="s">
        <v>53</v>
      </c>
      <c r="G5876" t="s">
        <v>19</v>
      </c>
      <c r="H5876" s="165">
        <v>0</v>
      </c>
    </row>
    <row r="5877" spans="1:8" x14ac:dyDescent="0.35">
      <c r="A5877">
        <v>347379</v>
      </c>
      <c r="B5877" t="s">
        <v>60</v>
      </c>
      <c r="C5877" t="s">
        <v>37</v>
      </c>
      <c r="D5877" t="s">
        <v>38</v>
      </c>
      <c r="E5877" t="s">
        <v>53</v>
      </c>
      <c r="F5877" t="s">
        <v>53</v>
      </c>
      <c r="G5877" t="s">
        <v>19</v>
      </c>
      <c r="H5877" s="165">
        <v>0</v>
      </c>
    </row>
    <row r="5878" spans="1:8" x14ac:dyDescent="0.35">
      <c r="A5878">
        <v>347385</v>
      </c>
      <c r="B5878" t="s">
        <v>61</v>
      </c>
      <c r="C5878" t="s">
        <v>3</v>
      </c>
      <c r="D5878" t="s">
        <v>62</v>
      </c>
      <c r="E5878" t="s">
        <v>63</v>
      </c>
      <c r="F5878" t="s">
        <v>63</v>
      </c>
      <c r="G5878" t="s">
        <v>19</v>
      </c>
      <c r="H5878" s="165">
        <v>-2668.6420312499999</v>
      </c>
    </row>
    <row r="5879" spans="1:8" x14ac:dyDescent="0.35">
      <c r="A5879">
        <v>347387</v>
      </c>
      <c r="B5879" t="s">
        <v>70</v>
      </c>
      <c r="C5879" t="s">
        <v>3</v>
      </c>
      <c r="D5879" t="s">
        <v>62</v>
      </c>
      <c r="E5879" t="s">
        <v>63</v>
      </c>
      <c r="F5879" t="s">
        <v>63</v>
      </c>
      <c r="G5879" t="s">
        <v>19</v>
      </c>
      <c r="H5879" s="165">
        <v>-3004.4503125000001</v>
      </c>
    </row>
    <row r="5880" spans="1:8" x14ac:dyDescent="0.35">
      <c r="A5880">
        <v>347389</v>
      </c>
      <c r="B5880" t="s">
        <v>71</v>
      </c>
      <c r="C5880" t="s">
        <v>3</v>
      </c>
      <c r="D5880" t="s">
        <v>62</v>
      </c>
      <c r="E5880" t="s">
        <v>63</v>
      </c>
      <c r="F5880" t="s">
        <v>63</v>
      </c>
      <c r="G5880" t="s">
        <v>19</v>
      </c>
      <c r="H5880" s="165">
        <v>-2989.1214843750004</v>
      </c>
    </row>
    <row r="5881" spans="1:8" x14ac:dyDescent="0.35">
      <c r="A5881">
        <v>347391</v>
      </c>
      <c r="B5881" t="s">
        <v>72</v>
      </c>
      <c r="C5881" t="s">
        <v>3</v>
      </c>
      <c r="D5881" t="s">
        <v>62</v>
      </c>
      <c r="E5881" t="s">
        <v>63</v>
      </c>
      <c r="F5881" t="s">
        <v>63</v>
      </c>
      <c r="G5881" t="s">
        <v>19</v>
      </c>
      <c r="H5881" s="165">
        <v>-230.52656250001021</v>
      </c>
    </row>
    <row r="5882" spans="1:8" x14ac:dyDescent="0.35">
      <c r="A5882">
        <v>347393</v>
      </c>
      <c r="B5882" t="s">
        <v>73</v>
      </c>
      <c r="C5882" t="s">
        <v>3</v>
      </c>
      <c r="D5882" t="s">
        <v>62</v>
      </c>
      <c r="E5882" t="s">
        <v>63</v>
      </c>
      <c r="F5882" t="s">
        <v>63</v>
      </c>
      <c r="G5882" t="s">
        <v>19</v>
      </c>
      <c r="H5882" s="165">
        <v>-229.33828124999849</v>
      </c>
    </row>
    <row r="5883" spans="1:8" x14ac:dyDescent="0.35">
      <c r="A5883">
        <v>347395</v>
      </c>
      <c r="B5883" t="s">
        <v>74</v>
      </c>
      <c r="C5883" t="s">
        <v>3</v>
      </c>
      <c r="D5883" t="s">
        <v>62</v>
      </c>
      <c r="E5883" t="s">
        <v>63</v>
      </c>
      <c r="F5883" t="s">
        <v>63</v>
      </c>
      <c r="G5883" t="s">
        <v>19</v>
      </c>
      <c r="H5883" s="165">
        <v>-5624.2528417257518</v>
      </c>
    </row>
    <row r="5884" spans="1:8" x14ac:dyDescent="0.35">
      <c r="A5884">
        <v>347397</v>
      </c>
      <c r="B5884" t="s">
        <v>75</v>
      </c>
      <c r="C5884" t="s">
        <v>3</v>
      </c>
      <c r="D5884" t="s">
        <v>62</v>
      </c>
      <c r="E5884" t="s">
        <v>63</v>
      </c>
      <c r="F5884" t="s">
        <v>63</v>
      </c>
      <c r="G5884" t="s">
        <v>19</v>
      </c>
      <c r="H5884" s="165">
        <v>-472.93593749996774</v>
      </c>
    </row>
    <row r="5885" spans="1:8" x14ac:dyDescent="0.35">
      <c r="A5885">
        <v>347399</v>
      </c>
      <c r="B5885" t="s">
        <v>76</v>
      </c>
      <c r="C5885" t="s">
        <v>3</v>
      </c>
      <c r="D5885" t="s">
        <v>62</v>
      </c>
      <c r="E5885" t="s">
        <v>63</v>
      </c>
      <c r="F5885" t="s">
        <v>63</v>
      </c>
      <c r="G5885" t="s">
        <v>19</v>
      </c>
      <c r="H5885" s="165">
        <v>-1525.7631513821266</v>
      </c>
    </row>
    <row r="5886" spans="1:8" x14ac:dyDescent="0.35">
      <c r="A5886">
        <v>347411</v>
      </c>
      <c r="B5886" t="s">
        <v>85</v>
      </c>
      <c r="C5886" t="s">
        <v>37</v>
      </c>
      <c r="D5886" t="s">
        <v>4</v>
      </c>
      <c r="E5886" t="s">
        <v>78</v>
      </c>
      <c r="F5886" t="s">
        <v>78</v>
      </c>
      <c r="G5886" t="s">
        <v>19</v>
      </c>
      <c r="H5886" s="165">
        <v>-9688.1175000000203</v>
      </c>
    </row>
    <row r="5887" spans="1:8" x14ac:dyDescent="0.35">
      <c r="A5887">
        <v>347413</v>
      </c>
      <c r="B5887" t="s">
        <v>86</v>
      </c>
      <c r="C5887" t="s">
        <v>37</v>
      </c>
      <c r="D5887" t="s">
        <v>4</v>
      </c>
      <c r="E5887" t="s">
        <v>78</v>
      </c>
      <c r="F5887" t="s">
        <v>78</v>
      </c>
      <c r="G5887" t="s">
        <v>19</v>
      </c>
      <c r="H5887" s="165">
        <v>-5841.0320250000004</v>
      </c>
    </row>
    <row r="5888" spans="1:8" x14ac:dyDescent="0.35">
      <c r="A5888">
        <v>347415</v>
      </c>
      <c r="B5888" t="s">
        <v>87</v>
      </c>
      <c r="C5888" t="s">
        <v>37</v>
      </c>
      <c r="D5888" t="s">
        <v>4</v>
      </c>
      <c r="E5888" t="s">
        <v>78</v>
      </c>
      <c r="F5888" t="s">
        <v>78</v>
      </c>
      <c r="G5888" t="s">
        <v>19</v>
      </c>
      <c r="H5888" s="165">
        <v>-5823.4738125000003</v>
      </c>
    </row>
    <row r="5889" spans="1:8" x14ac:dyDescent="0.35">
      <c r="A5889">
        <v>347417</v>
      </c>
      <c r="B5889" t="s">
        <v>88</v>
      </c>
      <c r="C5889" t="s">
        <v>37</v>
      </c>
      <c r="D5889" t="s">
        <v>4</v>
      </c>
      <c r="E5889" t="s">
        <v>78</v>
      </c>
      <c r="F5889" t="s">
        <v>78</v>
      </c>
      <c r="G5889" t="s">
        <v>19</v>
      </c>
      <c r="H5889" s="165">
        <v>-5794.2101250000005</v>
      </c>
    </row>
    <row r="5890" spans="1:8" x14ac:dyDescent="0.35">
      <c r="A5890">
        <v>347419</v>
      </c>
      <c r="B5890" t="s">
        <v>89</v>
      </c>
      <c r="C5890" t="s">
        <v>37</v>
      </c>
      <c r="D5890" t="s">
        <v>4</v>
      </c>
      <c r="E5890" t="s">
        <v>78</v>
      </c>
      <c r="F5890" t="s">
        <v>78</v>
      </c>
      <c r="G5890" t="s">
        <v>19</v>
      </c>
      <c r="H5890" s="165">
        <v>-5764.9464374999998</v>
      </c>
    </row>
    <row r="5891" spans="1:8" x14ac:dyDescent="0.35">
      <c r="A5891">
        <v>347425</v>
      </c>
      <c r="B5891" t="s">
        <v>93</v>
      </c>
      <c r="C5891" t="s">
        <v>3</v>
      </c>
      <c r="D5891" t="s">
        <v>62</v>
      </c>
      <c r="E5891" t="s">
        <v>91</v>
      </c>
      <c r="F5891" t="s">
        <v>91</v>
      </c>
      <c r="G5891" t="s">
        <v>19</v>
      </c>
      <c r="H5891" s="165">
        <v>-2400.9682499999994</v>
      </c>
    </row>
    <row r="5892" spans="1:8" x14ac:dyDescent="0.35">
      <c r="A5892">
        <v>347427</v>
      </c>
      <c r="B5892" t="s">
        <v>98</v>
      </c>
      <c r="C5892" t="s">
        <v>3</v>
      </c>
      <c r="D5892" t="s">
        <v>62</v>
      </c>
      <c r="E5892" t="s">
        <v>91</v>
      </c>
      <c r="F5892" t="s">
        <v>91</v>
      </c>
      <c r="G5892" t="s">
        <v>19</v>
      </c>
      <c r="H5892" s="165">
        <v>-419.05124999999015</v>
      </c>
    </row>
    <row r="5893" spans="1:8" x14ac:dyDescent="0.35">
      <c r="A5893">
        <v>347429</v>
      </c>
      <c r="B5893" t="s">
        <v>99</v>
      </c>
      <c r="C5893" t="s">
        <v>3</v>
      </c>
      <c r="D5893" t="s">
        <v>62</v>
      </c>
      <c r="E5893" t="s">
        <v>91</v>
      </c>
      <c r="F5893" t="s">
        <v>91</v>
      </c>
      <c r="G5893" t="s">
        <v>19</v>
      </c>
      <c r="H5893" s="165">
        <v>-433.38150000000996</v>
      </c>
    </row>
    <row r="5894" spans="1:8" x14ac:dyDescent="0.35">
      <c r="A5894">
        <v>347431</v>
      </c>
      <c r="B5894" t="s">
        <v>100</v>
      </c>
      <c r="C5894" t="s">
        <v>3</v>
      </c>
      <c r="D5894" t="s">
        <v>62</v>
      </c>
      <c r="E5894" t="s">
        <v>91</v>
      </c>
      <c r="F5894" t="s">
        <v>91</v>
      </c>
      <c r="G5894" t="s">
        <v>19</v>
      </c>
      <c r="H5894" s="165">
        <v>-1080.1968750000071</v>
      </c>
    </row>
    <row r="5895" spans="1:8" x14ac:dyDescent="0.35">
      <c r="A5895">
        <v>347433</v>
      </c>
      <c r="B5895" t="s">
        <v>101</v>
      </c>
      <c r="C5895" t="s">
        <v>3</v>
      </c>
      <c r="D5895" t="s">
        <v>62</v>
      </c>
      <c r="E5895" t="s">
        <v>91</v>
      </c>
      <c r="F5895" t="s">
        <v>91</v>
      </c>
      <c r="G5895" t="s">
        <v>19</v>
      </c>
      <c r="H5895" s="165">
        <v>-1074.7687499999995</v>
      </c>
    </row>
    <row r="5896" spans="1:8" x14ac:dyDescent="0.35">
      <c r="A5896">
        <v>347435</v>
      </c>
      <c r="B5896" t="s">
        <v>102</v>
      </c>
      <c r="C5896" t="s">
        <v>3</v>
      </c>
      <c r="D5896" t="s">
        <v>62</v>
      </c>
      <c r="E5896" t="s">
        <v>91</v>
      </c>
      <c r="F5896" t="s">
        <v>91</v>
      </c>
      <c r="G5896" t="s">
        <v>19</v>
      </c>
      <c r="H5896" s="165">
        <v>-7294.3891091928554</v>
      </c>
    </row>
    <row r="5897" spans="1:8" x14ac:dyDescent="0.35">
      <c r="A5897">
        <v>347437</v>
      </c>
      <c r="B5897" t="s">
        <v>103</v>
      </c>
      <c r="C5897" t="s">
        <v>3</v>
      </c>
      <c r="D5897" t="s">
        <v>62</v>
      </c>
      <c r="E5897" t="s">
        <v>91</v>
      </c>
      <c r="F5897" t="s">
        <v>91</v>
      </c>
      <c r="G5897" t="s">
        <v>19</v>
      </c>
      <c r="H5897" s="165">
        <v>-2127.8249999999866</v>
      </c>
    </row>
    <row r="5898" spans="1:8" x14ac:dyDescent="0.35">
      <c r="A5898">
        <v>347439</v>
      </c>
      <c r="B5898" t="s">
        <v>104</v>
      </c>
      <c r="C5898" t="s">
        <v>3</v>
      </c>
      <c r="D5898" t="s">
        <v>62</v>
      </c>
      <c r="E5898" t="s">
        <v>91</v>
      </c>
      <c r="F5898" t="s">
        <v>91</v>
      </c>
      <c r="G5898" t="s">
        <v>19</v>
      </c>
      <c r="H5898" s="165">
        <v>-2267.5386932211095</v>
      </c>
    </row>
    <row r="5899" spans="1:8" x14ac:dyDescent="0.35">
      <c r="A5899">
        <v>347331</v>
      </c>
      <c r="B5899" t="s">
        <v>2</v>
      </c>
      <c r="C5899" t="s">
        <v>3</v>
      </c>
      <c r="D5899" t="s">
        <v>4</v>
      </c>
      <c r="E5899" t="s">
        <v>5</v>
      </c>
      <c r="F5899" t="s">
        <v>15</v>
      </c>
      <c r="G5899" t="s">
        <v>20</v>
      </c>
      <c r="H5899" s="313">
        <v>-6959.3658749999886</v>
      </c>
    </row>
    <row r="5900" spans="1:8" x14ac:dyDescent="0.35">
      <c r="A5900">
        <v>347331</v>
      </c>
      <c r="B5900" t="s">
        <v>2</v>
      </c>
      <c r="C5900" t="s">
        <v>3</v>
      </c>
      <c r="D5900" t="s">
        <v>4</v>
      </c>
      <c r="E5900" t="s">
        <v>5</v>
      </c>
      <c r="F5900" t="s">
        <v>10</v>
      </c>
      <c r="G5900" t="s">
        <v>20</v>
      </c>
      <c r="H5900" s="313">
        <v>-5947.2393750000047</v>
      </c>
    </row>
    <row r="5901" spans="1:8" x14ac:dyDescent="0.35">
      <c r="A5901">
        <v>347331</v>
      </c>
      <c r="B5901" t="s">
        <v>2</v>
      </c>
      <c r="C5901" t="s">
        <v>3</v>
      </c>
      <c r="D5901" t="s">
        <v>4</v>
      </c>
      <c r="E5901" t="s">
        <v>5</v>
      </c>
      <c r="F5901" t="s">
        <v>14</v>
      </c>
      <c r="G5901" t="s">
        <v>20</v>
      </c>
      <c r="H5901" s="313">
        <v>-5917.3537499999948</v>
      </c>
    </row>
    <row r="5902" spans="1:8" x14ac:dyDescent="0.35">
      <c r="A5902">
        <v>347331</v>
      </c>
      <c r="B5902" t="s">
        <v>2</v>
      </c>
      <c r="C5902" t="s">
        <v>3</v>
      </c>
      <c r="D5902" t="s">
        <v>4</v>
      </c>
      <c r="E5902" t="s">
        <v>5</v>
      </c>
      <c r="F5902" t="s">
        <v>13</v>
      </c>
      <c r="G5902" t="s">
        <v>20</v>
      </c>
      <c r="H5902" s="313">
        <v>-2973.6196875000023</v>
      </c>
    </row>
    <row r="5903" spans="1:8" x14ac:dyDescent="0.35">
      <c r="A5903">
        <v>347331</v>
      </c>
      <c r="B5903" t="s">
        <v>2</v>
      </c>
      <c r="C5903" t="s">
        <v>3</v>
      </c>
      <c r="D5903" t="s">
        <v>4</v>
      </c>
      <c r="E5903" t="s">
        <v>5</v>
      </c>
      <c r="F5903" t="s">
        <v>7</v>
      </c>
      <c r="G5903" t="s">
        <v>20</v>
      </c>
      <c r="H5903" s="313">
        <v>-3043.210500000001</v>
      </c>
    </row>
    <row r="5904" spans="1:8" x14ac:dyDescent="0.35">
      <c r="A5904">
        <v>347331</v>
      </c>
      <c r="B5904" t="s">
        <v>2</v>
      </c>
      <c r="C5904" t="s">
        <v>3</v>
      </c>
      <c r="D5904" t="s">
        <v>4</v>
      </c>
      <c r="E5904" t="s">
        <v>5</v>
      </c>
      <c r="F5904" t="s">
        <v>5</v>
      </c>
      <c r="G5904" t="s">
        <v>20</v>
      </c>
      <c r="H5904" s="313">
        <v>-9862.2562500000058</v>
      </c>
    </row>
    <row r="5905" spans="1:8" x14ac:dyDescent="0.35">
      <c r="A5905">
        <v>347333</v>
      </c>
      <c r="B5905" t="s">
        <v>32</v>
      </c>
      <c r="C5905" t="s">
        <v>3</v>
      </c>
      <c r="D5905" t="s">
        <v>4</v>
      </c>
      <c r="E5905" t="s">
        <v>5</v>
      </c>
      <c r="F5905" t="s">
        <v>15</v>
      </c>
      <c r="G5905" t="s">
        <v>20</v>
      </c>
      <c r="H5905" s="313">
        <v>645.11343749999651</v>
      </c>
    </row>
    <row r="5906" spans="1:8" x14ac:dyDescent="0.35">
      <c r="A5906">
        <v>347333</v>
      </c>
      <c r="B5906" t="s">
        <v>32</v>
      </c>
      <c r="C5906" t="s">
        <v>3</v>
      </c>
      <c r="D5906" t="s">
        <v>4</v>
      </c>
      <c r="E5906" t="s">
        <v>5</v>
      </c>
      <c r="F5906" t="s">
        <v>10</v>
      </c>
      <c r="G5906" t="s">
        <v>20</v>
      </c>
      <c r="H5906" s="313">
        <v>1359.8540625000023</v>
      </c>
    </row>
    <row r="5907" spans="1:8" x14ac:dyDescent="0.35">
      <c r="A5907">
        <v>347333</v>
      </c>
      <c r="B5907" t="s">
        <v>32</v>
      </c>
      <c r="C5907" t="s">
        <v>3</v>
      </c>
      <c r="D5907" t="s">
        <v>4</v>
      </c>
      <c r="E5907" t="s">
        <v>5</v>
      </c>
      <c r="F5907" t="s">
        <v>14</v>
      </c>
      <c r="G5907" t="s">
        <v>20</v>
      </c>
      <c r="H5907" s="313">
        <v>1353.0206250000047</v>
      </c>
    </row>
    <row r="5908" spans="1:8" x14ac:dyDescent="0.35">
      <c r="A5908">
        <v>347333</v>
      </c>
      <c r="B5908" t="s">
        <v>32</v>
      </c>
      <c r="C5908" t="s">
        <v>3</v>
      </c>
      <c r="D5908" t="s">
        <v>4</v>
      </c>
      <c r="E5908" t="s">
        <v>5</v>
      </c>
      <c r="F5908" t="s">
        <v>13</v>
      </c>
      <c r="G5908" t="s">
        <v>20</v>
      </c>
      <c r="H5908" s="313">
        <v>814.68734375000349</v>
      </c>
    </row>
    <row r="5909" spans="1:8" x14ac:dyDescent="0.35">
      <c r="A5909">
        <v>347333</v>
      </c>
      <c r="B5909" t="s">
        <v>32</v>
      </c>
      <c r="C5909" t="s">
        <v>3</v>
      </c>
      <c r="D5909" t="s">
        <v>4</v>
      </c>
      <c r="E5909" t="s">
        <v>5</v>
      </c>
      <c r="F5909" t="s">
        <v>7</v>
      </c>
      <c r="G5909" t="s">
        <v>20</v>
      </c>
      <c r="H5909" s="313">
        <v>833.75325000000157</v>
      </c>
    </row>
    <row r="5910" spans="1:8" x14ac:dyDescent="0.35">
      <c r="A5910">
        <v>347333</v>
      </c>
      <c r="B5910" t="s">
        <v>32</v>
      </c>
      <c r="C5910" t="s">
        <v>3</v>
      </c>
      <c r="D5910" t="s">
        <v>4</v>
      </c>
      <c r="E5910" t="s">
        <v>5</v>
      </c>
      <c r="F5910" t="s">
        <v>5</v>
      </c>
      <c r="G5910" t="s">
        <v>20</v>
      </c>
      <c r="H5910" s="313">
        <v>3327.6993750000111</v>
      </c>
    </row>
    <row r="5911" spans="1:8" x14ac:dyDescent="0.35">
      <c r="A5911">
        <v>347335</v>
      </c>
      <c r="B5911" t="s">
        <v>33</v>
      </c>
      <c r="C5911" t="s">
        <v>3</v>
      </c>
      <c r="D5911" t="s">
        <v>4</v>
      </c>
      <c r="E5911" t="s">
        <v>5</v>
      </c>
      <c r="F5911" t="s">
        <v>15</v>
      </c>
      <c r="G5911" t="s">
        <v>20</v>
      </c>
      <c r="H5911" s="313">
        <v>641.83874999999534</v>
      </c>
    </row>
    <row r="5912" spans="1:8" x14ac:dyDescent="0.35">
      <c r="A5912">
        <v>347335</v>
      </c>
      <c r="B5912" t="s">
        <v>33</v>
      </c>
      <c r="C5912" t="s">
        <v>3</v>
      </c>
      <c r="D5912" t="s">
        <v>4</v>
      </c>
      <c r="E5912" t="s">
        <v>5</v>
      </c>
      <c r="F5912" t="s">
        <v>10</v>
      </c>
      <c r="G5912" t="s">
        <v>20</v>
      </c>
      <c r="H5912" s="313">
        <v>1352.9512499999983</v>
      </c>
    </row>
    <row r="5913" spans="1:8" x14ac:dyDescent="0.35">
      <c r="A5913">
        <v>347335</v>
      </c>
      <c r="B5913" t="s">
        <v>33</v>
      </c>
      <c r="C5913" t="s">
        <v>3</v>
      </c>
      <c r="D5913" t="s">
        <v>4</v>
      </c>
      <c r="E5913" t="s">
        <v>5</v>
      </c>
      <c r="F5913" t="s">
        <v>14</v>
      </c>
      <c r="G5913" t="s">
        <v>20</v>
      </c>
      <c r="H5913" s="313">
        <v>1346.1524999999965</v>
      </c>
    </row>
    <row r="5914" spans="1:8" x14ac:dyDescent="0.35">
      <c r="A5914">
        <v>347335</v>
      </c>
      <c r="B5914" t="s">
        <v>33</v>
      </c>
      <c r="C5914" t="s">
        <v>3</v>
      </c>
      <c r="D5914" t="s">
        <v>4</v>
      </c>
      <c r="E5914" t="s">
        <v>5</v>
      </c>
      <c r="F5914" t="s">
        <v>13</v>
      </c>
      <c r="G5914" t="s">
        <v>20</v>
      </c>
      <c r="H5914" s="313">
        <v>810.55187500000466</v>
      </c>
    </row>
    <row r="5915" spans="1:8" x14ac:dyDescent="0.35">
      <c r="A5915">
        <v>347335</v>
      </c>
      <c r="B5915" t="s">
        <v>33</v>
      </c>
      <c r="C5915" t="s">
        <v>3</v>
      </c>
      <c r="D5915" t="s">
        <v>4</v>
      </c>
      <c r="E5915" t="s">
        <v>5</v>
      </c>
      <c r="F5915" t="s">
        <v>7</v>
      </c>
      <c r="G5915" t="s">
        <v>20</v>
      </c>
      <c r="H5915" s="313">
        <v>829.52100000000792</v>
      </c>
    </row>
    <row r="5916" spans="1:8" x14ac:dyDescent="0.35">
      <c r="A5916">
        <v>347335</v>
      </c>
      <c r="B5916" t="s">
        <v>33</v>
      </c>
      <c r="C5916" t="s">
        <v>3</v>
      </c>
      <c r="D5916" t="s">
        <v>4</v>
      </c>
      <c r="E5916" t="s">
        <v>5</v>
      </c>
      <c r="F5916" t="s">
        <v>5</v>
      </c>
      <c r="G5916" t="s">
        <v>20</v>
      </c>
      <c r="H5916" s="313">
        <v>3310.8074999999953</v>
      </c>
    </row>
    <row r="5917" spans="1:8" x14ac:dyDescent="0.35">
      <c r="A5917">
        <v>347337</v>
      </c>
      <c r="B5917" t="s">
        <v>34</v>
      </c>
      <c r="C5917" t="s">
        <v>3</v>
      </c>
      <c r="D5917" t="s">
        <v>4</v>
      </c>
      <c r="E5917" t="s">
        <v>5</v>
      </c>
      <c r="F5917" t="s">
        <v>15</v>
      </c>
      <c r="G5917" t="s">
        <v>20</v>
      </c>
      <c r="H5917" s="313">
        <v>638.56406250000873</v>
      </c>
    </row>
    <row r="5918" spans="1:8" x14ac:dyDescent="0.35">
      <c r="A5918">
        <v>347337</v>
      </c>
      <c r="B5918" t="s">
        <v>34</v>
      </c>
      <c r="C5918" t="s">
        <v>3</v>
      </c>
      <c r="D5918" t="s">
        <v>4</v>
      </c>
      <c r="E5918" t="s">
        <v>5</v>
      </c>
      <c r="F5918" t="s">
        <v>10</v>
      </c>
      <c r="G5918" t="s">
        <v>20</v>
      </c>
      <c r="H5918" s="313">
        <v>1346.0484374999942</v>
      </c>
    </row>
    <row r="5919" spans="1:8" x14ac:dyDescent="0.35">
      <c r="A5919">
        <v>347337</v>
      </c>
      <c r="B5919" t="s">
        <v>34</v>
      </c>
      <c r="C5919" t="s">
        <v>3</v>
      </c>
      <c r="D5919" t="s">
        <v>4</v>
      </c>
      <c r="E5919" t="s">
        <v>5</v>
      </c>
      <c r="F5919" t="s">
        <v>14</v>
      </c>
      <c r="G5919" t="s">
        <v>20</v>
      </c>
      <c r="H5919" s="313">
        <v>1339.2843750000029</v>
      </c>
    </row>
    <row r="5920" spans="1:8" x14ac:dyDescent="0.35">
      <c r="A5920">
        <v>347337</v>
      </c>
      <c r="B5920" t="s">
        <v>34</v>
      </c>
      <c r="C5920" t="s">
        <v>3</v>
      </c>
      <c r="D5920" t="s">
        <v>4</v>
      </c>
      <c r="E5920" t="s">
        <v>5</v>
      </c>
      <c r="F5920" t="s">
        <v>13</v>
      </c>
      <c r="G5920" t="s">
        <v>20</v>
      </c>
      <c r="H5920" s="313">
        <v>806.41640624999854</v>
      </c>
    </row>
    <row r="5921" spans="1:8" x14ac:dyDescent="0.35">
      <c r="A5921">
        <v>347337</v>
      </c>
      <c r="B5921" t="s">
        <v>34</v>
      </c>
      <c r="C5921" t="s">
        <v>3</v>
      </c>
      <c r="D5921" t="s">
        <v>4</v>
      </c>
      <c r="E5921" t="s">
        <v>5</v>
      </c>
      <c r="F5921" t="s">
        <v>7</v>
      </c>
      <c r="G5921" t="s">
        <v>20</v>
      </c>
      <c r="H5921" s="313">
        <v>825.28874999999971</v>
      </c>
    </row>
    <row r="5922" spans="1:8" x14ac:dyDescent="0.35">
      <c r="A5922">
        <v>347337</v>
      </c>
      <c r="B5922" t="s">
        <v>34</v>
      </c>
      <c r="C5922" t="s">
        <v>3</v>
      </c>
      <c r="D5922" t="s">
        <v>4</v>
      </c>
      <c r="E5922" t="s">
        <v>5</v>
      </c>
      <c r="F5922" t="s">
        <v>5</v>
      </c>
      <c r="G5922" t="s">
        <v>20</v>
      </c>
      <c r="H5922" s="313">
        <v>3293.9156249999942</v>
      </c>
    </row>
    <row r="5923" spans="1:8" x14ac:dyDescent="0.35">
      <c r="A5923">
        <v>347339</v>
      </c>
      <c r="B5923" t="s">
        <v>35</v>
      </c>
      <c r="C5923" t="s">
        <v>3</v>
      </c>
      <c r="D5923" t="s">
        <v>4</v>
      </c>
      <c r="E5923" t="s">
        <v>5</v>
      </c>
      <c r="F5923" t="s">
        <v>15</v>
      </c>
      <c r="G5923" t="s">
        <v>20</v>
      </c>
      <c r="H5923" s="313">
        <v>635.28937499999302</v>
      </c>
    </row>
    <row r="5924" spans="1:8" x14ac:dyDescent="0.35">
      <c r="A5924">
        <v>347339</v>
      </c>
      <c r="B5924" t="s">
        <v>35</v>
      </c>
      <c r="C5924" t="s">
        <v>3</v>
      </c>
      <c r="D5924" t="s">
        <v>4</v>
      </c>
      <c r="E5924" t="s">
        <v>5</v>
      </c>
      <c r="F5924" t="s">
        <v>10</v>
      </c>
      <c r="G5924" t="s">
        <v>20</v>
      </c>
      <c r="H5924" s="313">
        <v>1339.1456250000047</v>
      </c>
    </row>
    <row r="5925" spans="1:8" x14ac:dyDescent="0.35">
      <c r="A5925">
        <v>347339</v>
      </c>
      <c r="B5925" t="s">
        <v>35</v>
      </c>
      <c r="C5925" t="s">
        <v>3</v>
      </c>
      <c r="D5925" t="s">
        <v>4</v>
      </c>
      <c r="E5925" t="s">
        <v>5</v>
      </c>
      <c r="F5925" t="s">
        <v>14</v>
      </c>
      <c r="G5925" t="s">
        <v>20</v>
      </c>
      <c r="H5925" s="313">
        <v>1332.4162499999875</v>
      </c>
    </row>
    <row r="5926" spans="1:8" x14ac:dyDescent="0.35">
      <c r="A5926">
        <v>347339</v>
      </c>
      <c r="B5926" t="s">
        <v>35</v>
      </c>
      <c r="C5926" t="s">
        <v>3</v>
      </c>
      <c r="D5926" t="s">
        <v>4</v>
      </c>
      <c r="E5926" t="s">
        <v>5</v>
      </c>
      <c r="F5926" t="s">
        <v>13</v>
      </c>
      <c r="G5926" t="s">
        <v>20</v>
      </c>
      <c r="H5926" s="313">
        <v>802.28093749999971</v>
      </c>
    </row>
    <row r="5927" spans="1:8" x14ac:dyDescent="0.35">
      <c r="A5927">
        <v>347339</v>
      </c>
      <c r="B5927" t="s">
        <v>35</v>
      </c>
      <c r="C5927" t="s">
        <v>3</v>
      </c>
      <c r="D5927" t="s">
        <v>4</v>
      </c>
      <c r="E5927" t="s">
        <v>5</v>
      </c>
      <c r="F5927" t="s">
        <v>7</v>
      </c>
      <c r="G5927" t="s">
        <v>20</v>
      </c>
      <c r="H5927" s="313">
        <v>821.05649999999878</v>
      </c>
    </row>
    <row r="5928" spans="1:8" x14ac:dyDescent="0.35">
      <c r="A5928">
        <v>347339</v>
      </c>
      <c r="B5928" t="s">
        <v>35</v>
      </c>
      <c r="C5928" t="s">
        <v>3</v>
      </c>
      <c r="D5928" t="s">
        <v>4</v>
      </c>
      <c r="E5928" t="s">
        <v>5</v>
      </c>
      <c r="F5928" t="s">
        <v>5</v>
      </c>
      <c r="G5928" t="s">
        <v>20</v>
      </c>
      <c r="H5928" s="313">
        <v>3277.0237500000076</v>
      </c>
    </row>
    <row r="5929" spans="1:8" x14ac:dyDescent="0.35">
      <c r="A5929">
        <v>347385</v>
      </c>
      <c r="B5929" t="s">
        <v>61</v>
      </c>
      <c r="C5929" t="s">
        <v>3</v>
      </c>
      <c r="D5929" t="s">
        <v>62</v>
      </c>
      <c r="E5929" t="s">
        <v>63</v>
      </c>
      <c r="F5929" t="s">
        <v>65</v>
      </c>
      <c r="G5929" t="s">
        <v>20</v>
      </c>
      <c r="H5929" s="313">
        <v>3152.9850000000042</v>
      </c>
    </row>
    <row r="5930" spans="1:8" x14ac:dyDescent="0.35">
      <c r="A5930">
        <v>347385</v>
      </c>
      <c r="B5930" t="s">
        <v>61</v>
      </c>
      <c r="C5930" t="s">
        <v>3</v>
      </c>
      <c r="D5930" t="s">
        <v>62</v>
      </c>
      <c r="E5930" t="s">
        <v>63</v>
      </c>
      <c r="F5930" t="s">
        <v>67</v>
      </c>
      <c r="G5930" t="s">
        <v>20</v>
      </c>
      <c r="H5930" s="313">
        <v>2823.0592500000021</v>
      </c>
    </row>
    <row r="5931" spans="1:8" x14ac:dyDescent="0.35">
      <c r="A5931">
        <v>347385</v>
      </c>
      <c r="B5931" t="s">
        <v>61</v>
      </c>
      <c r="C5931" t="s">
        <v>3</v>
      </c>
      <c r="D5931" t="s">
        <v>62</v>
      </c>
      <c r="E5931" t="s">
        <v>63</v>
      </c>
      <c r="F5931" t="s">
        <v>68</v>
      </c>
      <c r="G5931" t="s">
        <v>20</v>
      </c>
      <c r="H5931" s="313">
        <v>2838.4991249999985</v>
      </c>
    </row>
    <row r="5932" spans="1:8" x14ac:dyDescent="0.35">
      <c r="A5932">
        <v>347385</v>
      </c>
      <c r="B5932" t="s">
        <v>61</v>
      </c>
      <c r="C5932" t="s">
        <v>3</v>
      </c>
      <c r="D5932" t="s">
        <v>62</v>
      </c>
      <c r="E5932" t="s">
        <v>63</v>
      </c>
      <c r="F5932" t="s">
        <v>13</v>
      </c>
      <c r="G5932" t="s">
        <v>20</v>
      </c>
      <c r="H5932" s="313">
        <v>1886.6443749999999</v>
      </c>
    </row>
    <row r="5933" spans="1:8" x14ac:dyDescent="0.35">
      <c r="A5933">
        <v>347385</v>
      </c>
      <c r="B5933" t="s">
        <v>61</v>
      </c>
      <c r="C5933" t="s">
        <v>3</v>
      </c>
      <c r="D5933" t="s">
        <v>62</v>
      </c>
      <c r="E5933" t="s">
        <v>63</v>
      </c>
      <c r="F5933" t="s">
        <v>7</v>
      </c>
      <c r="G5933" t="s">
        <v>20</v>
      </c>
      <c r="H5933" s="313">
        <v>1930.7969999999987</v>
      </c>
    </row>
    <row r="5934" spans="1:8" x14ac:dyDescent="0.35">
      <c r="A5934">
        <v>347385</v>
      </c>
      <c r="B5934" t="s">
        <v>61</v>
      </c>
      <c r="C5934" t="s">
        <v>3</v>
      </c>
      <c r="D5934" t="s">
        <v>62</v>
      </c>
      <c r="E5934" t="s">
        <v>63</v>
      </c>
      <c r="F5934" t="s">
        <v>66</v>
      </c>
      <c r="G5934" t="s">
        <v>20</v>
      </c>
      <c r="H5934" s="313">
        <v>1901.5424999999996</v>
      </c>
    </row>
    <row r="5935" spans="1:8" x14ac:dyDescent="0.35">
      <c r="A5935">
        <v>347385</v>
      </c>
      <c r="B5935" t="s">
        <v>61</v>
      </c>
      <c r="C5935" t="s">
        <v>3</v>
      </c>
      <c r="D5935" t="s">
        <v>62</v>
      </c>
      <c r="E5935" t="s">
        <v>63</v>
      </c>
      <c r="F5935" t="s">
        <v>64</v>
      </c>
      <c r="G5935" t="s">
        <v>20</v>
      </c>
      <c r="H5935" s="313">
        <v>1839.2412499999991</v>
      </c>
    </row>
    <row r="5936" spans="1:8" x14ac:dyDescent="0.35">
      <c r="A5936">
        <v>347385</v>
      </c>
      <c r="B5936" t="s">
        <v>61</v>
      </c>
      <c r="C5936" t="s">
        <v>3</v>
      </c>
      <c r="D5936" t="s">
        <v>62</v>
      </c>
      <c r="E5936" t="s">
        <v>63</v>
      </c>
      <c r="F5936" t="s">
        <v>63</v>
      </c>
      <c r="G5936" t="s">
        <v>20</v>
      </c>
      <c r="H5936" s="313">
        <v>5150.0109375000029</v>
      </c>
    </row>
    <row r="5937" spans="1:8" x14ac:dyDescent="0.35">
      <c r="A5937">
        <v>347387</v>
      </c>
      <c r="B5937" t="s">
        <v>70</v>
      </c>
      <c r="C5937" t="s">
        <v>3</v>
      </c>
      <c r="D5937" t="s">
        <v>62</v>
      </c>
      <c r="E5937" t="s">
        <v>63</v>
      </c>
      <c r="F5937" t="s">
        <v>65</v>
      </c>
      <c r="G5937" t="s">
        <v>20</v>
      </c>
      <c r="H5937" s="313">
        <v>285.18000000000029</v>
      </c>
    </row>
    <row r="5938" spans="1:8" x14ac:dyDescent="0.35">
      <c r="A5938">
        <v>347387</v>
      </c>
      <c r="B5938" t="s">
        <v>70</v>
      </c>
      <c r="C5938" t="s">
        <v>3</v>
      </c>
      <c r="D5938" t="s">
        <v>62</v>
      </c>
      <c r="E5938" t="s">
        <v>63</v>
      </c>
      <c r="F5938" t="s">
        <v>67</v>
      </c>
      <c r="G5938" t="s">
        <v>20</v>
      </c>
      <c r="H5938" s="313">
        <v>255.33899999999994</v>
      </c>
    </row>
    <row r="5939" spans="1:8" x14ac:dyDescent="0.35">
      <c r="A5939">
        <v>347387</v>
      </c>
      <c r="B5939" t="s">
        <v>70</v>
      </c>
      <c r="C5939" t="s">
        <v>3</v>
      </c>
      <c r="D5939" t="s">
        <v>62</v>
      </c>
      <c r="E5939" t="s">
        <v>63</v>
      </c>
      <c r="F5939" t="s">
        <v>68</v>
      </c>
      <c r="G5939" t="s">
        <v>20</v>
      </c>
      <c r="H5939" s="313">
        <v>256.73549999999523</v>
      </c>
    </row>
    <row r="5940" spans="1:8" x14ac:dyDescent="0.35">
      <c r="A5940">
        <v>347387</v>
      </c>
      <c r="B5940" t="s">
        <v>70</v>
      </c>
      <c r="C5940" t="s">
        <v>3</v>
      </c>
      <c r="D5940" t="s">
        <v>62</v>
      </c>
      <c r="E5940" t="s">
        <v>63</v>
      </c>
      <c r="F5940" t="s">
        <v>13</v>
      </c>
      <c r="G5940" t="s">
        <v>20</v>
      </c>
      <c r="H5940" s="313">
        <v>170.64250000000175</v>
      </c>
    </row>
    <row r="5941" spans="1:8" x14ac:dyDescent="0.35">
      <c r="A5941">
        <v>347387</v>
      </c>
      <c r="B5941" t="s">
        <v>70</v>
      </c>
      <c r="C5941" t="s">
        <v>3</v>
      </c>
      <c r="D5941" t="s">
        <v>62</v>
      </c>
      <c r="E5941" t="s">
        <v>63</v>
      </c>
      <c r="F5941" t="s">
        <v>7</v>
      </c>
      <c r="G5941" t="s">
        <v>20</v>
      </c>
      <c r="H5941" s="313">
        <v>174.63600000000224</v>
      </c>
    </row>
    <row r="5942" spans="1:8" x14ac:dyDescent="0.35">
      <c r="A5942">
        <v>347387</v>
      </c>
      <c r="B5942" t="s">
        <v>70</v>
      </c>
      <c r="C5942" t="s">
        <v>3</v>
      </c>
      <c r="D5942" t="s">
        <v>62</v>
      </c>
      <c r="E5942" t="s">
        <v>63</v>
      </c>
      <c r="F5942" t="s">
        <v>66</v>
      </c>
      <c r="G5942" t="s">
        <v>20</v>
      </c>
      <c r="H5942" s="313">
        <v>171.9900000000016</v>
      </c>
    </row>
    <row r="5943" spans="1:8" x14ac:dyDescent="0.35">
      <c r="A5943">
        <v>347387</v>
      </c>
      <c r="B5943" t="s">
        <v>70</v>
      </c>
      <c r="C5943" t="s">
        <v>3</v>
      </c>
      <c r="D5943" t="s">
        <v>62</v>
      </c>
      <c r="E5943" t="s">
        <v>63</v>
      </c>
      <c r="F5943" t="s">
        <v>64</v>
      </c>
      <c r="G5943" t="s">
        <v>20</v>
      </c>
      <c r="H5943" s="313">
        <v>166.35499999999956</v>
      </c>
    </row>
    <row r="5944" spans="1:8" x14ac:dyDescent="0.35">
      <c r="A5944">
        <v>347387</v>
      </c>
      <c r="B5944" t="s">
        <v>70</v>
      </c>
      <c r="C5944" t="s">
        <v>3</v>
      </c>
      <c r="D5944" t="s">
        <v>62</v>
      </c>
      <c r="E5944" t="s">
        <v>63</v>
      </c>
      <c r="F5944" t="s">
        <v>63</v>
      </c>
      <c r="G5944" t="s">
        <v>20</v>
      </c>
      <c r="H5944" s="313">
        <v>465.80625000000146</v>
      </c>
    </row>
    <row r="5945" spans="1:8" x14ac:dyDescent="0.35">
      <c r="A5945">
        <v>347389</v>
      </c>
      <c r="B5945" t="s">
        <v>71</v>
      </c>
      <c r="C5945" t="s">
        <v>3</v>
      </c>
      <c r="D5945" t="s">
        <v>62</v>
      </c>
      <c r="E5945" t="s">
        <v>63</v>
      </c>
      <c r="F5945" t="s">
        <v>65</v>
      </c>
      <c r="G5945" t="s">
        <v>20</v>
      </c>
      <c r="H5945" s="313">
        <v>283.72499999999854</v>
      </c>
    </row>
    <row r="5946" spans="1:8" x14ac:dyDescent="0.35">
      <c r="A5946">
        <v>347389</v>
      </c>
      <c r="B5946" t="s">
        <v>71</v>
      </c>
      <c r="C5946" t="s">
        <v>3</v>
      </c>
      <c r="D5946" t="s">
        <v>62</v>
      </c>
      <c r="E5946" t="s">
        <v>63</v>
      </c>
      <c r="F5946" t="s">
        <v>67</v>
      </c>
      <c r="G5946" t="s">
        <v>20</v>
      </c>
      <c r="H5946" s="313">
        <v>254.03625000000466</v>
      </c>
    </row>
    <row r="5947" spans="1:8" x14ac:dyDescent="0.35">
      <c r="A5947">
        <v>347389</v>
      </c>
      <c r="B5947" t="s">
        <v>71</v>
      </c>
      <c r="C5947" t="s">
        <v>3</v>
      </c>
      <c r="D5947" t="s">
        <v>62</v>
      </c>
      <c r="E5947" t="s">
        <v>63</v>
      </c>
      <c r="F5947" t="s">
        <v>68</v>
      </c>
      <c r="G5947" t="s">
        <v>20</v>
      </c>
      <c r="H5947" s="313">
        <v>255.42562500000349</v>
      </c>
    </row>
    <row r="5948" spans="1:8" x14ac:dyDescent="0.35">
      <c r="A5948">
        <v>347389</v>
      </c>
      <c r="B5948" t="s">
        <v>71</v>
      </c>
      <c r="C5948" t="s">
        <v>3</v>
      </c>
      <c r="D5948" t="s">
        <v>62</v>
      </c>
      <c r="E5948" t="s">
        <v>63</v>
      </c>
      <c r="F5948" t="s">
        <v>13</v>
      </c>
      <c r="G5948" t="s">
        <v>20</v>
      </c>
      <c r="H5948" s="313">
        <v>169.77187499999854</v>
      </c>
    </row>
    <row r="5949" spans="1:8" x14ac:dyDescent="0.35">
      <c r="A5949">
        <v>347389</v>
      </c>
      <c r="B5949" t="s">
        <v>71</v>
      </c>
      <c r="C5949" t="s">
        <v>3</v>
      </c>
      <c r="D5949" t="s">
        <v>62</v>
      </c>
      <c r="E5949" t="s">
        <v>63</v>
      </c>
      <c r="F5949" t="s">
        <v>7</v>
      </c>
      <c r="G5949" t="s">
        <v>20</v>
      </c>
      <c r="H5949" s="313">
        <v>173.74499999999898</v>
      </c>
    </row>
    <row r="5950" spans="1:8" x14ac:dyDescent="0.35">
      <c r="A5950">
        <v>347389</v>
      </c>
      <c r="B5950" t="s">
        <v>71</v>
      </c>
      <c r="C5950" t="s">
        <v>3</v>
      </c>
      <c r="D5950" t="s">
        <v>62</v>
      </c>
      <c r="E5950" t="s">
        <v>63</v>
      </c>
      <c r="F5950" t="s">
        <v>66</v>
      </c>
      <c r="G5950" t="s">
        <v>20</v>
      </c>
      <c r="H5950" s="313">
        <v>171.11249999999927</v>
      </c>
    </row>
    <row r="5951" spans="1:8" x14ac:dyDescent="0.35">
      <c r="A5951">
        <v>347389</v>
      </c>
      <c r="B5951" t="s">
        <v>71</v>
      </c>
      <c r="C5951" t="s">
        <v>3</v>
      </c>
      <c r="D5951" t="s">
        <v>62</v>
      </c>
      <c r="E5951" t="s">
        <v>63</v>
      </c>
      <c r="F5951" t="s">
        <v>64</v>
      </c>
      <c r="G5951" t="s">
        <v>20</v>
      </c>
      <c r="H5951" s="313">
        <v>165.50625000000218</v>
      </c>
    </row>
    <row r="5952" spans="1:8" x14ac:dyDescent="0.35">
      <c r="A5952">
        <v>347389</v>
      </c>
      <c r="B5952" t="s">
        <v>71</v>
      </c>
      <c r="C5952" t="s">
        <v>3</v>
      </c>
      <c r="D5952" t="s">
        <v>62</v>
      </c>
      <c r="E5952" t="s">
        <v>63</v>
      </c>
      <c r="F5952" t="s">
        <v>63</v>
      </c>
      <c r="G5952" t="s">
        <v>20</v>
      </c>
      <c r="H5952" s="313">
        <v>463.4296875</v>
      </c>
    </row>
    <row r="5953" spans="1:8" x14ac:dyDescent="0.35">
      <c r="A5953">
        <v>347391</v>
      </c>
      <c r="B5953" t="s">
        <v>72</v>
      </c>
      <c r="C5953" t="s">
        <v>3</v>
      </c>
      <c r="D5953" t="s">
        <v>62</v>
      </c>
      <c r="E5953" t="s">
        <v>63</v>
      </c>
      <c r="F5953" t="s">
        <v>65</v>
      </c>
      <c r="G5953" t="s">
        <v>20</v>
      </c>
      <c r="H5953" s="313">
        <v>-141.13500000000204</v>
      </c>
    </row>
    <row r="5954" spans="1:8" x14ac:dyDescent="0.35">
      <c r="A5954">
        <v>347391</v>
      </c>
      <c r="B5954" t="s">
        <v>72</v>
      </c>
      <c r="C5954" t="s">
        <v>3</v>
      </c>
      <c r="D5954" t="s">
        <v>62</v>
      </c>
      <c r="E5954" t="s">
        <v>63</v>
      </c>
      <c r="F5954" t="s">
        <v>67</v>
      </c>
      <c r="G5954" t="s">
        <v>20</v>
      </c>
      <c r="H5954" s="313">
        <v>-126.36674999999741</v>
      </c>
    </row>
    <row r="5955" spans="1:8" x14ac:dyDescent="0.35">
      <c r="A5955">
        <v>347391</v>
      </c>
      <c r="B5955" t="s">
        <v>72</v>
      </c>
      <c r="C5955" t="s">
        <v>3</v>
      </c>
      <c r="D5955" t="s">
        <v>62</v>
      </c>
      <c r="E5955" t="s">
        <v>63</v>
      </c>
      <c r="F5955" t="s">
        <v>68</v>
      </c>
      <c r="G5955" t="s">
        <v>20</v>
      </c>
      <c r="H5955" s="313">
        <v>-127.0578749999986</v>
      </c>
    </row>
    <row r="5956" spans="1:8" x14ac:dyDescent="0.35">
      <c r="A5956">
        <v>347391</v>
      </c>
      <c r="B5956" t="s">
        <v>72</v>
      </c>
      <c r="C5956" t="s">
        <v>3</v>
      </c>
      <c r="D5956" t="s">
        <v>62</v>
      </c>
      <c r="E5956" t="s">
        <v>63</v>
      </c>
      <c r="F5956" t="s">
        <v>13</v>
      </c>
      <c r="G5956" t="s">
        <v>20</v>
      </c>
      <c r="H5956" s="313">
        <v>-84.45062500000131</v>
      </c>
    </row>
    <row r="5957" spans="1:8" x14ac:dyDescent="0.35">
      <c r="A5957">
        <v>347391</v>
      </c>
      <c r="B5957" t="s">
        <v>72</v>
      </c>
      <c r="C5957" t="s">
        <v>3</v>
      </c>
      <c r="D5957" t="s">
        <v>62</v>
      </c>
      <c r="E5957" t="s">
        <v>63</v>
      </c>
      <c r="F5957" t="s">
        <v>7</v>
      </c>
      <c r="G5957" t="s">
        <v>20</v>
      </c>
      <c r="H5957" s="313">
        <v>-86.42699999999968</v>
      </c>
    </row>
    <row r="5958" spans="1:8" x14ac:dyDescent="0.35">
      <c r="A5958">
        <v>347391</v>
      </c>
      <c r="B5958" t="s">
        <v>72</v>
      </c>
      <c r="C5958" t="s">
        <v>3</v>
      </c>
      <c r="D5958" t="s">
        <v>62</v>
      </c>
      <c r="E5958" t="s">
        <v>63</v>
      </c>
      <c r="F5958" t="s">
        <v>66</v>
      </c>
      <c r="G5958" t="s">
        <v>20</v>
      </c>
      <c r="H5958" s="313">
        <v>-85.117500000000291</v>
      </c>
    </row>
    <row r="5959" spans="1:8" x14ac:dyDescent="0.35">
      <c r="A5959">
        <v>347391</v>
      </c>
      <c r="B5959" t="s">
        <v>72</v>
      </c>
      <c r="C5959" t="s">
        <v>3</v>
      </c>
      <c r="D5959" t="s">
        <v>62</v>
      </c>
      <c r="E5959" t="s">
        <v>63</v>
      </c>
      <c r="F5959" t="s">
        <v>64</v>
      </c>
      <c r="G5959" t="s">
        <v>20</v>
      </c>
      <c r="H5959" s="313">
        <v>-82.328750000000582</v>
      </c>
    </row>
    <row r="5960" spans="1:8" x14ac:dyDescent="0.35">
      <c r="A5960">
        <v>347391</v>
      </c>
      <c r="B5960" t="s">
        <v>72</v>
      </c>
      <c r="C5960" t="s">
        <v>3</v>
      </c>
      <c r="D5960" t="s">
        <v>62</v>
      </c>
      <c r="E5960" t="s">
        <v>63</v>
      </c>
      <c r="F5960" t="s">
        <v>63</v>
      </c>
      <c r="G5960" t="s">
        <v>20</v>
      </c>
      <c r="H5960" s="313">
        <v>-230.52656249999563</v>
      </c>
    </row>
    <row r="5961" spans="1:8" x14ac:dyDescent="0.35">
      <c r="A5961">
        <v>347393</v>
      </c>
      <c r="B5961" t="s">
        <v>73</v>
      </c>
      <c r="C5961" t="s">
        <v>3</v>
      </c>
      <c r="D5961" t="s">
        <v>62</v>
      </c>
      <c r="E5961" t="s">
        <v>63</v>
      </c>
      <c r="F5961" t="s">
        <v>65</v>
      </c>
      <c r="G5961" t="s">
        <v>20</v>
      </c>
      <c r="H5961" s="313">
        <v>-140.40750000000116</v>
      </c>
    </row>
    <row r="5962" spans="1:8" x14ac:dyDescent="0.35">
      <c r="A5962">
        <v>347393</v>
      </c>
      <c r="B5962" t="s">
        <v>73</v>
      </c>
      <c r="C5962" t="s">
        <v>3</v>
      </c>
      <c r="D5962" t="s">
        <v>62</v>
      </c>
      <c r="E5962" t="s">
        <v>63</v>
      </c>
      <c r="F5962" t="s">
        <v>67</v>
      </c>
      <c r="G5962" t="s">
        <v>20</v>
      </c>
      <c r="H5962" s="313">
        <v>-125.71537499999977</v>
      </c>
    </row>
    <row r="5963" spans="1:8" x14ac:dyDescent="0.35">
      <c r="A5963">
        <v>347393</v>
      </c>
      <c r="B5963" t="s">
        <v>73</v>
      </c>
      <c r="C5963" t="s">
        <v>3</v>
      </c>
      <c r="D5963" t="s">
        <v>62</v>
      </c>
      <c r="E5963" t="s">
        <v>63</v>
      </c>
      <c r="F5963" t="s">
        <v>68</v>
      </c>
      <c r="G5963" t="s">
        <v>20</v>
      </c>
      <c r="H5963" s="313">
        <v>-126.4029374999991</v>
      </c>
    </row>
    <row r="5964" spans="1:8" x14ac:dyDescent="0.35">
      <c r="A5964">
        <v>347393</v>
      </c>
      <c r="B5964" t="s">
        <v>73</v>
      </c>
      <c r="C5964" t="s">
        <v>3</v>
      </c>
      <c r="D5964" t="s">
        <v>62</v>
      </c>
      <c r="E5964" t="s">
        <v>63</v>
      </c>
      <c r="F5964" t="s">
        <v>13</v>
      </c>
      <c r="G5964" t="s">
        <v>20</v>
      </c>
      <c r="H5964" s="313">
        <v>-84.015312499999709</v>
      </c>
    </row>
    <row r="5965" spans="1:8" x14ac:dyDescent="0.35">
      <c r="A5965">
        <v>347393</v>
      </c>
      <c r="B5965" t="s">
        <v>73</v>
      </c>
      <c r="C5965" t="s">
        <v>3</v>
      </c>
      <c r="D5965" t="s">
        <v>62</v>
      </c>
      <c r="E5965" t="s">
        <v>63</v>
      </c>
      <c r="F5965" t="s">
        <v>7</v>
      </c>
      <c r="G5965" t="s">
        <v>20</v>
      </c>
      <c r="H5965" s="313">
        <v>-85.98149999999805</v>
      </c>
    </row>
    <row r="5966" spans="1:8" x14ac:dyDescent="0.35">
      <c r="A5966">
        <v>347393</v>
      </c>
      <c r="B5966" t="s">
        <v>73</v>
      </c>
      <c r="C5966" t="s">
        <v>3</v>
      </c>
      <c r="D5966" t="s">
        <v>62</v>
      </c>
      <c r="E5966" t="s">
        <v>63</v>
      </c>
      <c r="F5966" t="s">
        <v>66</v>
      </c>
      <c r="G5966" t="s">
        <v>20</v>
      </c>
      <c r="H5966" s="313">
        <v>-84.678749999999127</v>
      </c>
    </row>
    <row r="5967" spans="1:8" x14ac:dyDescent="0.35">
      <c r="A5967">
        <v>347393</v>
      </c>
      <c r="B5967" t="s">
        <v>73</v>
      </c>
      <c r="C5967" t="s">
        <v>3</v>
      </c>
      <c r="D5967" t="s">
        <v>62</v>
      </c>
      <c r="E5967" t="s">
        <v>63</v>
      </c>
      <c r="F5967" t="s">
        <v>64</v>
      </c>
      <c r="G5967" t="s">
        <v>20</v>
      </c>
      <c r="H5967" s="313">
        <v>-81.904374999998254</v>
      </c>
    </row>
    <row r="5968" spans="1:8" x14ac:dyDescent="0.35">
      <c r="A5968">
        <v>347393</v>
      </c>
      <c r="B5968" t="s">
        <v>73</v>
      </c>
      <c r="C5968" t="s">
        <v>3</v>
      </c>
      <c r="D5968" t="s">
        <v>62</v>
      </c>
      <c r="E5968" t="s">
        <v>63</v>
      </c>
      <c r="F5968" t="s">
        <v>63</v>
      </c>
      <c r="G5968" t="s">
        <v>20</v>
      </c>
      <c r="H5968" s="313">
        <v>-229.33828124999854</v>
      </c>
    </row>
    <row r="5969" spans="1:8" x14ac:dyDescent="0.35">
      <c r="A5969">
        <v>347395</v>
      </c>
      <c r="B5969" t="s">
        <v>74</v>
      </c>
      <c r="C5969" t="s">
        <v>3</v>
      </c>
      <c r="D5969" t="s">
        <v>62</v>
      </c>
      <c r="E5969" t="s">
        <v>63</v>
      </c>
      <c r="F5969" t="s">
        <v>65</v>
      </c>
      <c r="G5969" t="s">
        <v>20</v>
      </c>
      <c r="H5969" s="313">
        <v>-3630.2249999999913</v>
      </c>
    </row>
    <row r="5970" spans="1:8" x14ac:dyDescent="0.35">
      <c r="A5970">
        <v>347395</v>
      </c>
      <c r="B5970" t="s">
        <v>74</v>
      </c>
      <c r="C5970" t="s">
        <v>3</v>
      </c>
      <c r="D5970" t="s">
        <v>62</v>
      </c>
      <c r="E5970" t="s">
        <v>63</v>
      </c>
      <c r="F5970" t="s">
        <v>67</v>
      </c>
      <c r="G5970" t="s">
        <v>20</v>
      </c>
      <c r="H5970" s="313">
        <v>-3293.6993999999977</v>
      </c>
    </row>
    <row r="5971" spans="1:8" x14ac:dyDescent="0.35">
      <c r="A5971">
        <v>347395</v>
      </c>
      <c r="B5971" t="s">
        <v>74</v>
      </c>
      <c r="C5971" t="s">
        <v>3</v>
      </c>
      <c r="D5971" t="s">
        <v>62</v>
      </c>
      <c r="E5971" t="s">
        <v>63</v>
      </c>
      <c r="F5971" t="s">
        <v>68</v>
      </c>
      <c r="G5971" t="s">
        <v>20</v>
      </c>
      <c r="H5971" s="313">
        <v>-3311.7133000000031</v>
      </c>
    </row>
    <row r="5972" spans="1:8" x14ac:dyDescent="0.35">
      <c r="A5972">
        <v>347395</v>
      </c>
      <c r="B5972" t="s">
        <v>74</v>
      </c>
      <c r="C5972" t="s">
        <v>3</v>
      </c>
      <c r="D5972" t="s">
        <v>62</v>
      </c>
      <c r="E5972" t="s">
        <v>63</v>
      </c>
      <c r="F5972" t="s">
        <v>13</v>
      </c>
      <c r="G5972" t="s">
        <v>20</v>
      </c>
      <c r="H5972" s="313">
        <v>-2128.765187500001</v>
      </c>
    </row>
    <row r="5973" spans="1:8" x14ac:dyDescent="0.35">
      <c r="A5973">
        <v>347395</v>
      </c>
      <c r="B5973" t="s">
        <v>74</v>
      </c>
      <c r="C5973" t="s">
        <v>3</v>
      </c>
      <c r="D5973" t="s">
        <v>62</v>
      </c>
      <c r="E5973" t="s">
        <v>63</v>
      </c>
      <c r="F5973" t="s">
        <v>7</v>
      </c>
      <c r="G5973" t="s">
        <v>20</v>
      </c>
      <c r="H5973" s="313">
        <v>-2178.5840999999928</v>
      </c>
    </row>
    <row r="5974" spans="1:8" x14ac:dyDescent="0.35">
      <c r="A5974">
        <v>347395</v>
      </c>
      <c r="B5974" t="s">
        <v>74</v>
      </c>
      <c r="C5974" t="s">
        <v>3</v>
      </c>
      <c r="D5974" t="s">
        <v>62</v>
      </c>
      <c r="E5974" t="s">
        <v>63</v>
      </c>
      <c r="F5974" t="s">
        <v>66</v>
      </c>
      <c r="G5974" t="s">
        <v>20</v>
      </c>
      <c r="H5974" s="313">
        <v>-2145.5752500000017</v>
      </c>
    </row>
    <row r="5975" spans="1:8" x14ac:dyDescent="0.35">
      <c r="A5975">
        <v>347395</v>
      </c>
      <c r="B5975" t="s">
        <v>74</v>
      </c>
      <c r="C5975" t="s">
        <v>3</v>
      </c>
      <c r="D5975" t="s">
        <v>62</v>
      </c>
      <c r="E5975" t="s">
        <v>63</v>
      </c>
      <c r="F5975" t="s">
        <v>64</v>
      </c>
      <c r="G5975" t="s">
        <v>20</v>
      </c>
      <c r="H5975" s="313">
        <v>-2075.2786250000026</v>
      </c>
    </row>
    <row r="5976" spans="1:8" x14ac:dyDescent="0.35">
      <c r="A5976">
        <v>347395</v>
      </c>
      <c r="B5976" t="s">
        <v>74</v>
      </c>
      <c r="C5976" t="s">
        <v>3</v>
      </c>
      <c r="D5976" t="s">
        <v>62</v>
      </c>
      <c r="E5976" t="s">
        <v>63</v>
      </c>
      <c r="F5976" t="s">
        <v>63</v>
      </c>
      <c r="G5976" t="s">
        <v>20</v>
      </c>
      <c r="H5976" s="313">
        <v>-4111.1362499999814</v>
      </c>
    </row>
    <row r="5977" spans="1:8" x14ac:dyDescent="0.35">
      <c r="A5977">
        <v>347397</v>
      </c>
      <c r="B5977" t="s">
        <v>75</v>
      </c>
      <c r="C5977" t="s">
        <v>3</v>
      </c>
      <c r="D5977" t="s">
        <v>62</v>
      </c>
      <c r="E5977" t="s">
        <v>63</v>
      </c>
      <c r="F5977" t="s">
        <v>65</v>
      </c>
      <c r="G5977" t="s">
        <v>20</v>
      </c>
      <c r="H5977" s="313">
        <v>-289.54499999999825</v>
      </c>
    </row>
    <row r="5978" spans="1:8" x14ac:dyDescent="0.35">
      <c r="A5978">
        <v>347397</v>
      </c>
      <c r="B5978" t="s">
        <v>75</v>
      </c>
      <c r="C5978" t="s">
        <v>3</v>
      </c>
      <c r="D5978" t="s">
        <v>62</v>
      </c>
      <c r="E5978" t="s">
        <v>63</v>
      </c>
      <c r="F5978" t="s">
        <v>67</v>
      </c>
      <c r="G5978" t="s">
        <v>20</v>
      </c>
      <c r="H5978" s="313">
        <v>-302.45512499999313</v>
      </c>
    </row>
    <row r="5979" spans="1:8" x14ac:dyDescent="0.35">
      <c r="A5979">
        <v>347397</v>
      </c>
      <c r="B5979" t="s">
        <v>75</v>
      </c>
      <c r="C5979" t="s">
        <v>3</v>
      </c>
      <c r="D5979" t="s">
        <v>62</v>
      </c>
      <c r="E5979" t="s">
        <v>63</v>
      </c>
      <c r="F5979" t="s">
        <v>68</v>
      </c>
      <c r="G5979" t="s">
        <v>20</v>
      </c>
      <c r="H5979" s="313">
        <v>-304.10931250000431</v>
      </c>
    </row>
    <row r="5980" spans="1:8" x14ac:dyDescent="0.35">
      <c r="A5980">
        <v>347397</v>
      </c>
      <c r="B5980" t="s">
        <v>75</v>
      </c>
      <c r="C5980" t="s">
        <v>3</v>
      </c>
      <c r="D5980" t="s">
        <v>62</v>
      </c>
      <c r="E5980" t="s">
        <v>63</v>
      </c>
      <c r="F5980" t="s">
        <v>13</v>
      </c>
      <c r="G5980" t="s">
        <v>20</v>
      </c>
      <c r="H5980" s="313">
        <v>-129.94078124999942</v>
      </c>
    </row>
    <row r="5981" spans="1:8" x14ac:dyDescent="0.35">
      <c r="A5981">
        <v>347397</v>
      </c>
      <c r="B5981" t="s">
        <v>75</v>
      </c>
      <c r="C5981" t="s">
        <v>3</v>
      </c>
      <c r="D5981" t="s">
        <v>62</v>
      </c>
      <c r="E5981" t="s">
        <v>63</v>
      </c>
      <c r="F5981" t="s">
        <v>7</v>
      </c>
      <c r="G5981" t="s">
        <v>20</v>
      </c>
      <c r="H5981" s="313">
        <v>-132.98174999999901</v>
      </c>
    </row>
    <row r="5982" spans="1:8" x14ac:dyDescent="0.35">
      <c r="A5982">
        <v>347397</v>
      </c>
      <c r="B5982" t="s">
        <v>75</v>
      </c>
      <c r="C5982" t="s">
        <v>3</v>
      </c>
      <c r="D5982" t="s">
        <v>62</v>
      </c>
      <c r="E5982" t="s">
        <v>63</v>
      </c>
      <c r="F5982" t="s">
        <v>66</v>
      </c>
      <c r="G5982" t="s">
        <v>20</v>
      </c>
      <c r="H5982" s="313">
        <v>-130.96687499999825</v>
      </c>
    </row>
    <row r="5983" spans="1:8" x14ac:dyDescent="0.35">
      <c r="A5983">
        <v>347397</v>
      </c>
      <c r="B5983" t="s">
        <v>75</v>
      </c>
      <c r="C5983" t="s">
        <v>3</v>
      </c>
      <c r="D5983" t="s">
        <v>62</v>
      </c>
      <c r="E5983" t="s">
        <v>63</v>
      </c>
      <c r="F5983" t="s">
        <v>64</v>
      </c>
      <c r="G5983" t="s">
        <v>20</v>
      </c>
      <c r="H5983" s="313">
        <v>-126.67593749999651</v>
      </c>
    </row>
    <row r="5984" spans="1:8" x14ac:dyDescent="0.35">
      <c r="A5984">
        <v>347397</v>
      </c>
      <c r="B5984" t="s">
        <v>75</v>
      </c>
      <c r="C5984" t="s">
        <v>3</v>
      </c>
      <c r="D5984" t="s">
        <v>62</v>
      </c>
      <c r="E5984" t="s">
        <v>63</v>
      </c>
      <c r="F5984" t="s">
        <v>63</v>
      </c>
      <c r="G5984" t="s">
        <v>20</v>
      </c>
      <c r="H5984" s="313">
        <v>-472.93593749999127</v>
      </c>
    </row>
    <row r="5985" spans="1:8" x14ac:dyDescent="0.35">
      <c r="A5985">
        <v>347399</v>
      </c>
      <c r="B5985" t="s">
        <v>76</v>
      </c>
      <c r="C5985" t="s">
        <v>3</v>
      </c>
      <c r="D5985" t="s">
        <v>62</v>
      </c>
      <c r="E5985" t="s">
        <v>63</v>
      </c>
      <c r="F5985" t="s">
        <v>65</v>
      </c>
      <c r="G5985" t="s">
        <v>20</v>
      </c>
      <c r="H5985" s="313">
        <v>-1008.3150000000023</v>
      </c>
    </row>
    <row r="5986" spans="1:8" x14ac:dyDescent="0.35">
      <c r="A5986">
        <v>347399</v>
      </c>
      <c r="B5986" t="s">
        <v>76</v>
      </c>
      <c r="C5986" t="s">
        <v>3</v>
      </c>
      <c r="D5986" t="s">
        <v>62</v>
      </c>
      <c r="E5986" t="s">
        <v>63</v>
      </c>
      <c r="F5986" t="s">
        <v>67</v>
      </c>
      <c r="G5986" t="s">
        <v>20</v>
      </c>
      <c r="H5986" s="313">
        <v>-1031.7780000000021</v>
      </c>
    </row>
    <row r="5987" spans="1:8" x14ac:dyDescent="0.35">
      <c r="A5987">
        <v>347399</v>
      </c>
      <c r="B5987" t="s">
        <v>76</v>
      </c>
      <c r="C5987" t="s">
        <v>3</v>
      </c>
      <c r="D5987" t="s">
        <v>62</v>
      </c>
      <c r="E5987" t="s">
        <v>63</v>
      </c>
      <c r="F5987" t="s">
        <v>68</v>
      </c>
      <c r="G5987" t="s">
        <v>20</v>
      </c>
      <c r="H5987" s="313">
        <v>-1037.4209999999948</v>
      </c>
    </row>
    <row r="5988" spans="1:8" x14ac:dyDescent="0.35">
      <c r="A5988">
        <v>347399</v>
      </c>
      <c r="B5988" t="s">
        <v>76</v>
      </c>
      <c r="C5988" t="s">
        <v>3</v>
      </c>
      <c r="D5988" t="s">
        <v>62</v>
      </c>
      <c r="E5988" t="s">
        <v>63</v>
      </c>
      <c r="F5988" t="s">
        <v>13</v>
      </c>
      <c r="G5988" t="s">
        <v>20</v>
      </c>
      <c r="H5988" s="313">
        <v>-474.05531250000058</v>
      </c>
    </row>
    <row r="5989" spans="1:8" x14ac:dyDescent="0.35">
      <c r="A5989">
        <v>347399</v>
      </c>
      <c r="B5989" t="s">
        <v>76</v>
      </c>
      <c r="C5989" t="s">
        <v>3</v>
      </c>
      <c r="D5989" t="s">
        <v>62</v>
      </c>
      <c r="E5989" t="s">
        <v>63</v>
      </c>
      <c r="F5989" t="s">
        <v>7</v>
      </c>
      <c r="G5989" t="s">
        <v>20</v>
      </c>
      <c r="H5989" s="313">
        <v>-485.14949999999953</v>
      </c>
    </row>
    <row r="5990" spans="1:8" x14ac:dyDescent="0.35">
      <c r="A5990">
        <v>347399</v>
      </c>
      <c r="B5990" t="s">
        <v>76</v>
      </c>
      <c r="C5990" t="s">
        <v>3</v>
      </c>
      <c r="D5990" t="s">
        <v>62</v>
      </c>
      <c r="E5990" t="s">
        <v>63</v>
      </c>
      <c r="F5990" t="s">
        <v>66</v>
      </c>
      <c r="G5990" t="s">
        <v>20</v>
      </c>
      <c r="H5990" s="313">
        <v>-477.79875000000175</v>
      </c>
    </row>
    <row r="5991" spans="1:8" x14ac:dyDescent="0.35">
      <c r="A5991">
        <v>347399</v>
      </c>
      <c r="B5991" t="s">
        <v>76</v>
      </c>
      <c r="C5991" t="s">
        <v>3</v>
      </c>
      <c r="D5991" t="s">
        <v>62</v>
      </c>
      <c r="E5991" t="s">
        <v>63</v>
      </c>
      <c r="F5991" t="s">
        <v>64</v>
      </c>
      <c r="G5991" t="s">
        <v>20</v>
      </c>
      <c r="H5991" s="313">
        <v>-462.14437499999985</v>
      </c>
    </row>
    <row r="5992" spans="1:8" x14ac:dyDescent="0.35">
      <c r="A5992">
        <v>347399</v>
      </c>
      <c r="B5992" t="s">
        <v>76</v>
      </c>
      <c r="C5992" t="s">
        <v>3</v>
      </c>
      <c r="D5992" t="s">
        <v>62</v>
      </c>
      <c r="E5992" t="s">
        <v>63</v>
      </c>
      <c r="F5992" t="s">
        <v>63</v>
      </c>
      <c r="G5992" t="s">
        <v>20</v>
      </c>
      <c r="H5992" s="313">
        <v>-1411.6781249999985</v>
      </c>
    </row>
    <row r="5993" spans="1:8" x14ac:dyDescent="0.35">
      <c r="A5993">
        <v>347411</v>
      </c>
      <c r="B5993" t="s">
        <v>85</v>
      </c>
      <c r="C5993" t="s">
        <v>37</v>
      </c>
      <c r="D5993" t="s">
        <v>38</v>
      </c>
      <c r="E5993" t="s">
        <v>39</v>
      </c>
      <c r="F5993" t="s">
        <v>39</v>
      </c>
      <c r="G5993" t="s">
        <v>20</v>
      </c>
      <c r="H5993" s="313">
        <v>-9837.9337499999965</v>
      </c>
    </row>
    <row r="5994" spans="1:8" x14ac:dyDescent="0.35">
      <c r="A5994">
        <v>347411</v>
      </c>
      <c r="B5994" t="s">
        <v>85</v>
      </c>
      <c r="C5994" t="s">
        <v>37</v>
      </c>
      <c r="D5994" t="s">
        <v>4</v>
      </c>
      <c r="E5994" t="s">
        <v>78</v>
      </c>
      <c r="F5994" t="s">
        <v>79</v>
      </c>
      <c r="G5994" t="s">
        <v>20</v>
      </c>
      <c r="H5994" s="313">
        <v>-6558.6224999999977</v>
      </c>
    </row>
    <row r="5995" spans="1:8" x14ac:dyDescent="0.35">
      <c r="A5995">
        <v>347411</v>
      </c>
      <c r="B5995" t="s">
        <v>85</v>
      </c>
      <c r="C5995" t="s">
        <v>37</v>
      </c>
      <c r="D5995" t="s">
        <v>4</v>
      </c>
      <c r="E5995" t="s">
        <v>78</v>
      </c>
      <c r="F5995" t="s">
        <v>80</v>
      </c>
      <c r="G5995" t="s">
        <v>20</v>
      </c>
      <c r="H5995" s="313">
        <v>-6661.2743750000009</v>
      </c>
    </row>
    <row r="5996" spans="1:8" x14ac:dyDescent="0.35">
      <c r="A5996">
        <v>347411</v>
      </c>
      <c r="B5996" t="s">
        <v>85</v>
      </c>
      <c r="C5996" t="s">
        <v>37</v>
      </c>
      <c r="D5996" t="s">
        <v>4</v>
      </c>
      <c r="E5996" t="s">
        <v>78</v>
      </c>
      <c r="F5996" t="s">
        <v>81</v>
      </c>
      <c r="G5996" t="s">
        <v>20</v>
      </c>
      <c r="H5996" s="313">
        <v>-6437.9371874999997</v>
      </c>
    </row>
    <row r="5997" spans="1:8" x14ac:dyDescent="0.35">
      <c r="A5997">
        <v>347411</v>
      </c>
      <c r="B5997" t="s">
        <v>85</v>
      </c>
      <c r="C5997" t="s">
        <v>37</v>
      </c>
      <c r="D5997" t="s">
        <v>4</v>
      </c>
      <c r="E5997" t="s">
        <v>78</v>
      </c>
      <c r="F5997" t="s">
        <v>44</v>
      </c>
      <c r="G5997" t="s">
        <v>20</v>
      </c>
      <c r="H5997" s="313">
        <v>-1927.6357500000013</v>
      </c>
    </row>
    <row r="5998" spans="1:8" x14ac:dyDescent="0.35">
      <c r="A5998">
        <v>347411</v>
      </c>
      <c r="B5998" t="s">
        <v>85</v>
      </c>
      <c r="C5998" t="s">
        <v>37</v>
      </c>
      <c r="D5998" t="s">
        <v>4</v>
      </c>
      <c r="E5998" t="s">
        <v>78</v>
      </c>
      <c r="F5998" t="s">
        <v>41</v>
      </c>
      <c r="G5998" t="s">
        <v>20</v>
      </c>
      <c r="H5998" s="313">
        <v>-2491.9436249999999</v>
      </c>
    </row>
    <row r="5999" spans="1:8" x14ac:dyDescent="0.35">
      <c r="A5999">
        <v>347411</v>
      </c>
      <c r="B5999" t="s">
        <v>85</v>
      </c>
      <c r="C5999" t="s">
        <v>37</v>
      </c>
      <c r="D5999" t="s">
        <v>4</v>
      </c>
      <c r="E5999" t="s">
        <v>78</v>
      </c>
      <c r="F5999" t="s">
        <v>78</v>
      </c>
      <c r="G5999" t="s">
        <v>20</v>
      </c>
      <c r="H5999" s="313">
        <v>-9688.1175000000076</v>
      </c>
    </row>
    <row r="6000" spans="1:8" x14ac:dyDescent="0.35">
      <c r="A6000">
        <v>347413</v>
      </c>
      <c r="B6000" t="s">
        <v>86</v>
      </c>
      <c r="C6000" t="s">
        <v>37</v>
      </c>
      <c r="D6000" t="s">
        <v>38</v>
      </c>
      <c r="E6000" t="s">
        <v>39</v>
      </c>
      <c r="F6000" t="s">
        <v>39</v>
      </c>
      <c r="G6000" t="s">
        <v>20</v>
      </c>
      <c r="H6000" s="313">
        <v>1179.6360000000132</v>
      </c>
    </row>
    <row r="6001" spans="1:8" x14ac:dyDescent="0.35">
      <c r="A6001">
        <v>347413</v>
      </c>
      <c r="B6001" t="s">
        <v>86</v>
      </c>
      <c r="C6001" t="s">
        <v>37</v>
      </c>
      <c r="D6001" t="s">
        <v>4</v>
      </c>
      <c r="E6001" t="s">
        <v>78</v>
      </c>
      <c r="F6001" t="s">
        <v>79</v>
      </c>
      <c r="G6001" t="s">
        <v>20</v>
      </c>
      <c r="H6001" s="313">
        <v>1867.7569999999978</v>
      </c>
    </row>
    <row r="6002" spans="1:8" x14ac:dyDescent="0.35">
      <c r="A6002">
        <v>347413</v>
      </c>
      <c r="B6002" t="s">
        <v>86</v>
      </c>
      <c r="C6002" t="s">
        <v>37</v>
      </c>
      <c r="D6002" t="s">
        <v>4</v>
      </c>
      <c r="E6002" t="s">
        <v>78</v>
      </c>
      <c r="F6002" t="s">
        <v>80</v>
      </c>
      <c r="G6002" t="s">
        <v>20</v>
      </c>
      <c r="H6002" s="313">
        <v>641.8387500000099</v>
      </c>
    </row>
    <row r="6003" spans="1:8" x14ac:dyDescent="0.35">
      <c r="A6003">
        <v>347413</v>
      </c>
      <c r="B6003" t="s">
        <v>86</v>
      </c>
      <c r="C6003" t="s">
        <v>37</v>
      </c>
      <c r="D6003" t="s">
        <v>4</v>
      </c>
      <c r="E6003" t="s">
        <v>78</v>
      </c>
      <c r="F6003" t="s">
        <v>81</v>
      </c>
      <c r="G6003" t="s">
        <v>20</v>
      </c>
      <c r="H6003" s="313">
        <v>1530.1211250000051</v>
      </c>
    </row>
    <row r="6004" spans="1:8" x14ac:dyDescent="0.35">
      <c r="A6004">
        <v>347413</v>
      </c>
      <c r="B6004" t="s">
        <v>86</v>
      </c>
      <c r="C6004" t="s">
        <v>37</v>
      </c>
      <c r="D6004" t="s">
        <v>4</v>
      </c>
      <c r="E6004" t="s">
        <v>78</v>
      </c>
      <c r="F6004" t="s">
        <v>44</v>
      </c>
      <c r="G6004" t="s">
        <v>20</v>
      </c>
      <c r="H6004" s="313">
        <v>866.76299999999901</v>
      </c>
    </row>
    <row r="6005" spans="1:8" x14ac:dyDescent="0.35">
      <c r="A6005">
        <v>347413</v>
      </c>
      <c r="B6005" t="s">
        <v>86</v>
      </c>
      <c r="C6005" t="s">
        <v>37</v>
      </c>
      <c r="D6005" t="s">
        <v>4</v>
      </c>
      <c r="E6005" t="s">
        <v>78</v>
      </c>
      <c r="F6005" t="s">
        <v>41</v>
      </c>
      <c r="G6005" t="s">
        <v>20</v>
      </c>
      <c r="H6005" s="313">
        <v>1120.5045000000027</v>
      </c>
    </row>
    <row r="6006" spans="1:8" x14ac:dyDescent="0.35">
      <c r="A6006">
        <v>347413</v>
      </c>
      <c r="B6006" t="s">
        <v>86</v>
      </c>
      <c r="C6006" t="s">
        <v>37</v>
      </c>
      <c r="D6006" t="s">
        <v>4</v>
      </c>
      <c r="E6006" t="s">
        <v>78</v>
      </c>
      <c r="F6006" t="s">
        <v>78</v>
      </c>
      <c r="G6006" t="s">
        <v>20</v>
      </c>
      <c r="H6006" s="313">
        <v>1161.6720000000205</v>
      </c>
    </row>
    <row r="6007" spans="1:8" x14ac:dyDescent="0.35">
      <c r="A6007">
        <v>347415</v>
      </c>
      <c r="B6007" t="s">
        <v>87</v>
      </c>
      <c r="C6007" t="s">
        <v>37</v>
      </c>
      <c r="D6007" t="s">
        <v>38</v>
      </c>
      <c r="E6007" t="s">
        <v>39</v>
      </c>
      <c r="F6007" t="s">
        <v>39</v>
      </c>
      <c r="G6007" t="s">
        <v>20</v>
      </c>
      <c r="H6007" s="313">
        <v>1176.0899999999965</v>
      </c>
    </row>
    <row r="6008" spans="1:8" x14ac:dyDescent="0.35">
      <c r="A6008">
        <v>347415</v>
      </c>
      <c r="B6008" t="s">
        <v>87</v>
      </c>
      <c r="C6008" t="s">
        <v>37</v>
      </c>
      <c r="D6008" t="s">
        <v>4</v>
      </c>
      <c r="E6008" t="s">
        <v>78</v>
      </c>
      <c r="F6008" t="s">
        <v>79</v>
      </c>
      <c r="G6008" t="s">
        <v>20</v>
      </c>
      <c r="H6008" s="313">
        <v>1862.1425000000017</v>
      </c>
    </row>
    <row r="6009" spans="1:8" x14ac:dyDescent="0.35">
      <c r="A6009">
        <v>347415</v>
      </c>
      <c r="B6009" t="s">
        <v>87</v>
      </c>
      <c r="C6009" t="s">
        <v>37</v>
      </c>
      <c r="D6009" t="s">
        <v>4</v>
      </c>
      <c r="E6009" t="s">
        <v>78</v>
      </c>
      <c r="F6009" t="s">
        <v>80</v>
      </c>
      <c r="G6009" t="s">
        <v>20</v>
      </c>
      <c r="H6009" s="313">
        <v>639.90937500000291</v>
      </c>
    </row>
    <row r="6010" spans="1:8" x14ac:dyDescent="0.35">
      <c r="A6010">
        <v>347415</v>
      </c>
      <c r="B6010" t="s">
        <v>87</v>
      </c>
      <c r="C6010" t="s">
        <v>37</v>
      </c>
      <c r="D6010" t="s">
        <v>4</v>
      </c>
      <c r="E6010" t="s">
        <v>78</v>
      </c>
      <c r="F6010" t="s">
        <v>81</v>
      </c>
      <c r="G6010" t="s">
        <v>20</v>
      </c>
      <c r="H6010" s="313">
        <v>1525.5215624999983</v>
      </c>
    </row>
    <row r="6011" spans="1:8" x14ac:dyDescent="0.35">
      <c r="A6011">
        <v>347415</v>
      </c>
      <c r="B6011" t="s">
        <v>87</v>
      </c>
      <c r="C6011" t="s">
        <v>37</v>
      </c>
      <c r="D6011" t="s">
        <v>4</v>
      </c>
      <c r="E6011" t="s">
        <v>78</v>
      </c>
      <c r="F6011" t="s">
        <v>44</v>
      </c>
      <c r="G6011" t="s">
        <v>20</v>
      </c>
      <c r="H6011" s="313">
        <v>864.15749999999753</v>
      </c>
    </row>
    <row r="6012" spans="1:8" x14ac:dyDescent="0.35">
      <c r="A6012">
        <v>347415</v>
      </c>
      <c r="B6012" t="s">
        <v>87</v>
      </c>
      <c r="C6012" t="s">
        <v>37</v>
      </c>
      <c r="D6012" t="s">
        <v>4</v>
      </c>
      <c r="E6012" t="s">
        <v>78</v>
      </c>
      <c r="F6012" t="s">
        <v>41</v>
      </c>
      <c r="G6012" t="s">
        <v>20</v>
      </c>
      <c r="H6012" s="313">
        <v>1117.1362499999996</v>
      </c>
    </row>
    <row r="6013" spans="1:8" x14ac:dyDescent="0.35">
      <c r="A6013">
        <v>347415</v>
      </c>
      <c r="B6013" t="s">
        <v>87</v>
      </c>
      <c r="C6013" t="s">
        <v>37</v>
      </c>
      <c r="D6013" t="s">
        <v>4</v>
      </c>
      <c r="E6013" t="s">
        <v>78</v>
      </c>
      <c r="F6013" t="s">
        <v>78</v>
      </c>
      <c r="G6013" t="s">
        <v>20</v>
      </c>
      <c r="H6013" s="313">
        <v>1158.1800000000076</v>
      </c>
    </row>
    <row r="6014" spans="1:8" x14ac:dyDescent="0.35">
      <c r="A6014">
        <v>347417</v>
      </c>
      <c r="B6014" t="s">
        <v>88</v>
      </c>
      <c r="C6014" t="s">
        <v>37</v>
      </c>
      <c r="D6014" t="s">
        <v>38</v>
      </c>
      <c r="E6014" t="s">
        <v>39</v>
      </c>
      <c r="F6014" t="s">
        <v>39</v>
      </c>
      <c r="G6014" t="s">
        <v>20</v>
      </c>
      <c r="H6014" s="313">
        <v>1170.1800000000076</v>
      </c>
    </row>
    <row r="6015" spans="1:8" x14ac:dyDescent="0.35">
      <c r="A6015">
        <v>347417</v>
      </c>
      <c r="B6015" t="s">
        <v>88</v>
      </c>
      <c r="C6015" t="s">
        <v>37</v>
      </c>
      <c r="D6015" t="s">
        <v>4</v>
      </c>
      <c r="E6015" t="s">
        <v>78</v>
      </c>
      <c r="F6015" t="s">
        <v>79</v>
      </c>
      <c r="G6015" t="s">
        <v>20</v>
      </c>
      <c r="H6015" s="313">
        <v>1852.7850000000035</v>
      </c>
    </row>
    <row r="6016" spans="1:8" x14ac:dyDescent="0.35">
      <c r="A6016">
        <v>347417</v>
      </c>
      <c r="B6016" t="s">
        <v>88</v>
      </c>
      <c r="C6016" t="s">
        <v>37</v>
      </c>
      <c r="D6016" t="s">
        <v>4</v>
      </c>
      <c r="E6016" t="s">
        <v>78</v>
      </c>
      <c r="F6016" t="s">
        <v>80</v>
      </c>
      <c r="G6016" t="s">
        <v>20</v>
      </c>
      <c r="H6016" s="313">
        <v>636.69374999999127</v>
      </c>
    </row>
    <row r="6017" spans="1:8" x14ac:dyDescent="0.35">
      <c r="A6017">
        <v>347417</v>
      </c>
      <c r="B6017" t="s">
        <v>88</v>
      </c>
      <c r="C6017" t="s">
        <v>37</v>
      </c>
      <c r="D6017" t="s">
        <v>4</v>
      </c>
      <c r="E6017" t="s">
        <v>78</v>
      </c>
      <c r="F6017" t="s">
        <v>81</v>
      </c>
      <c r="G6017" t="s">
        <v>20</v>
      </c>
      <c r="H6017" s="313">
        <v>1517.8556249999965</v>
      </c>
    </row>
    <row r="6018" spans="1:8" x14ac:dyDescent="0.35">
      <c r="A6018">
        <v>347417</v>
      </c>
      <c r="B6018" t="s">
        <v>88</v>
      </c>
      <c r="C6018" t="s">
        <v>37</v>
      </c>
      <c r="D6018" t="s">
        <v>4</v>
      </c>
      <c r="E6018" t="s">
        <v>78</v>
      </c>
      <c r="F6018" t="s">
        <v>44</v>
      </c>
      <c r="G6018" t="s">
        <v>20</v>
      </c>
      <c r="H6018" s="313">
        <v>859.81499999999869</v>
      </c>
    </row>
    <row r="6019" spans="1:8" x14ac:dyDescent="0.35">
      <c r="A6019">
        <v>347417</v>
      </c>
      <c r="B6019" t="s">
        <v>88</v>
      </c>
      <c r="C6019" t="s">
        <v>37</v>
      </c>
      <c r="D6019" t="s">
        <v>4</v>
      </c>
      <c r="E6019" t="s">
        <v>78</v>
      </c>
      <c r="F6019" t="s">
        <v>41</v>
      </c>
      <c r="G6019" t="s">
        <v>20</v>
      </c>
      <c r="H6019" s="313">
        <v>1111.5225000000028</v>
      </c>
    </row>
    <row r="6020" spans="1:8" x14ac:dyDescent="0.35">
      <c r="A6020">
        <v>347417</v>
      </c>
      <c r="B6020" t="s">
        <v>88</v>
      </c>
      <c r="C6020" t="s">
        <v>37</v>
      </c>
      <c r="D6020" t="s">
        <v>4</v>
      </c>
      <c r="E6020" t="s">
        <v>78</v>
      </c>
      <c r="F6020" t="s">
        <v>78</v>
      </c>
      <c r="G6020" t="s">
        <v>20</v>
      </c>
      <c r="H6020" s="313">
        <v>1152.3600000000006</v>
      </c>
    </row>
    <row r="6021" spans="1:8" x14ac:dyDescent="0.35">
      <c r="A6021">
        <v>347419</v>
      </c>
      <c r="B6021" t="s">
        <v>89</v>
      </c>
      <c r="C6021" t="s">
        <v>37</v>
      </c>
      <c r="D6021" t="s">
        <v>38</v>
      </c>
      <c r="E6021" t="s">
        <v>39</v>
      </c>
      <c r="F6021" t="s">
        <v>39</v>
      </c>
      <c r="G6021" t="s">
        <v>20</v>
      </c>
      <c r="H6021" s="313">
        <v>1164.2700000000041</v>
      </c>
    </row>
    <row r="6022" spans="1:8" x14ac:dyDescent="0.35">
      <c r="A6022">
        <v>347419</v>
      </c>
      <c r="B6022" t="s">
        <v>89</v>
      </c>
      <c r="C6022" t="s">
        <v>37</v>
      </c>
      <c r="D6022" t="s">
        <v>4</v>
      </c>
      <c r="E6022" t="s">
        <v>78</v>
      </c>
      <c r="F6022" t="s">
        <v>79</v>
      </c>
      <c r="G6022" t="s">
        <v>20</v>
      </c>
      <c r="H6022" s="313">
        <v>1843.4275000000052</v>
      </c>
    </row>
    <row r="6023" spans="1:8" x14ac:dyDescent="0.35">
      <c r="A6023">
        <v>347419</v>
      </c>
      <c r="B6023" t="s">
        <v>89</v>
      </c>
      <c r="C6023" t="s">
        <v>37</v>
      </c>
      <c r="D6023" t="s">
        <v>4</v>
      </c>
      <c r="E6023" t="s">
        <v>78</v>
      </c>
      <c r="F6023" t="s">
        <v>80</v>
      </c>
      <c r="G6023" t="s">
        <v>20</v>
      </c>
      <c r="H6023" s="313">
        <v>633.47812500000873</v>
      </c>
    </row>
    <row r="6024" spans="1:8" x14ac:dyDescent="0.35">
      <c r="A6024">
        <v>347419</v>
      </c>
      <c r="B6024" t="s">
        <v>89</v>
      </c>
      <c r="C6024" t="s">
        <v>37</v>
      </c>
      <c r="D6024" t="s">
        <v>4</v>
      </c>
      <c r="E6024" t="s">
        <v>78</v>
      </c>
      <c r="F6024" t="s">
        <v>81</v>
      </c>
      <c r="G6024" t="s">
        <v>20</v>
      </c>
      <c r="H6024" s="313">
        <v>1510.1896875000093</v>
      </c>
    </row>
    <row r="6025" spans="1:8" x14ac:dyDescent="0.35">
      <c r="A6025">
        <v>347419</v>
      </c>
      <c r="B6025" t="s">
        <v>89</v>
      </c>
      <c r="C6025" t="s">
        <v>37</v>
      </c>
      <c r="D6025" t="s">
        <v>4</v>
      </c>
      <c r="E6025" t="s">
        <v>78</v>
      </c>
      <c r="F6025" t="s">
        <v>44</v>
      </c>
      <c r="G6025" t="s">
        <v>20</v>
      </c>
      <c r="H6025" s="313">
        <v>855.47249999999985</v>
      </c>
    </row>
    <row r="6026" spans="1:8" x14ac:dyDescent="0.35">
      <c r="A6026">
        <v>347419</v>
      </c>
      <c r="B6026" t="s">
        <v>89</v>
      </c>
      <c r="C6026" t="s">
        <v>37</v>
      </c>
      <c r="D6026" t="s">
        <v>4</v>
      </c>
      <c r="E6026" t="s">
        <v>78</v>
      </c>
      <c r="F6026" t="s">
        <v>41</v>
      </c>
      <c r="G6026" t="s">
        <v>20</v>
      </c>
      <c r="H6026" s="313">
        <v>1105.9087499999987</v>
      </c>
    </row>
    <row r="6027" spans="1:8" x14ac:dyDescent="0.35">
      <c r="A6027">
        <v>347419</v>
      </c>
      <c r="B6027" t="s">
        <v>89</v>
      </c>
      <c r="C6027" t="s">
        <v>37</v>
      </c>
      <c r="D6027" t="s">
        <v>4</v>
      </c>
      <c r="E6027" t="s">
        <v>78</v>
      </c>
      <c r="F6027" t="s">
        <v>78</v>
      </c>
      <c r="G6027" t="s">
        <v>20</v>
      </c>
      <c r="H6027" s="313">
        <v>1146.5400000000081</v>
      </c>
    </row>
    <row r="6028" spans="1:8" x14ac:dyDescent="0.35">
      <c r="A6028">
        <v>347425</v>
      </c>
      <c r="B6028" t="s">
        <v>93</v>
      </c>
      <c r="C6028" t="s">
        <v>3</v>
      </c>
      <c r="D6028" t="s">
        <v>62</v>
      </c>
      <c r="E6028" t="s">
        <v>91</v>
      </c>
      <c r="F6028" t="s">
        <v>96</v>
      </c>
      <c r="G6028" t="s">
        <v>20</v>
      </c>
      <c r="H6028" s="313">
        <v>3136.9799999999996</v>
      </c>
    </row>
    <row r="6029" spans="1:8" x14ac:dyDescent="0.35">
      <c r="A6029">
        <v>347425</v>
      </c>
      <c r="B6029" t="s">
        <v>93</v>
      </c>
      <c r="C6029" t="s">
        <v>3</v>
      </c>
      <c r="D6029" t="s">
        <v>62</v>
      </c>
      <c r="E6029" t="s">
        <v>91</v>
      </c>
      <c r="F6029" t="s">
        <v>94</v>
      </c>
      <c r="G6029" t="s">
        <v>20</v>
      </c>
      <c r="H6029" s="313">
        <v>2808.8775000000023</v>
      </c>
    </row>
    <row r="6030" spans="1:8" x14ac:dyDescent="0.35">
      <c r="A6030">
        <v>347425</v>
      </c>
      <c r="B6030" t="s">
        <v>93</v>
      </c>
      <c r="C6030" t="s">
        <v>3</v>
      </c>
      <c r="D6030" t="s">
        <v>62</v>
      </c>
      <c r="E6030" t="s">
        <v>91</v>
      </c>
      <c r="F6030" t="s">
        <v>66</v>
      </c>
      <c r="G6030" t="s">
        <v>20</v>
      </c>
      <c r="H6030" s="313">
        <v>1872.5850000000028</v>
      </c>
    </row>
    <row r="6031" spans="1:8" x14ac:dyDescent="0.35">
      <c r="A6031">
        <v>347425</v>
      </c>
      <c r="B6031" t="s">
        <v>93</v>
      </c>
      <c r="C6031" t="s">
        <v>3</v>
      </c>
      <c r="D6031" t="s">
        <v>62</v>
      </c>
      <c r="E6031" t="s">
        <v>91</v>
      </c>
      <c r="F6031" t="s">
        <v>64</v>
      </c>
      <c r="G6031" t="s">
        <v>20</v>
      </c>
      <c r="H6031" s="313">
        <v>1811.2324999999983</v>
      </c>
    </row>
    <row r="6032" spans="1:8" x14ac:dyDescent="0.35">
      <c r="A6032">
        <v>347425</v>
      </c>
      <c r="B6032" t="s">
        <v>93</v>
      </c>
      <c r="C6032" t="s">
        <v>3</v>
      </c>
      <c r="D6032" t="s">
        <v>62</v>
      </c>
      <c r="E6032" t="s">
        <v>91</v>
      </c>
      <c r="F6032" t="s">
        <v>95</v>
      </c>
      <c r="G6032" t="s">
        <v>20</v>
      </c>
      <c r="H6032" s="313">
        <v>3503.4945000000007</v>
      </c>
    </row>
    <row r="6033" spans="1:8" x14ac:dyDescent="0.35">
      <c r="A6033">
        <v>347425</v>
      </c>
      <c r="B6033" t="s">
        <v>93</v>
      </c>
      <c r="C6033" t="s">
        <v>3</v>
      </c>
      <c r="D6033" t="s">
        <v>62</v>
      </c>
      <c r="E6033" t="s">
        <v>91</v>
      </c>
      <c r="F6033" t="s">
        <v>91</v>
      </c>
      <c r="G6033" t="s">
        <v>20</v>
      </c>
      <c r="H6033" s="313">
        <v>4633.447500000002</v>
      </c>
    </row>
    <row r="6034" spans="1:8" x14ac:dyDescent="0.35">
      <c r="A6034">
        <v>347427</v>
      </c>
      <c r="B6034" t="s">
        <v>98</v>
      </c>
      <c r="C6034" t="s">
        <v>3</v>
      </c>
      <c r="D6034" t="s">
        <v>62</v>
      </c>
      <c r="E6034" t="s">
        <v>91</v>
      </c>
      <c r="F6034" t="s">
        <v>96</v>
      </c>
      <c r="G6034" t="s">
        <v>20</v>
      </c>
      <c r="H6034" s="313">
        <v>283.70999999999913</v>
      </c>
    </row>
    <row r="6035" spans="1:8" x14ac:dyDescent="0.35">
      <c r="A6035">
        <v>347427</v>
      </c>
      <c r="B6035" t="s">
        <v>98</v>
      </c>
      <c r="C6035" t="s">
        <v>3</v>
      </c>
      <c r="D6035" t="s">
        <v>62</v>
      </c>
      <c r="E6035" t="s">
        <v>91</v>
      </c>
      <c r="F6035" t="s">
        <v>94</v>
      </c>
      <c r="G6035" t="s">
        <v>20</v>
      </c>
      <c r="H6035" s="313">
        <v>254.03625000000102</v>
      </c>
    </row>
    <row r="6036" spans="1:8" x14ac:dyDescent="0.35">
      <c r="A6036">
        <v>347427</v>
      </c>
      <c r="B6036" t="s">
        <v>98</v>
      </c>
      <c r="C6036" t="s">
        <v>3</v>
      </c>
      <c r="D6036" t="s">
        <v>62</v>
      </c>
      <c r="E6036" t="s">
        <v>91</v>
      </c>
      <c r="F6036" t="s">
        <v>66</v>
      </c>
      <c r="G6036" t="s">
        <v>20</v>
      </c>
      <c r="H6036" s="313">
        <v>169.35749999999825</v>
      </c>
    </row>
    <row r="6037" spans="1:8" x14ac:dyDescent="0.35">
      <c r="A6037">
        <v>347427</v>
      </c>
      <c r="B6037" t="s">
        <v>98</v>
      </c>
      <c r="C6037" t="s">
        <v>3</v>
      </c>
      <c r="D6037" t="s">
        <v>62</v>
      </c>
      <c r="E6037" t="s">
        <v>91</v>
      </c>
      <c r="F6037" t="s">
        <v>64</v>
      </c>
      <c r="G6037" t="s">
        <v>20</v>
      </c>
      <c r="H6037" s="313">
        <v>163.80875000000015</v>
      </c>
    </row>
    <row r="6038" spans="1:8" x14ac:dyDescent="0.35">
      <c r="A6038">
        <v>347427</v>
      </c>
      <c r="B6038" t="s">
        <v>98</v>
      </c>
      <c r="C6038" t="s">
        <v>3</v>
      </c>
      <c r="D6038" t="s">
        <v>62</v>
      </c>
      <c r="E6038" t="s">
        <v>91</v>
      </c>
      <c r="F6038" t="s">
        <v>95</v>
      </c>
      <c r="G6038" t="s">
        <v>20</v>
      </c>
      <c r="H6038" s="313">
        <v>316.85775000000285</v>
      </c>
    </row>
    <row r="6039" spans="1:8" x14ac:dyDescent="0.35">
      <c r="A6039">
        <v>347427</v>
      </c>
      <c r="B6039" t="s">
        <v>98</v>
      </c>
      <c r="C6039" t="s">
        <v>3</v>
      </c>
      <c r="D6039" t="s">
        <v>62</v>
      </c>
      <c r="E6039" t="s">
        <v>91</v>
      </c>
      <c r="F6039" t="s">
        <v>91</v>
      </c>
      <c r="G6039" t="s">
        <v>20</v>
      </c>
      <c r="H6039" s="313">
        <v>419.0512499999968</v>
      </c>
    </row>
    <row r="6040" spans="1:8" x14ac:dyDescent="0.35">
      <c r="A6040">
        <v>347429</v>
      </c>
      <c r="B6040" t="s">
        <v>99</v>
      </c>
      <c r="C6040" t="s">
        <v>3</v>
      </c>
      <c r="D6040" t="s">
        <v>62</v>
      </c>
      <c r="E6040" t="s">
        <v>91</v>
      </c>
      <c r="F6040" t="s">
        <v>96</v>
      </c>
      <c r="G6040" t="s">
        <v>20</v>
      </c>
      <c r="H6040" s="313">
        <v>293.41199999999662</v>
      </c>
    </row>
    <row r="6041" spans="1:8" x14ac:dyDescent="0.35">
      <c r="A6041">
        <v>347429</v>
      </c>
      <c r="B6041" t="s">
        <v>99</v>
      </c>
      <c r="C6041" t="s">
        <v>3</v>
      </c>
      <c r="D6041" t="s">
        <v>62</v>
      </c>
      <c r="E6041" t="s">
        <v>91</v>
      </c>
      <c r="F6041" t="s">
        <v>94</v>
      </c>
      <c r="G6041" t="s">
        <v>20</v>
      </c>
      <c r="H6041" s="313">
        <v>262.72350000000733</v>
      </c>
    </row>
    <row r="6042" spans="1:8" x14ac:dyDescent="0.35">
      <c r="A6042">
        <v>347429</v>
      </c>
      <c r="B6042" t="s">
        <v>99</v>
      </c>
      <c r="C6042" t="s">
        <v>3</v>
      </c>
      <c r="D6042" t="s">
        <v>62</v>
      </c>
      <c r="E6042" t="s">
        <v>91</v>
      </c>
      <c r="F6042" t="s">
        <v>66</v>
      </c>
      <c r="G6042" t="s">
        <v>20</v>
      </c>
      <c r="H6042" s="313">
        <v>175.14899999999398</v>
      </c>
    </row>
    <row r="6043" spans="1:8" x14ac:dyDescent="0.35">
      <c r="A6043">
        <v>347429</v>
      </c>
      <c r="B6043" t="s">
        <v>99</v>
      </c>
      <c r="C6043" t="s">
        <v>3</v>
      </c>
      <c r="D6043" t="s">
        <v>62</v>
      </c>
      <c r="E6043" t="s">
        <v>91</v>
      </c>
      <c r="F6043" t="s">
        <v>64</v>
      </c>
      <c r="G6043" t="s">
        <v>20</v>
      </c>
      <c r="H6043" s="313">
        <v>169.41050000000541</v>
      </c>
    </row>
    <row r="6044" spans="1:8" x14ac:dyDescent="0.35">
      <c r="A6044">
        <v>347429</v>
      </c>
      <c r="B6044" t="s">
        <v>99</v>
      </c>
      <c r="C6044" t="s">
        <v>3</v>
      </c>
      <c r="D6044" t="s">
        <v>62</v>
      </c>
      <c r="E6044" t="s">
        <v>91</v>
      </c>
      <c r="F6044" t="s">
        <v>95</v>
      </c>
      <c r="G6044" t="s">
        <v>20</v>
      </c>
      <c r="H6044" s="313">
        <v>327.69329999999172</v>
      </c>
    </row>
    <row r="6045" spans="1:8" x14ac:dyDescent="0.35">
      <c r="A6045">
        <v>347429</v>
      </c>
      <c r="B6045" t="s">
        <v>99</v>
      </c>
      <c r="C6045" t="s">
        <v>3</v>
      </c>
      <c r="D6045" t="s">
        <v>62</v>
      </c>
      <c r="E6045" t="s">
        <v>91</v>
      </c>
      <c r="F6045" t="s">
        <v>91</v>
      </c>
      <c r="G6045" t="s">
        <v>20</v>
      </c>
      <c r="H6045" s="313">
        <v>433.38150000000314</v>
      </c>
    </row>
    <row r="6046" spans="1:8" x14ac:dyDescent="0.35">
      <c r="A6046">
        <v>347431</v>
      </c>
      <c r="B6046" t="s">
        <v>100</v>
      </c>
      <c r="C6046" t="s">
        <v>3</v>
      </c>
      <c r="D6046" t="s">
        <v>62</v>
      </c>
      <c r="E6046" t="s">
        <v>91</v>
      </c>
      <c r="F6046" t="s">
        <v>96</v>
      </c>
      <c r="G6046" t="s">
        <v>20</v>
      </c>
      <c r="H6046" s="313">
        <v>-146.26500000000669</v>
      </c>
    </row>
    <row r="6047" spans="1:8" x14ac:dyDescent="0.35">
      <c r="A6047">
        <v>347431</v>
      </c>
      <c r="B6047" t="s">
        <v>100</v>
      </c>
      <c r="C6047" t="s">
        <v>3</v>
      </c>
      <c r="D6047" t="s">
        <v>62</v>
      </c>
      <c r="E6047" t="s">
        <v>91</v>
      </c>
      <c r="F6047" t="s">
        <v>94</v>
      </c>
      <c r="G6047" t="s">
        <v>20</v>
      </c>
      <c r="H6047" s="313">
        <v>-130.96687499999825</v>
      </c>
    </row>
    <row r="6048" spans="1:8" x14ac:dyDescent="0.35">
      <c r="A6048">
        <v>347431</v>
      </c>
      <c r="B6048" t="s">
        <v>100</v>
      </c>
      <c r="C6048" t="s">
        <v>3</v>
      </c>
      <c r="D6048" t="s">
        <v>62</v>
      </c>
      <c r="E6048" t="s">
        <v>91</v>
      </c>
      <c r="F6048" t="s">
        <v>66</v>
      </c>
      <c r="G6048" t="s">
        <v>20</v>
      </c>
      <c r="H6048" s="313">
        <v>-87.311249999995198</v>
      </c>
    </row>
    <row r="6049" spans="1:8" x14ac:dyDescent="0.35">
      <c r="A6049">
        <v>347431</v>
      </c>
      <c r="B6049" t="s">
        <v>100</v>
      </c>
      <c r="C6049" t="s">
        <v>3</v>
      </c>
      <c r="D6049" t="s">
        <v>62</v>
      </c>
      <c r="E6049" t="s">
        <v>91</v>
      </c>
      <c r="F6049" t="s">
        <v>64</v>
      </c>
      <c r="G6049" t="s">
        <v>20</v>
      </c>
      <c r="H6049" s="313">
        <v>-84.450624999997672</v>
      </c>
    </row>
    <row r="6050" spans="1:8" x14ac:dyDescent="0.35">
      <c r="A6050">
        <v>347431</v>
      </c>
      <c r="B6050" t="s">
        <v>100</v>
      </c>
      <c r="C6050" t="s">
        <v>3</v>
      </c>
      <c r="D6050" t="s">
        <v>62</v>
      </c>
      <c r="E6050" t="s">
        <v>91</v>
      </c>
      <c r="F6050" t="s">
        <v>95</v>
      </c>
      <c r="G6050" t="s">
        <v>20</v>
      </c>
      <c r="H6050" s="313">
        <v>-163.35412499999802</v>
      </c>
    </row>
    <row r="6051" spans="1:8" x14ac:dyDescent="0.35">
      <c r="A6051">
        <v>347431</v>
      </c>
      <c r="B6051" t="s">
        <v>100</v>
      </c>
      <c r="C6051" t="s">
        <v>3</v>
      </c>
      <c r="D6051" t="s">
        <v>62</v>
      </c>
      <c r="E6051" t="s">
        <v>91</v>
      </c>
      <c r="F6051" t="s">
        <v>91</v>
      </c>
      <c r="G6051" t="s">
        <v>20</v>
      </c>
      <c r="H6051" s="313">
        <v>-216.03937499999302</v>
      </c>
    </row>
    <row r="6052" spans="1:8" x14ac:dyDescent="0.35">
      <c r="A6052">
        <v>347433</v>
      </c>
      <c r="B6052" t="s">
        <v>101</v>
      </c>
      <c r="C6052" t="s">
        <v>3</v>
      </c>
      <c r="D6052" t="s">
        <v>62</v>
      </c>
      <c r="E6052" t="s">
        <v>91</v>
      </c>
      <c r="F6052" t="s">
        <v>96</v>
      </c>
      <c r="G6052" t="s">
        <v>20</v>
      </c>
      <c r="H6052" s="313">
        <v>-145.53000000000611</v>
      </c>
    </row>
    <row r="6053" spans="1:8" x14ac:dyDescent="0.35">
      <c r="A6053">
        <v>347433</v>
      </c>
      <c r="B6053" t="s">
        <v>101</v>
      </c>
      <c r="C6053" t="s">
        <v>3</v>
      </c>
      <c r="D6053" t="s">
        <v>62</v>
      </c>
      <c r="E6053" t="s">
        <v>91</v>
      </c>
      <c r="F6053" t="s">
        <v>94</v>
      </c>
      <c r="G6053" t="s">
        <v>20</v>
      </c>
      <c r="H6053" s="313">
        <v>-130.30875000000015</v>
      </c>
    </row>
    <row r="6054" spans="1:8" x14ac:dyDescent="0.35">
      <c r="A6054">
        <v>347433</v>
      </c>
      <c r="B6054" t="s">
        <v>101</v>
      </c>
      <c r="C6054" t="s">
        <v>3</v>
      </c>
      <c r="D6054" t="s">
        <v>62</v>
      </c>
      <c r="E6054" t="s">
        <v>91</v>
      </c>
      <c r="F6054" t="s">
        <v>66</v>
      </c>
      <c r="G6054" t="s">
        <v>20</v>
      </c>
      <c r="H6054" s="313">
        <v>-86.87250000000131</v>
      </c>
    </row>
    <row r="6055" spans="1:8" x14ac:dyDescent="0.35">
      <c r="A6055">
        <v>347433</v>
      </c>
      <c r="B6055" t="s">
        <v>101</v>
      </c>
      <c r="C6055" t="s">
        <v>3</v>
      </c>
      <c r="D6055" t="s">
        <v>62</v>
      </c>
      <c r="E6055" t="s">
        <v>91</v>
      </c>
      <c r="F6055" t="s">
        <v>64</v>
      </c>
      <c r="G6055" t="s">
        <v>20</v>
      </c>
      <c r="H6055" s="313">
        <v>-84.026249999998981</v>
      </c>
    </row>
    <row r="6056" spans="1:8" x14ac:dyDescent="0.35">
      <c r="A6056">
        <v>347433</v>
      </c>
      <c r="B6056" t="s">
        <v>101</v>
      </c>
      <c r="C6056" t="s">
        <v>3</v>
      </c>
      <c r="D6056" t="s">
        <v>62</v>
      </c>
      <c r="E6056" t="s">
        <v>91</v>
      </c>
      <c r="F6056" t="s">
        <v>95</v>
      </c>
      <c r="G6056" t="s">
        <v>20</v>
      </c>
      <c r="H6056" s="313">
        <v>-162.53325000000768</v>
      </c>
    </row>
    <row r="6057" spans="1:8" x14ac:dyDescent="0.35">
      <c r="A6057">
        <v>347433</v>
      </c>
      <c r="B6057" t="s">
        <v>101</v>
      </c>
      <c r="C6057" t="s">
        <v>3</v>
      </c>
      <c r="D6057" t="s">
        <v>62</v>
      </c>
      <c r="E6057" t="s">
        <v>91</v>
      </c>
      <c r="F6057" t="s">
        <v>91</v>
      </c>
      <c r="G6057" t="s">
        <v>20</v>
      </c>
      <c r="H6057" s="313">
        <v>-214.95375000000786</v>
      </c>
    </row>
    <row r="6058" spans="1:8" x14ac:dyDescent="0.35">
      <c r="A6058">
        <v>347435</v>
      </c>
      <c r="B6058" t="s">
        <v>102</v>
      </c>
      <c r="C6058" t="s">
        <v>3</v>
      </c>
      <c r="D6058" t="s">
        <v>62</v>
      </c>
      <c r="E6058" t="s">
        <v>91</v>
      </c>
      <c r="F6058" t="s">
        <v>96</v>
      </c>
      <c r="G6058" t="s">
        <v>20</v>
      </c>
      <c r="H6058" s="313">
        <v>-3619.875</v>
      </c>
    </row>
    <row r="6059" spans="1:8" x14ac:dyDescent="0.35">
      <c r="A6059">
        <v>347435</v>
      </c>
      <c r="B6059" t="s">
        <v>102</v>
      </c>
      <c r="C6059" t="s">
        <v>3</v>
      </c>
      <c r="D6059" t="s">
        <v>62</v>
      </c>
      <c r="E6059" t="s">
        <v>91</v>
      </c>
      <c r="F6059" t="s">
        <v>94</v>
      </c>
      <c r="G6059" t="s">
        <v>20</v>
      </c>
      <c r="H6059" s="313">
        <v>-3284.4824999999983</v>
      </c>
    </row>
    <row r="6060" spans="1:8" x14ac:dyDescent="0.35">
      <c r="A6060">
        <v>347435</v>
      </c>
      <c r="B6060" t="s">
        <v>102</v>
      </c>
      <c r="C6060" t="s">
        <v>3</v>
      </c>
      <c r="D6060" t="s">
        <v>62</v>
      </c>
      <c r="E6060" t="s">
        <v>91</v>
      </c>
      <c r="F6060" t="s">
        <v>66</v>
      </c>
      <c r="G6060" t="s">
        <v>20</v>
      </c>
      <c r="H6060" s="313">
        <v>-2117.6268750000017</v>
      </c>
    </row>
    <row r="6061" spans="1:8" x14ac:dyDescent="0.35">
      <c r="A6061">
        <v>347435</v>
      </c>
      <c r="B6061" t="s">
        <v>102</v>
      </c>
      <c r="C6061" t="s">
        <v>3</v>
      </c>
      <c r="D6061" t="s">
        <v>62</v>
      </c>
      <c r="E6061" t="s">
        <v>91</v>
      </c>
      <c r="F6061" t="s">
        <v>64</v>
      </c>
      <c r="G6061" t="s">
        <v>20</v>
      </c>
      <c r="H6061" s="313">
        <v>-2048.2459374999962</v>
      </c>
    </row>
    <row r="6062" spans="1:8" x14ac:dyDescent="0.35">
      <c r="A6062">
        <v>347435</v>
      </c>
      <c r="B6062" t="s">
        <v>102</v>
      </c>
      <c r="C6062" t="s">
        <v>3</v>
      </c>
      <c r="D6062" t="s">
        <v>62</v>
      </c>
      <c r="E6062" t="s">
        <v>91</v>
      </c>
      <c r="F6062" t="s">
        <v>95</v>
      </c>
      <c r="G6062" t="s">
        <v>20</v>
      </c>
      <c r="H6062" s="313">
        <v>-4002.3812812499964</v>
      </c>
    </row>
    <row r="6063" spans="1:8" x14ac:dyDescent="0.35">
      <c r="A6063">
        <v>347435</v>
      </c>
      <c r="B6063" t="s">
        <v>102</v>
      </c>
      <c r="C6063" t="s">
        <v>3</v>
      </c>
      <c r="D6063" t="s">
        <v>62</v>
      </c>
      <c r="E6063" t="s">
        <v>91</v>
      </c>
      <c r="F6063" t="s">
        <v>91</v>
      </c>
      <c r="G6063" t="s">
        <v>20</v>
      </c>
      <c r="H6063" s="313">
        <v>-5346.703125</v>
      </c>
    </row>
    <row r="6064" spans="1:8" x14ac:dyDescent="0.35">
      <c r="A6064">
        <v>347437</v>
      </c>
      <c r="B6064" t="s">
        <v>103</v>
      </c>
      <c r="C6064" t="s">
        <v>3</v>
      </c>
      <c r="D6064" t="s">
        <v>62</v>
      </c>
      <c r="E6064" t="s">
        <v>91</v>
      </c>
      <c r="F6064" t="s">
        <v>96</v>
      </c>
      <c r="G6064" t="s">
        <v>20</v>
      </c>
      <c r="H6064" s="313">
        <v>-288.11999999999534</v>
      </c>
    </row>
    <row r="6065" spans="1:8" x14ac:dyDescent="0.35">
      <c r="A6065">
        <v>347437</v>
      </c>
      <c r="B6065" t="s">
        <v>103</v>
      </c>
      <c r="C6065" t="s">
        <v>3</v>
      </c>
      <c r="D6065" t="s">
        <v>62</v>
      </c>
      <c r="E6065" t="s">
        <v>91</v>
      </c>
      <c r="F6065" t="s">
        <v>94</v>
      </c>
      <c r="G6065" t="s">
        <v>20</v>
      </c>
      <c r="H6065" s="313">
        <v>-300.98250000001281</v>
      </c>
    </row>
    <row r="6066" spans="1:8" x14ac:dyDescent="0.35">
      <c r="A6066">
        <v>347437</v>
      </c>
      <c r="B6066" t="s">
        <v>103</v>
      </c>
      <c r="C6066" t="s">
        <v>3</v>
      </c>
      <c r="D6066" t="s">
        <v>62</v>
      </c>
      <c r="E6066" t="s">
        <v>91</v>
      </c>
      <c r="F6066" t="s">
        <v>66</v>
      </c>
      <c r="G6066" t="s">
        <v>20</v>
      </c>
      <c r="H6066" s="313">
        <v>-128.99250000000029</v>
      </c>
    </row>
    <row r="6067" spans="1:8" x14ac:dyDescent="0.35">
      <c r="A6067">
        <v>347437</v>
      </c>
      <c r="B6067" t="s">
        <v>103</v>
      </c>
      <c r="C6067" t="s">
        <v>3</v>
      </c>
      <c r="D6067" t="s">
        <v>62</v>
      </c>
      <c r="E6067" t="s">
        <v>91</v>
      </c>
      <c r="F6067" t="s">
        <v>64</v>
      </c>
      <c r="G6067" t="s">
        <v>20</v>
      </c>
      <c r="H6067" s="313">
        <v>-124.76624999999694</v>
      </c>
    </row>
    <row r="6068" spans="1:8" x14ac:dyDescent="0.35">
      <c r="A6068">
        <v>347437</v>
      </c>
      <c r="B6068" t="s">
        <v>103</v>
      </c>
      <c r="C6068" t="s">
        <v>3</v>
      </c>
      <c r="D6068" t="s">
        <v>62</v>
      </c>
      <c r="E6068" t="s">
        <v>91</v>
      </c>
      <c r="F6068" t="s">
        <v>95</v>
      </c>
      <c r="G6068" t="s">
        <v>20</v>
      </c>
      <c r="H6068" s="313">
        <v>-281.56012500000361</v>
      </c>
    </row>
    <row r="6069" spans="1:8" x14ac:dyDescent="0.35">
      <c r="A6069">
        <v>347437</v>
      </c>
      <c r="B6069" t="s">
        <v>103</v>
      </c>
      <c r="C6069" t="s">
        <v>3</v>
      </c>
      <c r="D6069" t="s">
        <v>62</v>
      </c>
      <c r="E6069" t="s">
        <v>91</v>
      </c>
      <c r="F6069" t="s">
        <v>91</v>
      </c>
      <c r="G6069" t="s">
        <v>20</v>
      </c>
      <c r="H6069" s="313">
        <v>-425.56499999998778</v>
      </c>
    </row>
    <row r="6070" spans="1:8" x14ac:dyDescent="0.35">
      <c r="A6070">
        <v>347439</v>
      </c>
      <c r="B6070" t="s">
        <v>104</v>
      </c>
      <c r="C6070" t="s">
        <v>3</v>
      </c>
      <c r="D6070" t="s">
        <v>62</v>
      </c>
      <c r="E6070" t="s">
        <v>91</v>
      </c>
      <c r="F6070" t="s">
        <v>96</v>
      </c>
      <c r="G6070" t="s">
        <v>20</v>
      </c>
      <c r="H6070" s="313">
        <v>-1003.2750000000015</v>
      </c>
    </row>
    <row r="6071" spans="1:8" x14ac:dyDescent="0.35">
      <c r="A6071">
        <v>347439</v>
      </c>
      <c r="B6071" t="s">
        <v>104</v>
      </c>
      <c r="C6071" t="s">
        <v>3</v>
      </c>
      <c r="D6071" t="s">
        <v>62</v>
      </c>
      <c r="E6071" t="s">
        <v>91</v>
      </c>
      <c r="F6071" t="s">
        <v>94</v>
      </c>
      <c r="G6071" t="s">
        <v>20</v>
      </c>
      <c r="H6071" s="313">
        <v>-1026.6749999999956</v>
      </c>
    </row>
    <row r="6072" spans="1:8" x14ac:dyDescent="0.35">
      <c r="A6072">
        <v>347439</v>
      </c>
      <c r="B6072" t="s">
        <v>104</v>
      </c>
      <c r="C6072" t="s">
        <v>3</v>
      </c>
      <c r="D6072" t="s">
        <v>62</v>
      </c>
      <c r="E6072" t="s">
        <v>91</v>
      </c>
      <c r="F6072" t="s">
        <v>66</v>
      </c>
      <c r="G6072" t="s">
        <v>20</v>
      </c>
      <c r="H6072" s="313">
        <v>-470.55937500000437</v>
      </c>
    </row>
    <row r="6073" spans="1:8" x14ac:dyDescent="0.35">
      <c r="A6073">
        <v>347439</v>
      </c>
      <c r="B6073" t="s">
        <v>104</v>
      </c>
      <c r="C6073" t="s">
        <v>3</v>
      </c>
      <c r="D6073" t="s">
        <v>62</v>
      </c>
      <c r="E6073" t="s">
        <v>91</v>
      </c>
      <c r="F6073" t="s">
        <v>64</v>
      </c>
      <c r="G6073" t="s">
        <v>20</v>
      </c>
      <c r="H6073" s="313">
        <v>-455.14218749999782</v>
      </c>
    </row>
    <row r="6074" spans="1:8" x14ac:dyDescent="0.35">
      <c r="A6074">
        <v>347439</v>
      </c>
      <c r="B6074" t="s">
        <v>104</v>
      </c>
      <c r="C6074" t="s">
        <v>3</v>
      </c>
      <c r="D6074" t="s">
        <v>62</v>
      </c>
      <c r="E6074" t="s">
        <v>91</v>
      </c>
      <c r="F6074" t="s">
        <v>95</v>
      </c>
      <c r="G6074" t="s">
        <v>20</v>
      </c>
      <c r="H6074" s="313">
        <v>-1000.44140625</v>
      </c>
    </row>
    <row r="6075" spans="1:8" x14ac:dyDescent="0.35">
      <c r="A6075">
        <v>347439</v>
      </c>
      <c r="B6075" t="s">
        <v>104</v>
      </c>
      <c r="C6075" t="s">
        <v>3</v>
      </c>
      <c r="D6075" t="s">
        <v>62</v>
      </c>
      <c r="E6075" t="s">
        <v>91</v>
      </c>
      <c r="F6075" t="s">
        <v>91</v>
      </c>
      <c r="G6075" t="s">
        <v>20</v>
      </c>
      <c r="H6075" s="313">
        <v>-1481.8781249999956</v>
      </c>
    </row>
    <row r="6076" spans="1:8" x14ac:dyDescent="0.35">
      <c r="A6076">
        <v>347403</v>
      </c>
      <c r="B6076" t="s">
        <v>77</v>
      </c>
      <c r="C6076" t="s">
        <v>37</v>
      </c>
      <c r="D6076" t="s">
        <v>4</v>
      </c>
      <c r="E6076" t="s">
        <v>78</v>
      </c>
      <c r="F6076" t="s">
        <v>79</v>
      </c>
      <c r="G6076" t="s">
        <v>18</v>
      </c>
      <c r="H6076" s="313">
        <v>-1141.1142510041052</v>
      </c>
    </row>
    <row r="6077" spans="1:8" x14ac:dyDescent="0.35">
      <c r="A6077">
        <v>347405</v>
      </c>
      <c r="B6077" t="s">
        <v>82</v>
      </c>
      <c r="C6077" t="s">
        <v>37</v>
      </c>
      <c r="D6077" t="s">
        <v>4</v>
      </c>
      <c r="E6077" t="s">
        <v>78</v>
      </c>
      <c r="F6077" t="s">
        <v>79</v>
      </c>
      <c r="G6077" t="s">
        <v>18</v>
      </c>
      <c r="H6077" s="313">
        <v>-4541.287171508724</v>
      </c>
    </row>
    <row r="6078" spans="1:8" x14ac:dyDescent="0.35">
      <c r="A6078">
        <v>347407</v>
      </c>
      <c r="B6078" t="s">
        <v>83</v>
      </c>
      <c r="C6078" t="s">
        <v>37</v>
      </c>
      <c r="D6078" t="s">
        <v>4</v>
      </c>
      <c r="E6078" t="s">
        <v>78</v>
      </c>
      <c r="F6078" t="s">
        <v>79</v>
      </c>
      <c r="G6078" t="s">
        <v>18</v>
      </c>
      <c r="H6078" s="313">
        <v>-6777.1760085015403</v>
      </c>
    </row>
    <row r="6079" spans="1:8" x14ac:dyDescent="0.35">
      <c r="A6079">
        <v>347409</v>
      </c>
      <c r="B6079" t="s">
        <v>84</v>
      </c>
      <c r="C6079" t="s">
        <v>37</v>
      </c>
      <c r="D6079" t="s">
        <v>4</v>
      </c>
      <c r="E6079" t="s">
        <v>78</v>
      </c>
      <c r="F6079" t="s">
        <v>79</v>
      </c>
      <c r="G6079" t="s">
        <v>18</v>
      </c>
      <c r="H6079" s="313">
        <v>-8989.8950129866571</v>
      </c>
    </row>
    <row r="6080" spans="1:8" x14ac:dyDescent="0.35">
      <c r="A6080">
        <v>347411</v>
      </c>
      <c r="B6080" t="s">
        <v>85</v>
      </c>
      <c r="C6080" t="s">
        <v>37</v>
      </c>
      <c r="D6080" t="s">
        <v>4</v>
      </c>
      <c r="E6080" t="s">
        <v>78</v>
      </c>
      <c r="F6080" t="s">
        <v>79</v>
      </c>
      <c r="G6080" t="s">
        <v>18</v>
      </c>
      <c r="H6080" s="313">
        <v>-34919.32271891721</v>
      </c>
    </row>
    <row r="6081" spans="1:8" x14ac:dyDescent="0.35">
      <c r="A6081">
        <v>347413</v>
      </c>
      <c r="B6081" t="s">
        <v>86</v>
      </c>
      <c r="C6081" t="s">
        <v>37</v>
      </c>
      <c r="D6081" t="s">
        <v>4</v>
      </c>
      <c r="E6081" t="s">
        <v>78</v>
      </c>
      <c r="F6081" t="s">
        <v>79</v>
      </c>
      <c r="G6081" t="s">
        <v>18</v>
      </c>
      <c r="H6081" s="313">
        <v>-40806.163840027366</v>
      </c>
    </row>
    <row r="6082" spans="1:8" x14ac:dyDescent="0.35">
      <c r="A6082">
        <v>347415</v>
      </c>
      <c r="B6082" t="s">
        <v>87</v>
      </c>
      <c r="C6082" t="s">
        <v>37</v>
      </c>
      <c r="D6082" t="s">
        <v>4</v>
      </c>
      <c r="E6082" t="s">
        <v>78</v>
      </c>
      <c r="F6082" t="s">
        <v>79</v>
      </c>
      <c r="G6082" t="s">
        <v>18</v>
      </c>
      <c r="H6082" s="313">
        <v>-38378.101686353068</v>
      </c>
    </row>
    <row r="6083" spans="1:8" x14ac:dyDescent="0.35">
      <c r="A6083">
        <v>347417</v>
      </c>
      <c r="B6083" t="s">
        <v>88</v>
      </c>
      <c r="C6083" t="s">
        <v>37</v>
      </c>
      <c r="D6083" t="s">
        <v>4</v>
      </c>
      <c r="E6083" t="s">
        <v>78</v>
      </c>
      <c r="F6083" t="s">
        <v>79</v>
      </c>
      <c r="G6083" t="s">
        <v>18</v>
      </c>
      <c r="H6083" s="313">
        <v>-35891.433485747519</v>
      </c>
    </row>
    <row r="6084" spans="1:8" x14ac:dyDescent="0.35">
      <c r="A6084">
        <v>347419</v>
      </c>
      <c r="B6084" t="s">
        <v>89</v>
      </c>
      <c r="C6084" t="s">
        <v>37</v>
      </c>
      <c r="D6084" t="s">
        <v>4</v>
      </c>
      <c r="E6084" t="s">
        <v>78</v>
      </c>
      <c r="F6084" t="s">
        <v>79</v>
      </c>
      <c r="G6084" t="s">
        <v>18</v>
      </c>
      <c r="H6084" s="313">
        <v>-30004.592364637359</v>
      </c>
    </row>
    <row r="6085" spans="1:8" x14ac:dyDescent="0.35">
      <c r="A6085">
        <v>347403</v>
      </c>
      <c r="B6085" t="s">
        <v>77</v>
      </c>
      <c r="C6085" t="s">
        <v>37</v>
      </c>
      <c r="D6085" t="s">
        <v>4</v>
      </c>
      <c r="E6085" t="s">
        <v>78</v>
      </c>
      <c r="F6085" t="s">
        <v>80</v>
      </c>
      <c r="G6085" t="s">
        <v>18</v>
      </c>
      <c r="H6085" s="313">
        <v>-993.40656876753326</v>
      </c>
    </row>
    <row r="6086" spans="1:8" x14ac:dyDescent="0.35">
      <c r="A6086">
        <v>347405</v>
      </c>
      <c r="B6086" t="s">
        <v>82</v>
      </c>
      <c r="C6086" t="s">
        <v>37</v>
      </c>
      <c r="D6086" t="s">
        <v>4</v>
      </c>
      <c r="E6086" t="s">
        <v>78</v>
      </c>
      <c r="F6086" t="s">
        <v>80</v>
      </c>
      <c r="G6086" t="s">
        <v>18</v>
      </c>
      <c r="H6086" s="313">
        <v>-3953.4555833185086</v>
      </c>
    </row>
    <row r="6087" spans="1:8" x14ac:dyDescent="0.35">
      <c r="A6087">
        <v>347407</v>
      </c>
      <c r="B6087" t="s">
        <v>83</v>
      </c>
      <c r="C6087" t="s">
        <v>37</v>
      </c>
      <c r="D6087" t="s">
        <v>4</v>
      </c>
      <c r="E6087" t="s">
        <v>78</v>
      </c>
      <c r="F6087" t="s">
        <v>80</v>
      </c>
      <c r="G6087" t="s">
        <v>18</v>
      </c>
      <c r="H6087" s="313">
        <v>-5899.9273373503247</v>
      </c>
    </row>
    <row r="6088" spans="1:8" x14ac:dyDescent="0.35">
      <c r="A6088">
        <v>347409</v>
      </c>
      <c r="B6088" t="s">
        <v>84</v>
      </c>
      <c r="C6088" t="s">
        <v>37</v>
      </c>
      <c r="D6088" t="s">
        <v>4</v>
      </c>
      <c r="E6088" t="s">
        <v>78</v>
      </c>
      <c r="F6088" t="s">
        <v>80</v>
      </c>
      <c r="G6088" t="s">
        <v>18</v>
      </c>
      <c r="H6088" s="313">
        <v>-7826.2283996305168</v>
      </c>
    </row>
    <row r="6089" spans="1:8" x14ac:dyDescent="0.35">
      <c r="A6089">
        <v>347411</v>
      </c>
      <c r="B6089" t="s">
        <v>85</v>
      </c>
      <c r="C6089" t="s">
        <v>37</v>
      </c>
      <c r="D6089" t="s">
        <v>4</v>
      </c>
      <c r="E6089" t="s">
        <v>78</v>
      </c>
      <c r="F6089" t="s">
        <v>80</v>
      </c>
      <c r="G6089" t="s">
        <v>18</v>
      </c>
      <c r="H6089" s="313">
        <v>-33519.388587812609</v>
      </c>
    </row>
    <row r="6090" spans="1:8" x14ac:dyDescent="0.35">
      <c r="A6090">
        <v>347413</v>
      </c>
      <c r="B6090" t="s">
        <v>86</v>
      </c>
      <c r="C6090" t="s">
        <v>37</v>
      </c>
      <c r="D6090" t="s">
        <v>4</v>
      </c>
      <c r="E6090" t="s">
        <v>78</v>
      </c>
      <c r="F6090" t="s">
        <v>80</v>
      </c>
      <c r="G6090" t="s">
        <v>18</v>
      </c>
      <c r="H6090" s="313">
        <v>-38750.92445863445</v>
      </c>
    </row>
    <row r="6091" spans="1:8" x14ac:dyDescent="0.35">
      <c r="A6091">
        <v>347415</v>
      </c>
      <c r="B6091" t="s">
        <v>87</v>
      </c>
      <c r="C6091" t="s">
        <v>37</v>
      </c>
      <c r="D6091" t="s">
        <v>4</v>
      </c>
      <c r="E6091" t="s">
        <v>78</v>
      </c>
      <c r="F6091" t="s">
        <v>80</v>
      </c>
      <c r="G6091" t="s">
        <v>18</v>
      </c>
      <c r="H6091" s="313">
        <v>-36627.454884482126</v>
      </c>
    </row>
    <row r="6092" spans="1:8" x14ac:dyDescent="0.35">
      <c r="A6092">
        <v>347417</v>
      </c>
      <c r="B6092" t="s">
        <v>88</v>
      </c>
      <c r="C6092" t="s">
        <v>37</v>
      </c>
      <c r="D6092" t="s">
        <v>4</v>
      </c>
      <c r="E6092" t="s">
        <v>78</v>
      </c>
      <c r="F6092" t="s">
        <v>80</v>
      </c>
      <c r="G6092" t="s">
        <v>18</v>
      </c>
      <c r="H6092" s="313">
        <v>-34446.498838837666</v>
      </c>
    </row>
    <row r="6093" spans="1:8" x14ac:dyDescent="0.35">
      <c r="A6093">
        <v>347419</v>
      </c>
      <c r="B6093" t="s">
        <v>89</v>
      </c>
      <c r="C6093" t="s">
        <v>37</v>
      </c>
      <c r="D6093" t="s">
        <v>4</v>
      </c>
      <c r="E6093" t="s">
        <v>78</v>
      </c>
      <c r="F6093" t="s">
        <v>80</v>
      </c>
      <c r="G6093" t="s">
        <v>18</v>
      </c>
      <c r="H6093" s="313">
        <v>-29305.493778642234</v>
      </c>
    </row>
    <row r="6094" spans="1:8" x14ac:dyDescent="0.35">
      <c r="A6094">
        <v>347403</v>
      </c>
      <c r="B6094" t="s">
        <v>77</v>
      </c>
      <c r="C6094" t="s">
        <v>37</v>
      </c>
      <c r="D6094" t="s">
        <v>4</v>
      </c>
      <c r="E6094" t="s">
        <v>78</v>
      </c>
      <c r="F6094" t="s">
        <v>81</v>
      </c>
      <c r="G6094" t="s">
        <v>18</v>
      </c>
      <c r="H6094" s="313">
        <v>-1080.1124263549329</v>
      </c>
    </row>
    <row r="6095" spans="1:8" x14ac:dyDescent="0.35">
      <c r="A6095">
        <v>347405</v>
      </c>
      <c r="B6095" t="s">
        <v>82</v>
      </c>
      <c r="C6095" t="s">
        <v>37</v>
      </c>
      <c r="D6095" t="s">
        <v>4</v>
      </c>
      <c r="E6095" t="s">
        <v>78</v>
      </c>
      <c r="F6095" t="s">
        <v>81</v>
      </c>
      <c r="G6095" t="s">
        <v>18</v>
      </c>
      <c r="H6095" s="313">
        <v>-4298.5184886409506</v>
      </c>
    </row>
    <row r="6096" spans="1:8" x14ac:dyDescent="0.35">
      <c r="A6096">
        <v>347407</v>
      </c>
      <c r="B6096" t="s">
        <v>83</v>
      </c>
      <c r="C6096" t="s">
        <v>37</v>
      </c>
      <c r="D6096" t="s">
        <v>4</v>
      </c>
      <c r="E6096" t="s">
        <v>78</v>
      </c>
      <c r="F6096" t="s">
        <v>81</v>
      </c>
      <c r="G6096" t="s">
        <v>18</v>
      </c>
      <c r="H6096" s="313">
        <v>-6414.8809077932556</v>
      </c>
    </row>
    <row r="6097" spans="1:8" x14ac:dyDescent="0.35">
      <c r="A6097">
        <v>347409</v>
      </c>
      <c r="B6097" t="s">
        <v>84</v>
      </c>
      <c r="C6097" t="s">
        <v>37</v>
      </c>
      <c r="D6097" t="s">
        <v>4</v>
      </c>
      <c r="E6097" t="s">
        <v>78</v>
      </c>
      <c r="F6097" t="s">
        <v>81</v>
      </c>
      <c r="G6097" t="s">
        <v>18</v>
      </c>
      <c r="H6097" s="313">
        <v>-8509.3121101667821</v>
      </c>
    </row>
    <row r="6098" spans="1:8" x14ac:dyDescent="0.35">
      <c r="A6098">
        <v>347411</v>
      </c>
      <c r="B6098" t="s">
        <v>85</v>
      </c>
      <c r="C6098" t="s">
        <v>37</v>
      </c>
      <c r="D6098" t="s">
        <v>4</v>
      </c>
      <c r="E6098" t="s">
        <v>78</v>
      </c>
      <c r="F6098" t="s">
        <v>81</v>
      </c>
      <c r="G6098" t="s">
        <v>18</v>
      </c>
      <c r="H6098" s="313">
        <v>-33806.468969988455</v>
      </c>
    </row>
    <row r="6099" spans="1:8" x14ac:dyDescent="0.35">
      <c r="A6099">
        <v>347413</v>
      </c>
      <c r="B6099" t="s">
        <v>86</v>
      </c>
      <c r="C6099" t="s">
        <v>37</v>
      </c>
      <c r="D6099" t="s">
        <v>4</v>
      </c>
      <c r="E6099" t="s">
        <v>78</v>
      </c>
      <c r="F6099" t="s">
        <v>81</v>
      </c>
      <c r="G6099" t="s">
        <v>18</v>
      </c>
      <c r="H6099" s="313">
        <v>-39404.390551579221</v>
      </c>
    </row>
    <row r="6100" spans="1:8" x14ac:dyDescent="0.35">
      <c r="A6100">
        <v>347415</v>
      </c>
      <c r="B6100" t="s">
        <v>87</v>
      </c>
      <c r="C6100" t="s">
        <v>37</v>
      </c>
      <c r="D6100" t="s">
        <v>4</v>
      </c>
      <c r="E6100" t="s">
        <v>78</v>
      </c>
      <c r="F6100" t="s">
        <v>81</v>
      </c>
      <c r="G6100" t="s">
        <v>18</v>
      </c>
      <c r="H6100" s="313">
        <v>-37103.784410292232</v>
      </c>
    </row>
    <row r="6101" spans="1:8" x14ac:dyDescent="0.35">
      <c r="A6101">
        <v>347417</v>
      </c>
      <c r="B6101" t="s">
        <v>88</v>
      </c>
      <c r="C6101" t="s">
        <v>37</v>
      </c>
      <c r="D6101" t="s">
        <v>4</v>
      </c>
      <c r="E6101" t="s">
        <v>78</v>
      </c>
      <c r="F6101" t="s">
        <v>81</v>
      </c>
      <c r="G6101" t="s">
        <v>18</v>
      </c>
      <c r="H6101" s="313">
        <v>-34746.142771251813</v>
      </c>
    </row>
    <row r="6102" spans="1:8" x14ac:dyDescent="0.35">
      <c r="A6102">
        <v>347419</v>
      </c>
      <c r="B6102" t="s">
        <v>89</v>
      </c>
      <c r="C6102" t="s">
        <v>37</v>
      </c>
      <c r="D6102" t="s">
        <v>4</v>
      </c>
      <c r="E6102" t="s">
        <v>78</v>
      </c>
      <c r="F6102" t="s">
        <v>81</v>
      </c>
      <c r="G6102" t="s">
        <v>18</v>
      </c>
      <c r="H6102" s="313">
        <v>-29170.095069925381</v>
      </c>
    </row>
    <row r="6103" spans="1:8" x14ac:dyDescent="0.35">
      <c r="A6103">
        <v>347403</v>
      </c>
      <c r="B6103" t="s">
        <v>77</v>
      </c>
      <c r="C6103" t="s">
        <v>37</v>
      </c>
      <c r="D6103" t="s">
        <v>4</v>
      </c>
      <c r="E6103" t="s">
        <v>78</v>
      </c>
      <c r="F6103" t="s">
        <v>44</v>
      </c>
      <c r="G6103" t="s">
        <v>18</v>
      </c>
      <c r="H6103" s="313">
        <v>-377.30624124253762</v>
      </c>
    </row>
    <row r="6104" spans="1:8" x14ac:dyDescent="0.35">
      <c r="A6104">
        <v>347405</v>
      </c>
      <c r="B6104" t="s">
        <v>82</v>
      </c>
      <c r="C6104" t="s">
        <v>37</v>
      </c>
      <c r="D6104" t="s">
        <v>4</v>
      </c>
      <c r="E6104" t="s">
        <v>78</v>
      </c>
      <c r="F6104" t="s">
        <v>44</v>
      </c>
      <c r="G6104" t="s">
        <v>18</v>
      </c>
      <c r="H6104" s="313">
        <v>-1501.5639245388297</v>
      </c>
    </row>
    <row r="6105" spans="1:8" x14ac:dyDescent="0.35">
      <c r="A6105">
        <v>347407</v>
      </c>
      <c r="B6105" t="s">
        <v>83</v>
      </c>
      <c r="C6105" t="s">
        <v>37</v>
      </c>
      <c r="D6105" t="s">
        <v>4</v>
      </c>
      <c r="E6105" t="s">
        <v>78</v>
      </c>
      <c r="F6105" t="s">
        <v>44</v>
      </c>
      <c r="G6105" t="s">
        <v>18</v>
      </c>
      <c r="H6105" s="313">
        <v>-2240.854326161264</v>
      </c>
    </row>
    <row r="6106" spans="1:8" x14ac:dyDescent="0.35">
      <c r="A6106">
        <v>347409</v>
      </c>
      <c r="B6106" t="s">
        <v>84</v>
      </c>
      <c r="C6106" t="s">
        <v>37</v>
      </c>
      <c r="D6106" t="s">
        <v>4</v>
      </c>
      <c r="E6106" t="s">
        <v>78</v>
      </c>
      <c r="F6106" t="s">
        <v>44</v>
      </c>
      <c r="G6106" t="s">
        <v>18</v>
      </c>
      <c r="H6106" s="313">
        <v>-2972.4836873523777</v>
      </c>
    </row>
    <row r="6107" spans="1:8" x14ac:dyDescent="0.35">
      <c r="A6107">
        <v>347411</v>
      </c>
      <c r="B6107" t="s">
        <v>85</v>
      </c>
      <c r="C6107" t="s">
        <v>37</v>
      </c>
      <c r="D6107" t="s">
        <v>4</v>
      </c>
      <c r="E6107" t="s">
        <v>78</v>
      </c>
      <c r="F6107" t="s">
        <v>44</v>
      </c>
      <c r="G6107" t="s">
        <v>18</v>
      </c>
      <c r="H6107" s="313">
        <v>-10755.950549095021</v>
      </c>
    </row>
    <row r="6108" spans="1:8" x14ac:dyDescent="0.35">
      <c r="A6108">
        <v>347413</v>
      </c>
      <c r="B6108" t="s">
        <v>86</v>
      </c>
      <c r="C6108" t="s">
        <v>37</v>
      </c>
      <c r="D6108" t="s">
        <v>4</v>
      </c>
      <c r="E6108" t="s">
        <v>78</v>
      </c>
      <c r="F6108" t="s">
        <v>44</v>
      </c>
      <c r="G6108" t="s">
        <v>18</v>
      </c>
      <c r="H6108" s="313">
        <v>-12675.401696690531</v>
      </c>
    </row>
    <row r="6109" spans="1:8" x14ac:dyDescent="0.35">
      <c r="A6109">
        <v>347415</v>
      </c>
      <c r="B6109" t="s">
        <v>87</v>
      </c>
      <c r="C6109" t="s">
        <v>37</v>
      </c>
      <c r="D6109" t="s">
        <v>4</v>
      </c>
      <c r="E6109" t="s">
        <v>78</v>
      </c>
      <c r="F6109" t="s">
        <v>44</v>
      </c>
      <c r="G6109" t="s">
        <v>18</v>
      </c>
      <c r="H6109" s="313">
        <v>-11875.025763864245</v>
      </c>
    </row>
    <row r="6110" spans="1:8" x14ac:dyDescent="0.35">
      <c r="A6110">
        <v>347417</v>
      </c>
      <c r="B6110" t="s">
        <v>88</v>
      </c>
      <c r="C6110" t="s">
        <v>37</v>
      </c>
      <c r="D6110" t="s">
        <v>4</v>
      </c>
      <c r="E6110" t="s">
        <v>78</v>
      </c>
      <c r="F6110" t="s">
        <v>44</v>
      </c>
      <c r="G6110" t="s">
        <v>18</v>
      </c>
      <c r="H6110" s="313">
        <v>-11056.909264862685</v>
      </c>
    </row>
    <row r="6111" spans="1:8" x14ac:dyDescent="0.35">
      <c r="A6111">
        <v>347419</v>
      </c>
      <c r="B6111" t="s">
        <v>89</v>
      </c>
      <c r="C6111" t="s">
        <v>37</v>
      </c>
      <c r="D6111" t="s">
        <v>4</v>
      </c>
      <c r="E6111" t="s">
        <v>78</v>
      </c>
      <c r="F6111" t="s">
        <v>44</v>
      </c>
      <c r="G6111" t="s">
        <v>18</v>
      </c>
      <c r="H6111" s="313">
        <v>-9114.5350825648293</v>
      </c>
    </row>
    <row r="6112" spans="1:8" x14ac:dyDescent="0.35">
      <c r="A6112">
        <v>347403</v>
      </c>
      <c r="B6112" t="s">
        <v>77</v>
      </c>
      <c r="C6112" t="s">
        <v>37</v>
      </c>
      <c r="D6112" t="s">
        <v>4</v>
      </c>
      <c r="E6112" t="s">
        <v>78</v>
      </c>
      <c r="F6112" t="s">
        <v>41</v>
      </c>
      <c r="G6112" t="s">
        <v>18</v>
      </c>
      <c r="H6112" s="313">
        <v>-487.76117715032717</v>
      </c>
    </row>
    <row r="6113" spans="1:8" x14ac:dyDescent="0.35">
      <c r="A6113">
        <v>347405</v>
      </c>
      <c r="B6113" t="s">
        <v>82</v>
      </c>
      <c r="C6113" t="s">
        <v>37</v>
      </c>
      <c r="D6113" t="s">
        <v>4</v>
      </c>
      <c r="E6113" t="s">
        <v>78</v>
      </c>
      <c r="F6113" t="s">
        <v>41</v>
      </c>
      <c r="G6113" t="s">
        <v>18</v>
      </c>
      <c r="H6113" s="313">
        <v>-1941.1409283546016</v>
      </c>
    </row>
    <row r="6114" spans="1:8" x14ac:dyDescent="0.35">
      <c r="A6114">
        <v>347407</v>
      </c>
      <c r="B6114" t="s">
        <v>83</v>
      </c>
      <c r="C6114" t="s">
        <v>37</v>
      </c>
      <c r="D6114" t="s">
        <v>4</v>
      </c>
      <c r="E6114" t="s">
        <v>78</v>
      </c>
      <c r="F6114" t="s">
        <v>41</v>
      </c>
      <c r="G6114" t="s">
        <v>18</v>
      </c>
      <c r="H6114" s="313">
        <v>-2896.8557221618412</v>
      </c>
    </row>
    <row r="6115" spans="1:8" x14ac:dyDescent="0.35">
      <c r="A6115">
        <v>347409</v>
      </c>
      <c r="B6115" t="s">
        <v>84</v>
      </c>
      <c r="C6115" t="s">
        <v>37</v>
      </c>
      <c r="D6115" t="s">
        <v>4</v>
      </c>
      <c r="E6115" t="s">
        <v>78</v>
      </c>
      <c r="F6115" t="s">
        <v>41</v>
      </c>
      <c r="G6115" t="s">
        <v>18</v>
      </c>
      <c r="H6115" s="313">
        <v>-3842.6667357223741</v>
      </c>
    </row>
    <row r="6116" spans="1:8" x14ac:dyDescent="0.35">
      <c r="A6116">
        <v>347411</v>
      </c>
      <c r="B6116" t="s">
        <v>85</v>
      </c>
      <c r="C6116" t="s">
        <v>37</v>
      </c>
      <c r="D6116" t="s">
        <v>4</v>
      </c>
      <c r="E6116" t="s">
        <v>78</v>
      </c>
      <c r="F6116" t="s">
        <v>41</v>
      </c>
      <c r="G6116" t="s">
        <v>18</v>
      </c>
      <c r="H6116" s="313">
        <v>-13904.713274607295</v>
      </c>
    </row>
    <row r="6117" spans="1:8" x14ac:dyDescent="0.35">
      <c r="A6117">
        <v>347413</v>
      </c>
      <c r="B6117" t="s">
        <v>86</v>
      </c>
      <c r="C6117" t="s">
        <v>37</v>
      </c>
      <c r="D6117" t="s">
        <v>4</v>
      </c>
      <c r="E6117" t="s">
        <v>78</v>
      </c>
      <c r="F6117" t="s">
        <v>41</v>
      </c>
      <c r="G6117" t="s">
        <v>18</v>
      </c>
      <c r="H6117" s="313">
        <v>-16386.076286654341</v>
      </c>
    </row>
    <row r="6118" spans="1:8" x14ac:dyDescent="0.35">
      <c r="A6118">
        <v>347415</v>
      </c>
      <c r="B6118" t="s">
        <v>87</v>
      </c>
      <c r="C6118" t="s">
        <v>37</v>
      </c>
      <c r="D6118" t="s">
        <v>4</v>
      </c>
      <c r="E6118" t="s">
        <v>78</v>
      </c>
      <c r="F6118" t="s">
        <v>41</v>
      </c>
      <c r="G6118" t="s">
        <v>18</v>
      </c>
      <c r="H6118" s="313">
        <v>-15351.393409762326</v>
      </c>
    </row>
    <row r="6119" spans="1:8" x14ac:dyDescent="0.35">
      <c r="A6119">
        <v>347417</v>
      </c>
      <c r="B6119" t="s">
        <v>88</v>
      </c>
      <c r="C6119" t="s">
        <v>37</v>
      </c>
      <c r="D6119" t="s">
        <v>4</v>
      </c>
      <c r="E6119" t="s">
        <v>78</v>
      </c>
      <c r="F6119" t="s">
        <v>41</v>
      </c>
      <c r="G6119" t="s">
        <v>18</v>
      </c>
      <c r="H6119" s="313">
        <v>-14293.776484887252</v>
      </c>
    </row>
    <row r="6120" spans="1:8" x14ac:dyDescent="0.35">
      <c r="A6120">
        <v>347419</v>
      </c>
      <c r="B6120" t="s">
        <v>89</v>
      </c>
      <c r="C6120" t="s">
        <v>37</v>
      </c>
      <c r="D6120" t="s">
        <v>4</v>
      </c>
      <c r="E6120" t="s">
        <v>78</v>
      </c>
      <c r="F6120" t="s">
        <v>41</v>
      </c>
      <c r="G6120" t="s">
        <v>18</v>
      </c>
      <c r="H6120" s="313">
        <v>-11782.779808807903</v>
      </c>
    </row>
    <row r="6121" spans="1:8" x14ac:dyDescent="0.35">
      <c r="A6121">
        <v>347403</v>
      </c>
      <c r="B6121" t="s">
        <v>77</v>
      </c>
      <c r="C6121" t="s">
        <v>37</v>
      </c>
      <c r="D6121" t="s">
        <v>4</v>
      </c>
      <c r="E6121" t="s">
        <v>78</v>
      </c>
      <c r="F6121" t="s">
        <v>78</v>
      </c>
      <c r="G6121" t="s">
        <v>18</v>
      </c>
      <c r="H6121" s="313">
        <v>-1474.9046505681238</v>
      </c>
    </row>
    <row r="6122" spans="1:8" x14ac:dyDescent="0.35">
      <c r="A6122">
        <v>347405</v>
      </c>
      <c r="B6122" t="s">
        <v>82</v>
      </c>
      <c r="C6122" t="s">
        <v>37</v>
      </c>
      <c r="D6122" t="s">
        <v>4</v>
      </c>
      <c r="E6122" t="s">
        <v>78</v>
      </c>
      <c r="F6122" t="s">
        <v>78</v>
      </c>
      <c r="G6122" t="s">
        <v>18</v>
      </c>
      <c r="H6122" s="313">
        <v>-5869.6712997228869</v>
      </c>
    </row>
    <row r="6123" spans="1:8" x14ac:dyDescent="0.35">
      <c r="A6123">
        <v>347407</v>
      </c>
      <c r="B6123" t="s">
        <v>83</v>
      </c>
      <c r="C6123" t="s">
        <v>37</v>
      </c>
      <c r="D6123" t="s">
        <v>4</v>
      </c>
      <c r="E6123" t="s">
        <v>78</v>
      </c>
      <c r="F6123" t="s">
        <v>78</v>
      </c>
      <c r="G6123" t="s">
        <v>18</v>
      </c>
      <c r="H6123" s="313">
        <v>-8759.5859957599223</v>
      </c>
    </row>
    <row r="6124" spans="1:8" x14ac:dyDescent="0.35">
      <c r="A6124">
        <v>347409</v>
      </c>
      <c r="B6124" t="s">
        <v>84</v>
      </c>
      <c r="C6124" t="s">
        <v>37</v>
      </c>
      <c r="D6124" t="s">
        <v>4</v>
      </c>
      <c r="E6124" t="s">
        <v>78</v>
      </c>
      <c r="F6124" t="s">
        <v>78</v>
      </c>
      <c r="G6124" t="s">
        <v>18</v>
      </c>
      <c r="H6124" s="313">
        <v>-11619.553389247349</v>
      </c>
    </row>
    <row r="6125" spans="1:8" x14ac:dyDescent="0.35">
      <c r="A6125">
        <v>347411</v>
      </c>
      <c r="B6125" t="s">
        <v>85</v>
      </c>
      <c r="C6125" t="s">
        <v>37</v>
      </c>
      <c r="D6125" t="s">
        <v>4</v>
      </c>
      <c r="E6125" t="s">
        <v>78</v>
      </c>
      <c r="F6125" t="s">
        <v>78</v>
      </c>
      <c r="G6125" t="s">
        <v>18</v>
      </c>
      <c r="H6125" s="313">
        <v>-49104.26483518388</v>
      </c>
    </row>
    <row r="6126" spans="1:8" x14ac:dyDescent="0.35">
      <c r="A6126">
        <v>347413</v>
      </c>
      <c r="B6126" t="s">
        <v>86</v>
      </c>
      <c r="C6126" t="s">
        <v>37</v>
      </c>
      <c r="D6126" t="s">
        <v>4</v>
      </c>
      <c r="E6126" t="s">
        <v>78</v>
      </c>
      <c r="F6126" t="s">
        <v>78</v>
      </c>
      <c r="G6126" t="s">
        <v>18</v>
      </c>
      <c r="H6126" s="313">
        <v>-56848.863766716306</v>
      </c>
    </row>
    <row r="6127" spans="1:8" x14ac:dyDescent="0.35">
      <c r="A6127">
        <v>347415</v>
      </c>
      <c r="B6127" t="s">
        <v>87</v>
      </c>
      <c r="C6127" t="s">
        <v>37</v>
      </c>
      <c r="D6127" t="s">
        <v>4</v>
      </c>
      <c r="E6127" t="s">
        <v>78</v>
      </c>
      <c r="F6127" t="s">
        <v>78</v>
      </c>
      <c r="G6127" t="s">
        <v>18</v>
      </c>
      <c r="H6127" s="313">
        <v>-53698.218794994224</v>
      </c>
    </row>
    <row r="6128" spans="1:8" x14ac:dyDescent="0.35">
      <c r="A6128">
        <v>347417</v>
      </c>
      <c r="B6128" t="s">
        <v>88</v>
      </c>
      <c r="C6128" t="s">
        <v>37</v>
      </c>
      <c r="D6128" t="s">
        <v>4</v>
      </c>
      <c r="E6128" t="s">
        <v>78</v>
      </c>
      <c r="F6128" t="s">
        <v>78</v>
      </c>
      <c r="G6128" t="s">
        <v>18</v>
      </c>
      <c r="H6128" s="313">
        <v>-50463.59554713095</v>
      </c>
    </row>
    <row r="6129" spans="1:8" x14ac:dyDescent="0.35">
      <c r="A6129">
        <v>347419</v>
      </c>
      <c r="B6129" t="s">
        <v>89</v>
      </c>
      <c r="C6129" t="s">
        <v>37</v>
      </c>
      <c r="D6129" t="s">
        <v>4</v>
      </c>
      <c r="E6129" t="s">
        <v>78</v>
      </c>
      <c r="F6129" t="s">
        <v>78</v>
      </c>
      <c r="G6129" t="s">
        <v>18</v>
      </c>
      <c r="H6129" s="313">
        <v>-42834.205650112897</v>
      </c>
    </row>
  </sheetData>
  <autoFilter ref="A1:H5898" xr:uid="{00000000-0009-0000-0000-000003000000}"/>
  <sortState xmlns:xlrd2="http://schemas.microsoft.com/office/spreadsheetml/2017/richdata2" ref="A2:H5171">
    <sortCondition ref="G2:G5171"/>
    <sortCondition ref="F2:F517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TTM by Practice</vt:lpstr>
      <vt:lpstr>TTM by Office</vt:lpstr>
      <vt:lpstr>Profitablity Comparison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Patrick</dc:creator>
  <cp:lastModifiedBy>Scott Patrick</cp:lastModifiedBy>
  <dcterms:created xsi:type="dcterms:W3CDTF">2022-10-04T19:43:48Z</dcterms:created>
  <dcterms:modified xsi:type="dcterms:W3CDTF">2022-12-09T17:42:33Z</dcterms:modified>
</cp:coreProperties>
</file>