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tanton\Desktop\Projects\Final Spreadsheets\"/>
    </mc:Choice>
  </mc:AlternateContent>
  <xr:revisionPtr revIDLastSave="0" documentId="13_ncr:1_{9CE731DA-F253-4C91-A55A-9852B3A6315C}" xr6:coauthVersionLast="47" xr6:coauthVersionMax="47" xr10:uidLastSave="{00000000-0000-0000-0000-000000000000}"/>
  <workbookProtection workbookAlgorithmName="SHA-512" workbookHashValue="1UYdq7sLq0QAqAitNjz5M1Y8fVOSCzbtqW63nAUOUmrgqIKvkwZQptd+Ae5M70B4z6Bjp6ycedf/BNSF0Jip3g==" workbookSaltValue="3LbOiGbrzEIcu9ZebGjBRA==" workbookSpinCount="100000" lockStructure="1"/>
  <bookViews>
    <workbookView xWindow="-120" yWindow="-120" windowWidth="20730" windowHeight="11160" xr2:uid="{00000000-000D-0000-FFFF-FFFF00000000}"/>
  </bookViews>
  <sheets>
    <sheet name="Super Chlorination" sheetId="4" r:id="rId1"/>
    <sheet name="Chlorination Calcs" sheetId="3" state="hidden" r:id="rId2"/>
    <sheet name="Acidization" sheetId="5" state="hidden" r:id="rId3"/>
    <sheet name="Acid Calcs" sheetId="1" state="hidden" r:id="rId4"/>
    <sheet name="Volume per Foot" sheetId="2" state="hidden" r:id="rId5"/>
  </sheets>
  <definedNames>
    <definedName name="_xlnm.Print_Area" localSheetId="0">'Super Chlorination'!$A$1:$D$22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5" l="1"/>
  <c r="B15" i="5"/>
  <c r="F15" i="1"/>
  <c r="A15" i="1"/>
  <c r="B18" i="5" l="1"/>
  <c r="B20" i="5" s="1"/>
  <c r="C17" i="4"/>
  <c r="C18" i="4"/>
  <c r="N24" i="3"/>
  <c r="N23" i="3"/>
  <c r="N22" i="3"/>
  <c r="N21" i="3"/>
  <c r="N20" i="3"/>
  <c r="N19" i="3"/>
  <c r="N18" i="3"/>
  <c r="N17" i="3"/>
  <c r="N16" i="3"/>
  <c r="N25" i="3"/>
  <c r="E7" i="3"/>
  <c r="E17" i="3"/>
  <c r="J18" i="3"/>
  <c r="J26" i="3"/>
  <c r="F16" i="1"/>
  <c r="G16" i="1"/>
  <c r="H16" i="1"/>
  <c r="G35" i="1"/>
  <c r="D7" i="1"/>
  <c r="D8" i="1"/>
  <c r="G15" i="1"/>
  <c r="H15" i="1" s="1"/>
  <c r="F24" i="1"/>
  <c r="G24" i="1"/>
  <c r="H24" i="1"/>
  <c r="F25" i="1"/>
  <c r="H25" i="1"/>
  <c r="G25" i="1"/>
  <c r="C19" i="4" l="1"/>
  <c r="C21" i="4" s="1"/>
</calcChain>
</file>

<file path=xl/sharedStrings.xml><?xml version="1.0" encoding="utf-8"?>
<sst xmlns="http://schemas.openxmlformats.org/spreadsheetml/2006/main" count="170" uniqueCount="115">
  <si>
    <t>A</t>
  </si>
  <si>
    <t>B</t>
  </si>
  <si>
    <t>B = 1.5 for wells with diameter 6" or greater</t>
  </si>
  <si>
    <t>B = 2.0 for wells with diameter 6" or less</t>
  </si>
  <si>
    <t xml:space="preserve">Well Vol </t>
  </si>
  <si>
    <t>Well Volume</t>
  </si>
  <si>
    <t>Gallons of Acid</t>
  </si>
  <si>
    <t>Well Vol (gal)</t>
  </si>
  <si>
    <t>depth (ft)</t>
  </si>
  <si>
    <t>(gal)</t>
  </si>
  <si>
    <t>(lbs/gal)</t>
  </si>
  <si>
    <t>% acid</t>
  </si>
  <si>
    <t>desired</t>
  </si>
  <si>
    <t>% active</t>
  </si>
  <si>
    <t>acid</t>
  </si>
  <si>
    <t>Wt of acid</t>
  </si>
  <si>
    <t>Wt of H2O</t>
  </si>
  <si>
    <t>top</t>
  </si>
  <si>
    <t>bottom</t>
  </si>
  <si>
    <t>Acid</t>
  </si>
  <si>
    <t>Gallons of Additive</t>
  </si>
  <si>
    <t>% additive</t>
  </si>
  <si>
    <t>Wt of prod.</t>
  </si>
  <si>
    <t>Additive</t>
  </si>
  <si>
    <t>(% active/100 x weight of acid)</t>
  </si>
  <si>
    <t xml:space="preserve">    Acid =   (WV x 8.33 x %acid/100)  </t>
  </si>
  <si>
    <t>(% active/100 x weight of product)</t>
  </si>
  <si>
    <t xml:space="preserve"> Additive =  (WV x 8.33 x %desired/100)  </t>
  </si>
  <si>
    <r>
      <t>Wt of H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O</t>
    </r>
  </si>
  <si>
    <t>HCl = 9.7</t>
  </si>
  <si>
    <t>TTV</t>
  </si>
  <si>
    <t>TTV x %Cl</t>
  </si>
  <si>
    <t>Cl%</t>
  </si>
  <si>
    <t>Amt Cl(ppm)</t>
  </si>
  <si>
    <t>% Cl</t>
  </si>
  <si>
    <t xml:space="preserve">Amt Cl = </t>
  </si>
  <si>
    <t>Chlorination</t>
  </si>
  <si>
    <t>1 gal/500 of 2 x SWV</t>
  </si>
  <si>
    <t>SWV</t>
  </si>
  <si>
    <t>NW 220</t>
  </si>
  <si>
    <t>Tot. Amt</t>
  </si>
  <si>
    <t>x cholrine ppm</t>
  </si>
  <si>
    <t>x TDV</t>
  </si>
  <si>
    <t>equals</t>
  </si>
  <si>
    <t>SWV x 2</t>
  </si>
  <si>
    <r>
      <t>TDV</t>
    </r>
    <r>
      <rPr>
        <sz val="10"/>
        <rFont val="Arial"/>
        <family val="2"/>
      </rPr>
      <t xml:space="preserve"> (3xSWV)</t>
    </r>
  </si>
  <si>
    <t>HCl</t>
  </si>
  <si>
    <t>Phos</t>
  </si>
  <si>
    <t>Clay</t>
  </si>
  <si>
    <t>Dispersant</t>
  </si>
  <si>
    <t>Wt of enhancer</t>
  </si>
  <si>
    <t>NW-310 = 10.0</t>
  </si>
  <si>
    <t>QC-21 = 9.8</t>
  </si>
  <si>
    <t>Average Strength</t>
  </si>
  <si>
    <t>Phos=13.14</t>
  </si>
  <si>
    <t>Common Chemical Information:</t>
  </si>
  <si>
    <t>Sodium Hypochlorite Strengths</t>
  </si>
  <si>
    <t>TDV</t>
  </si>
  <si>
    <t xml:space="preserve">B = 3 or 4; for disinfection </t>
  </si>
  <si>
    <t xml:space="preserve">Total Disinfection Volume = </t>
  </si>
  <si>
    <t>TDV (gal)</t>
  </si>
  <si>
    <t>A = Gallons per foot by well diameter (see Volume per foot sheet)</t>
  </si>
  <si>
    <t>TWV x 3</t>
  </si>
  <si>
    <t>Chlorine Enhancer</t>
  </si>
  <si>
    <t>highest total alkalinity</t>
  </si>
  <si>
    <t>gallons</t>
  </si>
  <si>
    <t>Single Well Volume</t>
  </si>
  <si>
    <t>Dosage</t>
  </si>
  <si>
    <t>Catalyst = 9.5</t>
  </si>
  <si>
    <t>Oxalic = 10</t>
  </si>
  <si>
    <t>Sulfamic = 10</t>
  </si>
  <si>
    <t>KW-186 = 9.7</t>
  </si>
  <si>
    <t>NW-310 = 100%</t>
  </si>
  <si>
    <t>QC-21 = 100%</t>
  </si>
  <si>
    <t>Catalyst = 95%</t>
  </si>
  <si>
    <t>KW-186 = 95%</t>
  </si>
  <si>
    <t>Muriatic = 18% - verify</t>
  </si>
  <si>
    <t>Hydrochloric = 31%</t>
  </si>
  <si>
    <t>Phosphoric = 75% or 85% - verify</t>
  </si>
  <si>
    <t>Project Name:</t>
  </si>
  <si>
    <t>Date:</t>
  </si>
  <si>
    <t>Created By:</t>
  </si>
  <si>
    <t>Treatment Design</t>
  </si>
  <si>
    <t>Target PPM</t>
  </si>
  <si>
    <t>Well Depth (ft)</t>
  </si>
  <si>
    <t>Static Water Level (ft)</t>
  </si>
  <si>
    <t>Chlorine Concentration (%)</t>
  </si>
  <si>
    <t>Required Chlorine (gal)</t>
  </si>
  <si>
    <t>Total Well Volume (gal)</t>
  </si>
  <si>
    <t>Total Treatment Volume (gal)</t>
  </si>
  <si>
    <t>Well Internal Diameter (in)</t>
  </si>
  <si>
    <t>Diameter</t>
  </si>
  <si>
    <t>Gal/Ft</t>
  </si>
  <si>
    <t>Common Concentrations (ppm)</t>
  </si>
  <si>
    <t>John Smith Well Rehab</t>
  </si>
  <si>
    <t>Jacob Stanton</t>
  </si>
  <si>
    <t>A = Gallons per foot by well diameter</t>
  </si>
  <si>
    <t>Multiplier</t>
  </si>
  <si>
    <t>Disinfection Any Size</t>
  </si>
  <si>
    <t>Well Volume Multiplier</t>
  </si>
  <si>
    <t>Surface Water Mixing Volume (gal)</t>
  </si>
  <si>
    <t>Rehab/Develop 6" or Less</t>
  </si>
  <si>
    <t>Treatment Goal</t>
  </si>
  <si>
    <t>Chlorine Treatment Calculator</t>
  </si>
  <si>
    <t>Instructions for using this worksheet:</t>
  </si>
  <si>
    <t>Select the Treatment Goal, Well Diameter, Chlorine Concentration, and Target PPM from the drop down list.</t>
  </si>
  <si>
    <r>
      <t xml:space="preserve">All items in </t>
    </r>
    <r>
      <rPr>
        <b/>
        <sz val="12"/>
        <color rgb="FF00B050"/>
        <rFont val="Calibri"/>
        <family val="2"/>
        <scheme val="minor"/>
      </rPr>
      <t>GREEN</t>
    </r>
    <r>
      <rPr>
        <sz val="12"/>
        <rFont val="Calibri"/>
        <family val="2"/>
        <scheme val="minor"/>
      </rPr>
      <t xml:space="preserve"> must be filled in by the user.</t>
    </r>
  </si>
  <si>
    <t>Manually input the Well Depth, Static Water Level, and Surface Water Mixing Volume.</t>
  </si>
  <si>
    <t>Notes about this worksheet:</t>
  </si>
  <si>
    <t>Static water level is the non-pumping water level in the well.</t>
  </si>
  <si>
    <t>Surface water mixing volume is the amount of fresh water used to mix the chlorine in above ground.</t>
  </si>
  <si>
    <t>Total PPM of chlorine after added to the surface water will be initially higher than Targert PPM until pumped into the well.</t>
  </si>
  <si>
    <t>Well volume multiplier is based on the Treatment Goal selected and is automatically updated based on this selection.</t>
  </si>
  <si>
    <t>Acidization Treatment Calculator</t>
  </si>
  <si>
    <t>Rehab/Develop Greater than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</si>
</sst>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/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horizontal="center" vertical="center" wrapText="1"/>
    </xf>
    <xf numFmtId="14" fontId="0" fillId="0" borderId="0" xfId="0" applyNumberFormat="1"/>
    <xf numFmtId="0" fontId="3" fillId="0" borderId="1" xfId="0" applyFont="1" applyBorder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8" fillId="0" borderId="0" xfId="0" applyFont="1"/>
    <xf numFmtId="0" fontId="9" fillId="0" borderId="2" xfId="0" applyFont="1" applyBorder="1"/>
    <xf numFmtId="0" fontId="9" fillId="0" borderId="2" xfId="0" applyFont="1" applyFill="1" applyBorder="1"/>
    <xf numFmtId="0" fontId="0" fillId="0" borderId="2" xfId="0" applyBorder="1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10" fillId="0" borderId="2" xfId="0" applyFont="1" applyBorder="1" applyAlignment="1">
      <alignment horizontal="left"/>
    </xf>
    <xf numFmtId="14" fontId="10" fillId="0" borderId="2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9" fontId="0" fillId="0" borderId="0" xfId="0" applyNumberFormat="1" applyAlignment="1">
      <alignment horizontal="center"/>
    </xf>
    <xf numFmtId="0" fontId="9" fillId="0" borderId="2" xfId="0" applyFont="1" applyBorder="1" applyAlignment="1">
      <alignment horizontal="left"/>
    </xf>
    <xf numFmtId="0" fontId="11" fillId="0" borderId="1" xfId="0" applyFont="1" applyBorder="1"/>
    <xf numFmtId="0" fontId="12" fillId="0" borderId="0" xfId="0" applyFont="1"/>
    <xf numFmtId="0" fontId="12" fillId="0" borderId="0" xfId="0" applyFont="1" applyFill="1" applyBorder="1"/>
    <xf numFmtId="0" fontId="9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8" fillId="0" borderId="0" xfId="0" applyFont="1" applyProtection="1"/>
    <xf numFmtId="0" fontId="9" fillId="0" borderId="2" xfId="0" applyFont="1" applyBorder="1" applyProtection="1"/>
    <xf numFmtId="0" fontId="9" fillId="0" borderId="2" xfId="0" applyFont="1" applyBorder="1" applyAlignment="1" applyProtection="1">
      <alignment horizontal="left"/>
    </xf>
    <xf numFmtId="0" fontId="9" fillId="0" borderId="2" xfId="0" applyFont="1" applyFill="1" applyBorder="1" applyProtection="1"/>
    <xf numFmtId="0" fontId="0" fillId="0" borderId="0" xfId="0" applyProtection="1"/>
    <xf numFmtId="0" fontId="11" fillId="0" borderId="1" xfId="0" applyFont="1" applyBorder="1" applyProtection="1"/>
    <xf numFmtId="0" fontId="12" fillId="0" borderId="0" xfId="0" applyFont="1" applyProtection="1"/>
    <xf numFmtId="0" fontId="12" fillId="0" borderId="0" xfId="0" applyFont="1" applyFill="1" applyBorder="1" applyProtection="1"/>
    <xf numFmtId="0" fontId="10" fillId="0" borderId="2" xfId="0" applyFont="1" applyBorder="1" applyAlignment="1" applyProtection="1">
      <alignment horizontal="left"/>
      <protection locked="0"/>
    </xf>
    <xf numFmtId="14" fontId="10" fillId="0" borderId="2" xfId="0" applyNumberFormat="1" applyFont="1" applyBorder="1" applyAlignment="1" applyProtection="1">
      <alignment horizontal="left"/>
      <protection locked="0"/>
    </xf>
    <xf numFmtId="0" fontId="9" fillId="3" borderId="2" xfId="0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/>
    <xf numFmtId="0" fontId="9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3" borderId="2" xfId="0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hidden="1"/>
    </xf>
    <xf numFmtId="2" fontId="11" fillId="2" borderId="2" xfId="0" applyNumberFormat="1" applyFont="1" applyFill="1" applyBorder="1" applyAlignment="1" applyProtection="1">
      <alignment horizontal="center"/>
      <protection hidden="1"/>
    </xf>
    <xf numFmtId="1" fontId="11" fillId="2" borderId="2" xfId="0" applyNumberFormat="1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0</xdr:row>
      <xdr:rowOff>0</xdr:rowOff>
    </xdr:from>
    <xdr:to>
      <xdr:col>2</xdr:col>
      <xdr:colOff>1152525</xdr:colOff>
      <xdr:row>0</xdr:row>
      <xdr:rowOff>1714500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20E4E9-CF78-FB40-82BA-9616FEB38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0"/>
          <a:ext cx="2286000" cy="171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zoomScaleNormal="100" workbookViewId="0">
      <selection activeCell="C4" sqref="C4"/>
    </sheetView>
  </sheetViews>
  <sheetFormatPr defaultRowHeight="12.75" x14ac:dyDescent="0.2"/>
  <cols>
    <col min="2" max="2" width="36.28515625" customWidth="1"/>
    <col min="3" max="3" width="31.7109375" customWidth="1"/>
  </cols>
  <sheetData>
    <row r="1" spans="1:6" ht="138" customHeight="1" x14ac:dyDescent="0.2">
      <c r="A1" s="59"/>
      <c r="B1" s="59"/>
      <c r="C1" s="59"/>
      <c r="D1" s="59"/>
    </row>
    <row r="2" spans="1:6" ht="15.75" x14ac:dyDescent="0.25">
      <c r="A2" s="58" t="s">
        <v>103</v>
      </c>
      <c r="B2" s="58"/>
      <c r="C2" s="58"/>
      <c r="D2" s="58"/>
      <c r="E2" s="57"/>
      <c r="F2" s="57"/>
    </row>
    <row r="3" spans="1:6" ht="13.5" thickBot="1" x14ac:dyDescent="0.25">
      <c r="B3" s="46"/>
      <c r="C3" s="46"/>
    </row>
    <row r="4" spans="1:6" ht="16.5" thickBot="1" x14ac:dyDescent="0.3">
      <c r="B4" s="47" t="s">
        <v>79</v>
      </c>
      <c r="C4" s="54"/>
    </row>
    <row r="5" spans="1:6" ht="16.5" thickBot="1" x14ac:dyDescent="0.3">
      <c r="B5" s="47" t="s">
        <v>80</v>
      </c>
      <c r="C5" s="55"/>
    </row>
    <row r="6" spans="1:6" ht="16.5" thickBot="1" x14ac:dyDescent="0.3">
      <c r="B6" s="47" t="s">
        <v>81</v>
      </c>
      <c r="C6" s="54"/>
    </row>
    <row r="7" spans="1:6" x14ac:dyDescent="0.2">
      <c r="B7" s="46"/>
      <c r="C7" s="46"/>
    </row>
    <row r="8" spans="1:6" ht="16.5" thickBot="1" x14ac:dyDescent="0.3">
      <c r="B8" s="58" t="s">
        <v>82</v>
      </c>
      <c r="C8" s="58"/>
    </row>
    <row r="9" spans="1:6" ht="16.5" thickBot="1" x14ac:dyDescent="0.3">
      <c r="B9" s="48" t="s">
        <v>102</v>
      </c>
      <c r="C9" s="56" t="s">
        <v>98</v>
      </c>
    </row>
    <row r="10" spans="1:6" ht="16.5" thickBot="1" x14ac:dyDescent="0.3">
      <c r="B10" s="49" t="s">
        <v>90</v>
      </c>
      <c r="C10" s="56">
        <v>4.5</v>
      </c>
    </row>
    <row r="11" spans="1:6" ht="16.5" thickBot="1" x14ac:dyDescent="0.3">
      <c r="B11" s="49" t="s">
        <v>84</v>
      </c>
      <c r="C11" s="56">
        <v>0</v>
      </c>
    </row>
    <row r="12" spans="1:6" ht="16.5" thickBot="1" x14ac:dyDescent="0.3">
      <c r="B12" s="49" t="s">
        <v>85</v>
      </c>
      <c r="C12" s="56">
        <v>0</v>
      </c>
    </row>
    <row r="13" spans="1:6" ht="16.5" thickBot="1" x14ac:dyDescent="0.3">
      <c r="B13" s="49" t="s">
        <v>86</v>
      </c>
      <c r="C13" s="56">
        <v>10</v>
      </c>
    </row>
    <row r="14" spans="1:6" ht="16.5" thickBot="1" x14ac:dyDescent="0.3">
      <c r="B14" s="49" t="s">
        <v>83</v>
      </c>
      <c r="C14" s="56">
        <v>50</v>
      </c>
    </row>
    <row r="15" spans="1:6" ht="16.5" thickBot="1" x14ac:dyDescent="0.3">
      <c r="B15" s="49" t="s">
        <v>100</v>
      </c>
      <c r="C15" s="62">
        <v>0</v>
      </c>
    </row>
    <row r="16" spans="1:6" ht="13.5" thickBot="1" x14ac:dyDescent="0.25">
      <c r="B16" s="50"/>
      <c r="C16" s="50"/>
    </row>
    <row r="17" spans="2:3" ht="16.5" thickBot="1" x14ac:dyDescent="0.3">
      <c r="B17" s="49" t="s">
        <v>88</v>
      </c>
      <c r="C17" s="63">
        <f>VLOOKUP(C10,'Volume per Foot'!A3:B34, 2, FALSE)*(C11-C12)</f>
        <v>0</v>
      </c>
    </row>
    <row r="18" spans="2:3" ht="16.5" thickBot="1" x14ac:dyDescent="0.3">
      <c r="B18" s="49" t="s">
        <v>99</v>
      </c>
      <c r="C18" s="63">
        <f>VLOOKUP(C9,'Chlorination Calcs'!M5:N7,2,FALSE)</f>
        <v>3</v>
      </c>
    </row>
    <row r="19" spans="2:3" ht="16.5" thickBot="1" x14ac:dyDescent="0.3">
      <c r="B19" s="49" t="s">
        <v>89</v>
      </c>
      <c r="C19" s="64">
        <f>SUM((C17*C18)+C15)</f>
        <v>0</v>
      </c>
    </row>
    <row r="20" spans="2:3" ht="16.5" thickBot="1" x14ac:dyDescent="0.3">
      <c r="B20" s="50"/>
      <c r="C20" s="52"/>
    </row>
    <row r="21" spans="2:3" ht="16.5" thickBot="1" x14ac:dyDescent="0.3">
      <c r="B21" s="49" t="s">
        <v>87</v>
      </c>
      <c r="C21" s="65">
        <f>SUM((C19*VLOOKUP(C14,'Chlorination Calcs'!M16:N25,2,FALSE))/'Super Chlorination'!C13)</f>
        <v>0</v>
      </c>
    </row>
    <row r="22" spans="2:3" x14ac:dyDescent="0.2">
      <c r="B22" s="50"/>
      <c r="C22" s="50"/>
    </row>
    <row r="23" spans="2:3" x14ac:dyDescent="0.2">
      <c r="B23" s="50"/>
      <c r="C23" s="50"/>
    </row>
    <row r="24" spans="2:3" ht="15.75" x14ac:dyDescent="0.25">
      <c r="B24" s="51" t="s">
        <v>104</v>
      </c>
      <c r="C24" s="50"/>
    </row>
    <row r="25" spans="2:3" ht="15.75" x14ac:dyDescent="0.25">
      <c r="B25" s="52" t="s">
        <v>106</v>
      </c>
      <c r="C25" s="50"/>
    </row>
    <row r="26" spans="2:3" ht="15.75" x14ac:dyDescent="0.25">
      <c r="B26" s="53" t="s">
        <v>105</v>
      </c>
      <c r="C26" s="50"/>
    </row>
    <row r="27" spans="2:3" ht="15.75" x14ac:dyDescent="0.25">
      <c r="B27" s="53" t="s">
        <v>107</v>
      </c>
      <c r="C27" s="50"/>
    </row>
    <row r="28" spans="2:3" x14ac:dyDescent="0.2">
      <c r="B28" s="50"/>
      <c r="C28" s="50"/>
    </row>
    <row r="29" spans="2:3" ht="15.75" x14ac:dyDescent="0.25">
      <c r="B29" s="51" t="s">
        <v>108</v>
      </c>
      <c r="C29" s="50"/>
    </row>
    <row r="30" spans="2:3" ht="15.75" x14ac:dyDescent="0.25">
      <c r="B30" s="53" t="s">
        <v>109</v>
      </c>
      <c r="C30" s="50"/>
    </row>
    <row r="31" spans="2:3" ht="15.75" x14ac:dyDescent="0.25">
      <c r="B31" s="53" t="s">
        <v>110</v>
      </c>
      <c r="C31" s="50"/>
    </row>
    <row r="32" spans="2:3" ht="15.75" x14ac:dyDescent="0.25">
      <c r="B32" s="53" t="s">
        <v>111</v>
      </c>
      <c r="C32" s="50"/>
    </row>
    <row r="33" spans="2:3" ht="15.75" x14ac:dyDescent="0.25">
      <c r="B33" s="53" t="s">
        <v>112</v>
      </c>
      <c r="C33" s="50"/>
    </row>
    <row r="34" spans="2:3" x14ac:dyDescent="0.2">
      <c r="B34" s="50"/>
      <c r="C34" s="50"/>
    </row>
  </sheetData>
  <sheetProtection algorithmName="SHA-512" hashValue="k4GSCv7AWzSMRDOJckq4zzQuTRhW9ibHvypPXHDfPmK9mnrns2mf5v8GyUuh1n8dVsZ5mwH6Egak1gDpZKgY5w==" saltValue="AKuqZo55YgjzvQzWrK+y6Q==" spinCount="100000" sheet="1" objects="1" scenarios="1" selectLockedCells="1"/>
  <mergeCells count="3">
    <mergeCell ref="B8:C8"/>
    <mergeCell ref="A1:D1"/>
    <mergeCell ref="A2:D2"/>
  </mergeCells>
  <pageMargins left="0.7" right="0.7" top="0.75" bottom="0.75" header="0.3" footer="0.3"/>
  <pageSetup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'Chlorination Calcs'!$M$5:$M$7</xm:f>
          </x14:formula1>
          <xm:sqref>C9</xm:sqref>
        </x14:dataValidation>
        <x14:dataValidation type="list" allowBlank="1" showInputMessage="1" showErrorMessage="1" xr:uid="{00000000-0002-0000-0000-000001000000}">
          <x14:formula1>
            <xm:f>'Volume per Foot'!$A$3:$A$34</xm:f>
          </x14:formula1>
          <xm:sqref>C10</xm:sqref>
        </x14:dataValidation>
        <x14:dataValidation type="list" allowBlank="1" showInputMessage="1" showErrorMessage="1" xr:uid="{00000000-0002-0000-0000-000002000000}">
          <x14:formula1>
            <xm:f>'Chlorination Calcs'!$N$11:$N$13</xm:f>
          </x14:formula1>
          <xm:sqref>C13</xm:sqref>
        </x14:dataValidation>
        <x14:dataValidation type="list" allowBlank="1" showInputMessage="1" showErrorMessage="1" xr:uid="{00000000-0002-0000-0000-000003000000}">
          <x14:formula1>
            <xm:f>'Chlorination Calcs'!$M$16:$M$25</xm:f>
          </x14:formula1>
          <xm:sqref>C14:C15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28"/>
  <sheetViews>
    <sheetView workbookViewId="0">
      <selection activeCell="M6" sqref="M6"/>
    </sheetView>
  </sheetViews>
  <sheetFormatPr defaultRowHeight="12.75" x14ac:dyDescent="0.2"/>
  <cols>
    <col min="1" max="1" width="11.85546875" customWidth="1"/>
    <col min="4" max="4" width="11.85546875" customWidth="1"/>
    <col min="5" max="5" width="11.5703125" customWidth="1"/>
    <col min="12" max="12" width="17.7109375" customWidth="1"/>
    <col min="13" max="13" width="26.5703125" customWidth="1"/>
  </cols>
  <sheetData>
    <row r="2" spans="1:15" x14ac:dyDescent="0.2">
      <c r="A2" s="20" t="s">
        <v>36</v>
      </c>
    </row>
    <row r="4" spans="1:15" x14ac:dyDescent="0.2">
      <c r="M4" s="60" t="s">
        <v>97</v>
      </c>
      <c r="N4" s="60"/>
      <c r="O4" s="60"/>
    </row>
    <row r="5" spans="1:15" x14ac:dyDescent="0.2">
      <c r="H5" s="3" t="s">
        <v>96</v>
      </c>
      <c r="M5" s="26" t="s">
        <v>114</v>
      </c>
      <c r="N5">
        <v>1.5</v>
      </c>
    </row>
    <row r="6" spans="1:15" x14ac:dyDescent="0.2">
      <c r="B6" s="5" t="s">
        <v>0</v>
      </c>
      <c r="C6" s="5" t="s">
        <v>1</v>
      </c>
      <c r="D6" s="5" t="s">
        <v>8</v>
      </c>
      <c r="E6" s="6" t="s">
        <v>7</v>
      </c>
      <c r="H6" t="s">
        <v>2</v>
      </c>
      <c r="M6" s="26" t="s">
        <v>101</v>
      </c>
      <c r="N6">
        <v>2</v>
      </c>
    </row>
    <row r="7" spans="1:15" x14ac:dyDescent="0.2">
      <c r="A7" s="7" t="s">
        <v>30</v>
      </c>
      <c r="B7">
        <v>0.82699999999999996</v>
      </c>
      <c r="C7">
        <v>2</v>
      </c>
      <c r="D7">
        <v>450</v>
      </c>
      <c r="E7">
        <f>B7*C7*D7</f>
        <v>744.3</v>
      </c>
      <c r="H7" t="s">
        <v>3</v>
      </c>
      <c r="M7" s="26" t="s">
        <v>98</v>
      </c>
      <c r="N7">
        <v>3</v>
      </c>
    </row>
    <row r="8" spans="1:15" x14ac:dyDescent="0.2">
      <c r="A8" s="7" t="s">
        <v>57</v>
      </c>
      <c r="E8">
        <v>1000</v>
      </c>
      <c r="H8" s="3" t="s">
        <v>58</v>
      </c>
      <c r="M8" s="36"/>
      <c r="N8" s="11"/>
      <c r="O8" s="11"/>
    </row>
    <row r="10" spans="1:15" x14ac:dyDescent="0.2">
      <c r="M10" s="24" t="s">
        <v>56</v>
      </c>
      <c r="N10" s="24"/>
      <c r="O10" s="24"/>
    </row>
    <row r="11" spans="1:15" x14ac:dyDescent="0.2">
      <c r="M11" s="37">
        <v>0.05</v>
      </c>
      <c r="N11">
        <v>5</v>
      </c>
    </row>
    <row r="12" spans="1:15" x14ac:dyDescent="0.2">
      <c r="M12" s="37">
        <v>0.1</v>
      </c>
      <c r="N12">
        <v>10</v>
      </c>
    </row>
    <row r="13" spans="1:15" x14ac:dyDescent="0.2">
      <c r="B13" s="7"/>
      <c r="C13" s="11"/>
      <c r="D13" s="11"/>
      <c r="M13" s="37">
        <v>0.12</v>
      </c>
      <c r="N13">
        <v>12</v>
      </c>
    </row>
    <row r="14" spans="1:15" x14ac:dyDescent="0.2">
      <c r="C14" s="2" t="s">
        <v>62</v>
      </c>
      <c r="D14" s="11" t="s">
        <v>30</v>
      </c>
      <c r="E14" s="8" t="s">
        <v>31</v>
      </c>
    </row>
    <row r="15" spans="1:15" x14ac:dyDescent="0.2">
      <c r="C15" s="12"/>
      <c r="D15" s="11"/>
      <c r="E15" s="11" t="s">
        <v>32</v>
      </c>
      <c r="M15" s="60" t="s">
        <v>93</v>
      </c>
      <c r="N15" s="60"/>
      <c r="O15" s="60"/>
    </row>
    <row r="16" spans="1:15" x14ac:dyDescent="0.2">
      <c r="B16" s="13"/>
      <c r="C16" s="11"/>
      <c r="D16" s="11"/>
      <c r="M16" s="26">
        <v>50</v>
      </c>
      <c r="N16" s="33">
        <f t="shared" ref="N16:N25" si="0">SUM(M16/10000)</f>
        <v>5.0000000000000001E-3</v>
      </c>
    </row>
    <row r="17" spans="1:16" x14ac:dyDescent="0.2">
      <c r="A17" s="3" t="s">
        <v>59</v>
      </c>
      <c r="B17" s="11"/>
      <c r="D17" s="2" t="s">
        <v>60</v>
      </c>
      <c r="E17" s="11">
        <f>SUM(E7:E8)</f>
        <v>1744.3</v>
      </c>
      <c r="M17" s="26">
        <v>100</v>
      </c>
      <c r="N17" s="32">
        <f t="shared" si="0"/>
        <v>0.01</v>
      </c>
      <c r="P17" s="3"/>
    </row>
    <row r="18" spans="1:16" x14ac:dyDescent="0.2">
      <c r="B18" s="11"/>
      <c r="D18" s="11" t="s">
        <v>33</v>
      </c>
      <c r="E18" s="11">
        <v>0.15</v>
      </c>
      <c r="G18" t="s">
        <v>35</v>
      </c>
      <c r="H18" t="s">
        <v>31</v>
      </c>
      <c r="J18">
        <f>((E17)*(E18))/E19</f>
        <v>26.164499999999997</v>
      </c>
      <c r="M18" s="26">
        <v>200</v>
      </c>
      <c r="N18" s="32">
        <f t="shared" si="0"/>
        <v>0.02</v>
      </c>
      <c r="O18" s="11"/>
    </row>
    <row r="19" spans="1:16" x14ac:dyDescent="0.2">
      <c r="B19" s="11"/>
      <c r="D19" s="15" t="s">
        <v>34</v>
      </c>
      <c r="E19" s="11">
        <v>10</v>
      </c>
      <c r="H19" t="s">
        <v>32</v>
      </c>
      <c r="J19" s="27" t="s">
        <v>65</v>
      </c>
      <c r="M19" s="26">
        <v>300</v>
      </c>
      <c r="N19" s="32">
        <f t="shared" si="0"/>
        <v>0.03</v>
      </c>
    </row>
    <row r="20" spans="1:16" x14ac:dyDescent="0.2">
      <c r="B20" s="11"/>
      <c r="C20" s="15"/>
      <c r="D20" s="11"/>
      <c r="M20" s="4">
        <v>400</v>
      </c>
      <c r="N20" s="32">
        <f t="shared" si="0"/>
        <v>0.04</v>
      </c>
    </row>
    <row r="21" spans="1:16" x14ac:dyDescent="0.2">
      <c r="M21" s="4">
        <v>500</v>
      </c>
      <c r="N21" s="32">
        <f t="shared" si="0"/>
        <v>0.05</v>
      </c>
    </row>
    <row r="22" spans="1:16" x14ac:dyDescent="0.2">
      <c r="M22" s="26">
        <v>750</v>
      </c>
      <c r="N22" s="32">
        <f t="shared" si="0"/>
        <v>7.4999999999999997E-2</v>
      </c>
    </row>
    <row r="23" spans="1:16" x14ac:dyDescent="0.2">
      <c r="M23" s="26">
        <v>1000</v>
      </c>
      <c r="N23" s="32">
        <f t="shared" si="0"/>
        <v>0.1</v>
      </c>
    </row>
    <row r="24" spans="1:16" x14ac:dyDescent="0.2">
      <c r="M24" s="26">
        <v>1250</v>
      </c>
      <c r="N24" s="32">
        <f t="shared" si="0"/>
        <v>0.125</v>
      </c>
    </row>
    <row r="25" spans="1:16" x14ac:dyDescent="0.2">
      <c r="M25" s="26">
        <v>1500</v>
      </c>
      <c r="N25" s="32">
        <f t="shared" si="0"/>
        <v>0.15</v>
      </c>
    </row>
    <row r="26" spans="1:16" ht="38.25" x14ac:dyDescent="0.2">
      <c r="A26" s="22" t="s">
        <v>63</v>
      </c>
      <c r="C26" s="16" t="s">
        <v>64</v>
      </c>
      <c r="D26" s="18">
        <v>180</v>
      </c>
      <c r="E26" s="16" t="s">
        <v>41</v>
      </c>
      <c r="F26" s="18">
        <v>300</v>
      </c>
      <c r="G26" s="17" t="s">
        <v>42</v>
      </c>
      <c r="H26" s="18">
        <v>10000</v>
      </c>
      <c r="I26" s="16" t="s">
        <v>43</v>
      </c>
      <c r="J26" s="17">
        <f>D26/D27*F26/F27*H26/H27</f>
        <v>27</v>
      </c>
    </row>
    <row r="27" spans="1:16" x14ac:dyDescent="0.2">
      <c r="A27" s="4"/>
      <c r="C27" s="4"/>
      <c r="D27" s="4">
        <v>100</v>
      </c>
      <c r="E27" s="4"/>
      <c r="F27" s="4">
        <v>200</v>
      </c>
      <c r="G27" s="4"/>
      <c r="H27" s="4">
        <v>1000</v>
      </c>
      <c r="I27" s="4"/>
      <c r="J27" s="16" t="s">
        <v>40</v>
      </c>
    </row>
    <row r="28" spans="1:16" x14ac:dyDescent="0.2">
      <c r="J28" s="26" t="s">
        <v>65</v>
      </c>
    </row>
  </sheetData>
  <mergeCells count="2">
    <mergeCell ref="M15:O15"/>
    <mergeCell ref="M4:O4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6D255-67AB-4C10-A9CE-F51CF4307958}">
  <dimension ref="A1:E32"/>
  <sheetViews>
    <sheetView workbookViewId="0">
      <selection activeCell="M6" sqref="M6"/>
    </sheetView>
  </sheetViews>
  <sheetFormatPr defaultRowHeight="12.75" x14ac:dyDescent="0.2"/>
  <cols>
    <col min="1" max="1" width="36.28515625" customWidth="1"/>
    <col min="2" max="2" width="31.7109375" customWidth="1"/>
  </cols>
  <sheetData>
    <row r="1" spans="1:5" ht="15.75" x14ac:dyDescent="0.25">
      <c r="A1" s="61" t="s">
        <v>113</v>
      </c>
      <c r="B1" s="61"/>
      <c r="C1" s="61"/>
      <c r="D1" s="61"/>
      <c r="E1" s="61"/>
    </row>
    <row r="2" spans="1:5" ht="13.5" thickBot="1" x14ac:dyDescent="0.25">
      <c r="A2" s="28"/>
      <c r="B2" s="28"/>
    </row>
    <row r="3" spans="1:5" ht="16.5" thickBot="1" x14ac:dyDescent="0.3">
      <c r="A3" s="29" t="s">
        <v>79</v>
      </c>
      <c r="B3" s="34" t="s">
        <v>94</v>
      </c>
    </row>
    <row r="4" spans="1:5" ht="16.5" thickBot="1" x14ac:dyDescent="0.3">
      <c r="A4" s="29" t="s">
        <v>80</v>
      </c>
      <c r="B4" s="35">
        <v>44529</v>
      </c>
    </row>
    <row r="5" spans="1:5" ht="16.5" thickBot="1" x14ac:dyDescent="0.3">
      <c r="A5" s="29" t="s">
        <v>81</v>
      </c>
      <c r="B5" s="34" t="s">
        <v>95</v>
      </c>
    </row>
    <row r="6" spans="1:5" x14ac:dyDescent="0.2">
      <c r="A6" s="28"/>
      <c r="B6" s="28"/>
    </row>
    <row r="7" spans="1:5" ht="16.5" thickBot="1" x14ac:dyDescent="0.3">
      <c r="A7" s="61" t="s">
        <v>82</v>
      </c>
      <c r="B7" s="61"/>
    </row>
    <row r="8" spans="1:5" ht="16.5" thickBot="1" x14ac:dyDescent="0.3">
      <c r="A8" s="38" t="s">
        <v>102</v>
      </c>
      <c r="B8" s="42" t="s">
        <v>101</v>
      </c>
    </row>
    <row r="9" spans="1:5" ht="16.5" thickBot="1" x14ac:dyDescent="0.3">
      <c r="A9" s="30" t="s">
        <v>90</v>
      </c>
      <c r="B9" s="42">
        <v>4.5</v>
      </c>
    </row>
    <row r="10" spans="1:5" ht="16.5" thickBot="1" x14ac:dyDescent="0.3">
      <c r="A10" s="30" t="s">
        <v>84</v>
      </c>
      <c r="B10" s="42">
        <v>700</v>
      </c>
    </row>
    <row r="11" spans="1:5" ht="16.5" thickBot="1" x14ac:dyDescent="0.3">
      <c r="A11" s="30" t="s">
        <v>85</v>
      </c>
      <c r="B11" s="42">
        <v>250</v>
      </c>
    </row>
    <row r="12" spans="1:5" ht="16.5" thickBot="1" x14ac:dyDescent="0.3">
      <c r="A12" s="30" t="s">
        <v>86</v>
      </c>
      <c r="B12" s="42">
        <v>10</v>
      </c>
    </row>
    <row r="13" spans="1:5" ht="16.5" thickBot="1" x14ac:dyDescent="0.3">
      <c r="A13" s="30" t="s">
        <v>83</v>
      </c>
      <c r="B13" s="42">
        <v>1500</v>
      </c>
    </row>
    <row r="14" spans="1:5" ht="13.5" thickBot="1" x14ac:dyDescent="0.25"/>
    <row r="15" spans="1:5" ht="16.5" thickBot="1" x14ac:dyDescent="0.3">
      <c r="A15" s="30" t="s">
        <v>88</v>
      </c>
      <c r="B15" s="31">
        <f>VLOOKUP(B9,'Volume per Foot'!A3:B34, 2, FALSE)*(B10-B11)</f>
        <v>372.15</v>
      </c>
    </row>
    <row r="16" spans="1:5" ht="16.5" thickBot="1" x14ac:dyDescent="0.3">
      <c r="A16" s="30" t="s">
        <v>99</v>
      </c>
      <c r="B16" s="31">
        <f>VLOOKUP(B8,'Chlorination Calcs'!M5:N7,2,FALSE)</f>
        <v>2</v>
      </c>
    </row>
    <row r="17" spans="1:2" ht="16.5" thickBot="1" x14ac:dyDescent="0.3">
      <c r="A17" s="30" t="s">
        <v>100</v>
      </c>
      <c r="B17" s="43">
        <v>1000</v>
      </c>
    </row>
    <row r="18" spans="1:2" ht="16.5" thickBot="1" x14ac:dyDescent="0.3">
      <c r="A18" s="30" t="s">
        <v>89</v>
      </c>
      <c r="B18" s="44">
        <f>SUM((B15*B16)+B17)</f>
        <v>1744.3</v>
      </c>
    </row>
    <row r="19" spans="1:2" ht="13.5" thickBot="1" x14ac:dyDescent="0.25"/>
    <row r="20" spans="1:2" ht="16.5" thickBot="1" x14ac:dyDescent="0.3">
      <c r="A20" s="30" t="s">
        <v>87</v>
      </c>
      <c r="B20" s="45">
        <f>SUM((B18*VLOOKUP(B13,'Chlorination Calcs'!M16:N25,2,FALSE))/'Super Chlorination'!C13)</f>
        <v>26.164499999999997</v>
      </c>
    </row>
    <row r="23" spans="1:2" ht="15.75" x14ac:dyDescent="0.25">
      <c r="A23" s="39" t="s">
        <v>104</v>
      </c>
    </row>
    <row r="24" spans="1:2" ht="15.75" x14ac:dyDescent="0.25">
      <c r="A24" s="40" t="s">
        <v>106</v>
      </c>
    </row>
    <row r="25" spans="1:2" ht="15.75" x14ac:dyDescent="0.25">
      <c r="A25" s="41" t="s">
        <v>105</v>
      </c>
    </row>
    <row r="26" spans="1:2" ht="15.75" x14ac:dyDescent="0.25">
      <c r="A26" s="41" t="s">
        <v>107</v>
      </c>
    </row>
    <row r="28" spans="1:2" ht="15.75" x14ac:dyDescent="0.25">
      <c r="A28" s="39" t="s">
        <v>108</v>
      </c>
    </row>
    <row r="29" spans="1:2" ht="15.75" x14ac:dyDescent="0.25">
      <c r="A29" s="41" t="s">
        <v>109</v>
      </c>
    </row>
    <row r="30" spans="1:2" ht="15.75" x14ac:dyDescent="0.25">
      <c r="A30" s="41" t="s">
        <v>110</v>
      </c>
    </row>
    <row r="31" spans="1:2" ht="15.75" x14ac:dyDescent="0.25">
      <c r="A31" s="41" t="s">
        <v>111</v>
      </c>
    </row>
    <row r="32" spans="1:2" ht="15.75" x14ac:dyDescent="0.25">
      <c r="A32" s="41" t="s">
        <v>112</v>
      </c>
    </row>
  </sheetData>
  <mergeCells count="2">
    <mergeCell ref="A1:E1"/>
    <mergeCell ref="A7:B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8B42BCB-AD02-49FD-81C2-214854F1B846}">
          <x14:formula1>
            <xm:f>'Chlorination Calcs'!$M$16:$M$25</xm:f>
          </x14:formula1>
          <xm:sqref>B13</xm:sqref>
        </x14:dataValidation>
        <x14:dataValidation type="list" allowBlank="1" showInputMessage="1" showErrorMessage="1" xr:uid="{C67659AE-1C00-4A15-918E-4C523A0AD503}">
          <x14:formula1>
            <xm:f>'Chlorination Calcs'!$N$11:$N$13</xm:f>
          </x14:formula1>
          <xm:sqref>B12</xm:sqref>
        </x14:dataValidation>
        <x14:dataValidation type="list" allowBlank="1" showInputMessage="1" showErrorMessage="1" xr:uid="{7871305C-E107-4762-9D5F-B91B37DDC169}">
          <x14:formula1>
            <xm:f>'Volume per Foot'!$A$3:$A$34</xm:f>
          </x14:formula1>
          <xm:sqref>B9</xm:sqref>
        </x14:dataValidation>
        <x14:dataValidation type="list" allowBlank="1" showInputMessage="1" showErrorMessage="1" xr:uid="{88C54045-D179-4BF1-BA18-A49516396DBC}">
          <x14:formula1>
            <xm:f>'Chlorination Calcs'!$M$5:$M$7</xm:f>
          </x14:formula1>
          <xm:sqref>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9"/>
  <sheetViews>
    <sheetView topLeftCell="A4" workbookViewId="0">
      <selection activeCell="M6" sqref="M6"/>
    </sheetView>
  </sheetViews>
  <sheetFormatPr defaultRowHeight="12.75" x14ac:dyDescent="0.2"/>
  <cols>
    <col min="4" max="4" width="10.28515625" customWidth="1"/>
    <col min="6" max="6" width="7.28515625" customWidth="1"/>
    <col min="7" max="7" width="7.5703125" customWidth="1"/>
  </cols>
  <sheetData>
    <row r="1" spans="1:18" ht="15.75" x14ac:dyDescent="0.25">
      <c r="A1" s="19"/>
      <c r="B1" s="19"/>
      <c r="C1" s="19"/>
      <c r="D1" s="19"/>
      <c r="E1" s="19"/>
      <c r="F1" s="19"/>
      <c r="G1" s="19"/>
    </row>
    <row r="2" spans="1:18" x14ac:dyDescent="0.2">
      <c r="A2" s="23"/>
    </row>
    <row r="3" spans="1:18" x14ac:dyDescent="0.2">
      <c r="A3" s="23"/>
    </row>
    <row r="6" spans="1:18" x14ac:dyDescent="0.2">
      <c r="A6" s="5" t="s">
        <v>0</v>
      </c>
      <c r="B6" s="5" t="s">
        <v>1</v>
      </c>
      <c r="C6" s="5" t="s">
        <v>8</v>
      </c>
      <c r="D6" s="6" t="s">
        <v>7</v>
      </c>
      <c r="F6" s="3" t="s">
        <v>61</v>
      </c>
    </row>
    <row r="7" spans="1:18" x14ac:dyDescent="0.2">
      <c r="A7">
        <v>1.47</v>
      </c>
      <c r="B7">
        <v>1.5</v>
      </c>
      <c r="C7">
        <v>500</v>
      </c>
      <c r="D7">
        <f>A7*B7*C7</f>
        <v>1102.5</v>
      </c>
      <c r="E7" s="7" t="s">
        <v>30</v>
      </c>
      <c r="F7" t="s">
        <v>2</v>
      </c>
    </row>
    <row r="8" spans="1:18" x14ac:dyDescent="0.2">
      <c r="B8">
        <v>3</v>
      </c>
      <c r="D8">
        <f>A8*B8*C8</f>
        <v>0</v>
      </c>
      <c r="F8" t="s">
        <v>3</v>
      </c>
    </row>
    <row r="10" spans="1:18" x14ac:dyDescent="0.2">
      <c r="A10" s="20" t="s">
        <v>6</v>
      </c>
      <c r="B10" s="21"/>
      <c r="D10" t="s">
        <v>25</v>
      </c>
      <c r="E10" s="8"/>
      <c r="F10" s="8"/>
      <c r="G10" s="8"/>
    </row>
    <row r="11" spans="1:18" x14ac:dyDescent="0.2">
      <c r="A11" s="7"/>
      <c r="E11" t="s">
        <v>24</v>
      </c>
    </row>
    <row r="13" spans="1:18" ht="15.75" x14ac:dyDescent="0.3">
      <c r="A13" s="4" t="s">
        <v>4</v>
      </c>
      <c r="B13" s="4" t="s">
        <v>28</v>
      </c>
      <c r="C13" s="4" t="s">
        <v>11</v>
      </c>
      <c r="D13" s="4" t="s">
        <v>13</v>
      </c>
      <c r="E13" s="4" t="s">
        <v>15</v>
      </c>
      <c r="F13" s="4" t="s">
        <v>17</v>
      </c>
      <c r="G13" s="4" t="s">
        <v>18</v>
      </c>
      <c r="H13" s="10" t="s">
        <v>19</v>
      </c>
      <c r="L13" s="24" t="s">
        <v>55</v>
      </c>
      <c r="M13" s="24"/>
      <c r="N13" s="24"/>
      <c r="O13" s="24"/>
      <c r="P13" s="24"/>
      <c r="Q13" s="24"/>
      <c r="R13" s="24"/>
    </row>
    <row r="14" spans="1:18" x14ac:dyDescent="0.2">
      <c r="A14" s="6" t="s">
        <v>9</v>
      </c>
      <c r="B14" s="6" t="s">
        <v>10</v>
      </c>
      <c r="C14" s="5" t="s">
        <v>12</v>
      </c>
      <c r="D14" s="5" t="s">
        <v>14</v>
      </c>
      <c r="E14" s="6" t="s">
        <v>10</v>
      </c>
      <c r="F14" s="8"/>
      <c r="G14" s="8"/>
      <c r="H14" s="6" t="s">
        <v>9</v>
      </c>
    </row>
    <row r="15" spans="1:18" x14ac:dyDescent="0.2">
      <c r="A15" s="4">
        <f>D7</f>
        <v>1102.5</v>
      </c>
      <c r="B15" s="4">
        <v>8.33</v>
      </c>
      <c r="C15" s="4">
        <v>28</v>
      </c>
      <c r="D15" s="4">
        <v>75</v>
      </c>
      <c r="E15" s="4">
        <v>13.14</v>
      </c>
      <c r="F15" s="4">
        <f>A15*B15*(C15/100)</f>
        <v>2571.4710000000005</v>
      </c>
      <c r="G15" s="4">
        <f>(D15/100)*E15</f>
        <v>9.8550000000000004</v>
      </c>
      <c r="H15" s="9">
        <f>F15/G15</f>
        <v>260.93059360730598</v>
      </c>
      <c r="I15" t="s">
        <v>47</v>
      </c>
      <c r="L15" s="4" t="s">
        <v>15</v>
      </c>
      <c r="N15" s="4" t="s">
        <v>50</v>
      </c>
      <c r="P15" t="s">
        <v>53</v>
      </c>
    </row>
    <row r="16" spans="1:18" x14ac:dyDescent="0.2">
      <c r="A16" s="4"/>
      <c r="B16" s="4">
        <v>8.33</v>
      </c>
      <c r="C16" s="4"/>
      <c r="D16" s="4"/>
      <c r="E16" s="4"/>
      <c r="F16" s="4">
        <f>A16*B16*(C16/100)</f>
        <v>0</v>
      </c>
      <c r="G16" s="4">
        <f>(D16/100)*E16</f>
        <v>0</v>
      </c>
      <c r="H16" s="9" t="e">
        <f>F16/G16</f>
        <v>#DIV/0!</v>
      </c>
      <c r="I16" t="s">
        <v>46</v>
      </c>
      <c r="L16" s="6" t="s">
        <v>10</v>
      </c>
      <c r="N16" s="6" t="s">
        <v>10</v>
      </c>
      <c r="P16" s="8"/>
      <c r="Q16" s="8"/>
    </row>
    <row r="17" spans="1:16" x14ac:dyDescent="0.2">
      <c r="A17" s="4"/>
      <c r="B17" s="4"/>
      <c r="C17" s="4"/>
      <c r="D17" s="4"/>
      <c r="E17" s="4"/>
      <c r="F17" s="4"/>
      <c r="G17" s="4"/>
      <c r="H17" s="4"/>
      <c r="L17" s="14" t="s">
        <v>29</v>
      </c>
      <c r="N17" s="14" t="s">
        <v>52</v>
      </c>
      <c r="P17" s="3" t="s">
        <v>72</v>
      </c>
    </row>
    <row r="18" spans="1:16" x14ac:dyDescent="0.2">
      <c r="A18" s="4"/>
      <c r="B18" s="4"/>
      <c r="C18" s="4"/>
      <c r="D18" s="4"/>
      <c r="E18" s="4"/>
      <c r="F18" s="4"/>
      <c r="G18" s="4"/>
      <c r="H18" s="4"/>
      <c r="L18" s="14" t="s">
        <v>54</v>
      </c>
      <c r="N18" s="14" t="s">
        <v>51</v>
      </c>
      <c r="P18" s="3" t="s">
        <v>73</v>
      </c>
    </row>
    <row r="19" spans="1:16" x14ac:dyDescent="0.2">
      <c r="A19" s="20" t="s">
        <v>20</v>
      </c>
      <c r="B19" s="21"/>
      <c r="D19" t="s">
        <v>27</v>
      </c>
      <c r="E19" s="8"/>
      <c r="F19" s="8"/>
      <c r="G19" s="8"/>
      <c r="L19" s="3" t="s">
        <v>69</v>
      </c>
      <c r="N19" s="3" t="s">
        <v>68</v>
      </c>
      <c r="P19" s="3" t="s">
        <v>74</v>
      </c>
    </row>
    <row r="20" spans="1:16" x14ac:dyDescent="0.2">
      <c r="E20" t="s">
        <v>26</v>
      </c>
      <c r="L20" s="3" t="s">
        <v>70</v>
      </c>
      <c r="N20" s="3" t="s">
        <v>71</v>
      </c>
      <c r="P20" s="3" t="s">
        <v>75</v>
      </c>
    </row>
    <row r="21" spans="1:16" x14ac:dyDescent="0.2">
      <c r="P21" s="3" t="s">
        <v>77</v>
      </c>
    </row>
    <row r="22" spans="1:16" x14ac:dyDescent="0.2">
      <c r="A22" s="4" t="s">
        <v>4</v>
      </c>
      <c r="B22" s="4" t="s">
        <v>16</v>
      </c>
      <c r="C22" s="4" t="s">
        <v>21</v>
      </c>
      <c r="D22" s="4" t="s">
        <v>13</v>
      </c>
      <c r="E22" s="4" t="s">
        <v>22</v>
      </c>
      <c r="F22" s="4" t="s">
        <v>17</v>
      </c>
      <c r="G22" s="4" t="s">
        <v>18</v>
      </c>
      <c r="H22" s="10" t="s">
        <v>23</v>
      </c>
      <c r="P22" s="3" t="s">
        <v>76</v>
      </c>
    </row>
    <row r="23" spans="1:16" x14ac:dyDescent="0.2">
      <c r="A23" s="6" t="s">
        <v>9</v>
      </c>
      <c r="B23" s="6" t="s">
        <v>10</v>
      </c>
      <c r="C23" s="5" t="s">
        <v>12</v>
      </c>
      <c r="D23" s="8"/>
      <c r="E23" s="6" t="s">
        <v>10</v>
      </c>
      <c r="F23" s="8"/>
      <c r="G23" s="8"/>
      <c r="H23" s="6" t="s">
        <v>9</v>
      </c>
      <c r="P23" s="3" t="s">
        <v>78</v>
      </c>
    </row>
    <row r="24" spans="1:16" x14ac:dyDescent="0.2">
      <c r="A24" s="4"/>
      <c r="B24" s="4">
        <v>8.33</v>
      </c>
      <c r="C24" s="4"/>
      <c r="D24" s="4"/>
      <c r="E24" s="4"/>
      <c r="F24" s="4">
        <f>A24*B24*(C24/100)</f>
        <v>0</v>
      </c>
      <c r="G24" s="4">
        <f>(D24/100)*E24</f>
        <v>0</v>
      </c>
      <c r="H24" s="9" t="e">
        <f>F24/G24</f>
        <v>#DIV/0!</v>
      </c>
      <c r="I24" s="27" t="s">
        <v>65</v>
      </c>
    </row>
    <row r="25" spans="1:16" x14ac:dyDescent="0.2">
      <c r="A25" s="4"/>
      <c r="B25" s="4">
        <v>8.33</v>
      </c>
      <c r="C25" s="4"/>
      <c r="F25" s="4">
        <f>A25*B25*(C25/100)</f>
        <v>0</v>
      </c>
      <c r="G25" s="4">
        <f>(D25/100)*E25</f>
        <v>0</v>
      </c>
      <c r="H25" s="9" t="e">
        <f>F25/G25</f>
        <v>#DIV/0!</v>
      </c>
      <c r="I25" s="27" t="s">
        <v>65</v>
      </c>
    </row>
    <row r="27" spans="1:16" x14ac:dyDescent="0.2">
      <c r="A27" s="11"/>
      <c r="B27" s="11"/>
      <c r="C27" s="11"/>
    </row>
    <row r="31" spans="1:16" x14ac:dyDescent="0.2">
      <c r="A31" s="11"/>
      <c r="B31" s="11"/>
      <c r="C31" s="11"/>
    </row>
    <row r="32" spans="1:16" x14ac:dyDescent="0.2">
      <c r="A32" s="25" t="s">
        <v>48</v>
      </c>
      <c r="C32" t="s">
        <v>37</v>
      </c>
    </row>
    <row r="33" spans="1:8" x14ac:dyDescent="0.2">
      <c r="A33" s="7" t="s">
        <v>49</v>
      </c>
    </row>
    <row r="34" spans="1:8" x14ac:dyDescent="0.2">
      <c r="D34" s="3" t="s">
        <v>66</v>
      </c>
      <c r="F34" t="s">
        <v>38</v>
      </c>
      <c r="G34">
        <v>500</v>
      </c>
      <c r="H34" s="27" t="s">
        <v>65</v>
      </c>
    </row>
    <row r="35" spans="1:8" x14ac:dyDescent="0.2">
      <c r="D35" s="3" t="s">
        <v>67</v>
      </c>
      <c r="F35" t="s">
        <v>39</v>
      </c>
      <c r="G35">
        <f>G34*2/500</f>
        <v>2</v>
      </c>
      <c r="H35" s="27" t="s">
        <v>65</v>
      </c>
    </row>
    <row r="37" spans="1:8" x14ac:dyDescent="0.2">
      <c r="A37" t="s">
        <v>44</v>
      </c>
    </row>
    <row r="38" spans="1:8" x14ac:dyDescent="0.2">
      <c r="A38" s="7" t="s">
        <v>45</v>
      </c>
    </row>
    <row r="48" spans="1:8" s="17" customFormat="1" ht="39" customHeight="1" x14ac:dyDescent="0.2"/>
    <row r="49" s="4" customFormat="1" x14ac:dyDescent="0.2"/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8"/>
  <sheetViews>
    <sheetView topLeftCell="A10" workbookViewId="0">
      <selection activeCell="M6" sqref="M6"/>
    </sheetView>
  </sheetViews>
  <sheetFormatPr defaultRowHeight="12.75" x14ac:dyDescent="0.2"/>
  <sheetData>
    <row r="1" spans="1:2" x14ac:dyDescent="0.2">
      <c r="A1" s="7" t="s">
        <v>5</v>
      </c>
    </row>
    <row r="2" spans="1:2" x14ac:dyDescent="0.2">
      <c r="A2" s="1" t="s">
        <v>91</v>
      </c>
      <c r="B2" s="1" t="s">
        <v>92</v>
      </c>
    </row>
    <row r="3" spans="1:2" x14ac:dyDescent="0.2">
      <c r="A3" s="1">
        <v>1</v>
      </c>
      <c r="B3" s="1">
        <v>4.1000000000000002E-2</v>
      </c>
    </row>
    <row r="4" spans="1:2" x14ac:dyDescent="0.2">
      <c r="A4" s="1">
        <v>1.5</v>
      </c>
      <c r="B4" s="1">
        <v>9.1999999999999998E-2</v>
      </c>
    </row>
    <row r="5" spans="1:2" x14ac:dyDescent="0.2">
      <c r="A5" s="1">
        <v>2</v>
      </c>
      <c r="B5" s="1">
        <v>0.16300000000000001</v>
      </c>
    </row>
    <row r="6" spans="1:2" x14ac:dyDescent="0.2">
      <c r="A6" s="1">
        <v>2.5</v>
      </c>
      <c r="B6" s="1">
        <v>0.255</v>
      </c>
    </row>
    <row r="7" spans="1:2" x14ac:dyDescent="0.2">
      <c r="A7" s="1">
        <v>3</v>
      </c>
      <c r="B7" s="1">
        <v>0.36699999999999999</v>
      </c>
    </row>
    <row r="8" spans="1:2" x14ac:dyDescent="0.2">
      <c r="A8" s="1">
        <v>3.5</v>
      </c>
      <c r="B8" s="1">
        <v>0.5</v>
      </c>
    </row>
    <row r="9" spans="1:2" x14ac:dyDescent="0.2">
      <c r="A9" s="1">
        <v>4</v>
      </c>
      <c r="B9" s="1">
        <v>0.65300000000000002</v>
      </c>
    </row>
    <row r="10" spans="1:2" x14ac:dyDescent="0.2">
      <c r="A10" s="1">
        <v>4.5</v>
      </c>
      <c r="B10" s="1">
        <v>0.82699999999999996</v>
      </c>
    </row>
    <row r="11" spans="1:2" x14ac:dyDescent="0.2">
      <c r="A11" s="1">
        <v>5</v>
      </c>
      <c r="B11" s="1">
        <v>1.0209999999999999</v>
      </c>
    </row>
    <row r="12" spans="1:2" x14ac:dyDescent="0.2">
      <c r="A12" s="1">
        <v>5.5</v>
      </c>
      <c r="B12" s="1">
        <v>1.2350000000000001</v>
      </c>
    </row>
    <row r="13" spans="1:2" x14ac:dyDescent="0.2">
      <c r="A13" s="1">
        <v>6</v>
      </c>
      <c r="B13" s="1">
        <v>1.47</v>
      </c>
    </row>
    <row r="14" spans="1:2" x14ac:dyDescent="0.2">
      <c r="A14" s="1">
        <v>6.5</v>
      </c>
      <c r="B14" s="1">
        <v>1.7250000000000001</v>
      </c>
    </row>
    <row r="15" spans="1:2" x14ac:dyDescent="0.2">
      <c r="A15" s="1">
        <v>7</v>
      </c>
      <c r="B15" s="1">
        <v>2</v>
      </c>
    </row>
    <row r="16" spans="1:2" x14ac:dyDescent="0.2">
      <c r="A16" s="1">
        <v>7.5</v>
      </c>
      <c r="B16" s="1">
        <v>2.2959999999999998</v>
      </c>
    </row>
    <row r="17" spans="1:2" x14ac:dyDescent="0.2">
      <c r="A17" s="1">
        <v>8</v>
      </c>
      <c r="B17" s="1">
        <v>2.613</v>
      </c>
    </row>
    <row r="18" spans="1:2" x14ac:dyDescent="0.2">
      <c r="A18" s="1">
        <v>9</v>
      </c>
      <c r="B18" s="1">
        <v>3.3069999999999999</v>
      </c>
    </row>
    <row r="19" spans="1:2" x14ac:dyDescent="0.2">
      <c r="A19" s="1">
        <v>10</v>
      </c>
      <c r="B19" s="1">
        <v>4.0819999999999999</v>
      </c>
    </row>
    <row r="20" spans="1:2" x14ac:dyDescent="0.2">
      <c r="A20" s="1">
        <v>12</v>
      </c>
      <c r="B20" s="1">
        <v>5.8789999999999996</v>
      </c>
    </row>
    <row r="21" spans="1:2" x14ac:dyDescent="0.2">
      <c r="A21" s="1">
        <v>14</v>
      </c>
      <c r="B21" s="1">
        <v>8.0020000000000007</v>
      </c>
    </row>
    <row r="22" spans="1:2" x14ac:dyDescent="0.2">
      <c r="A22" s="1">
        <v>16</v>
      </c>
      <c r="B22" s="1">
        <v>10.451000000000001</v>
      </c>
    </row>
    <row r="23" spans="1:2" x14ac:dyDescent="0.2">
      <c r="A23" s="1">
        <v>18</v>
      </c>
      <c r="B23" s="1">
        <v>13.227</v>
      </c>
    </row>
    <row r="24" spans="1:2" x14ac:dyDescent="0.2">
      <c r="A24" s="1">
        <v>20</v>
      </c>
      <c r="B24" s="1">
        <v>16.329999999999998</v>
      </c>
    </row>
    <row r="25" spans="1:2" x14ac:dyDescent="0.2">
      <c r="A25" s="1">
        <v>22</v>
      </c>
      <c r="B25" s="1">
        <v>19.759</v>
      </c>
    </row>
    <row r="26" spans="1:2" x14ac:dyDescent="0.2">
      <c r="A26" s="1">
        <v>24</v>
      </c>
      <c r="B26" s="1">
        <v>23.515000000000001</v>
      </c>
    </row>
    <row r="27" spans="1:2" x14ac:dyDescent="0.2">
      <c r="A27" s="1">
        <v>28</v>
      </c>
      <c r="B27" s="1">
        <v>32.006</v>
      </c>
    </row>
    <row r="28" spans="1:2" x14ac:dyDescent="0.2">
      <c r="A28" s="1">
        <v>30</v>
      </c>
      <c r="B28" s="1">
        <v>36.741999999999997</v>
      </c>
    </row>
    <row r="29" spans="1:2" x14ac:dyDescent="0.2">
      <c r="A29" s="1">
        <v>36</v>
      </c>
      <c r="B29" s="1">
        <v>52.908000000000001</v>
      </c>
    </row>
    <row r="30" spans="1:2" x14ac:dyDescent="0.2">
      <c r="A30" s="1">
        <v>48</v>
      </c>
      <c r="B30" s="1">
        <v>94.058999999999997</v>
      </c>
    </row>
    <row r="31" spans="1:2" x14ac:dyDescent="0.2">
      <c r="A31" s="1">
        <v>60</v>
      </c>
      <c r="B31" s="1">
        <v>146.96799999999999</v>
      </c>
    </row>
    <row r="32" spans="1:2" x14ac:dyDescent="0.2">
      <c r="A32" s="1">
        <v>72</v>
      </c>
      <c r="B32" s="1">
        <v>211.63300000000001</v>
      </c>
    </row>
    <row r="33" spans="1:2" x14ac:dyDescent="0.2">
      <c r="A33" s="1">
        <v>84</v>
      </c>
      <c r="B33" s="1">
        <v>288.05599999999998</v>
      </c>
    </row>
    <row r="34" spans="1:2" x14ac:dyDescent="0.2">
      <c r="A34" s="1">
        <v>96</v>
      </c>
      <c r="B34" s="1">
        <v>376.23700000000002</v>
      </c>
    </row>
    <row r="35" spans="1:2" x14ac:dyDescent="0.2">
      <c r="A35" s="2"/>
      <c r="B35" s="2"/>
    </row>
    <row r="36" spans="1:2" x14ac:dyDescent="0.2">
      <c r="A36" s="2"/>
      <c r="B36" s="2"/>
    </row>
    <row r="37" spans="1:2" x14ac:dyDescent="0.2">
      <c r="A37" s="2"/>
      <c r="B37" s="2"/>
    </row>
    <row r="38" spans="1:2" x14ac:dyDescent="0.2">
      <c r="A38" s="2"/>
      <c r="B38" s="2"/>
    </row>
    <row r="39" spans="1:2" x14ac:dyDescent="0.2">
      <c r="A39" s="2"/>
      <c r="B39" s="2"/>
    </row>
    <row r="40" spans="1:2" x14ac:dyDescent="0.2">
      <c r="A40" s="2"/>
      <c r="B40" s="2"/>
    </row>
    <row r="41" spans="1:2" x14ac:dyDescent="0.2">
      <c r="A41" s="3"/>
      <c r="B41" s="3"/>
    </row>
    <row r="42" spans="1:2" x14ac:dyDescent="0.2">
      <c r="A42" s="3"/>
      <c r="B42" s="3"/>
    </row>
    <row r="43" spans="1:2" x14ac:dyDescent="0.2">
      <c r="A43" s="3"/>
      <c r="B43" s="3"/>
    </row>
    <row r="44" spans="1:2" x14ac:dyDescent="0.2">
      <c r="A44" s="3"/>
      <c r="B44" s="3"/>
    </row>
    <row r="45" spans="1:2" x14ac:dyDescent="0.2">
      <c r="A45" s="3"/>
      <c r="B45" s="3"/>
    </row>
    <row r="46" spans="1:2" x14ac:dyDescent="0.2">
      <c r="A46" s="3"/>
      <c r="B46" s="3"/>
    </row>
    <row r="47" spans="1:2" x14ac:dyDescent="0.2">
      <c r="A47" s="3"/>
      <c r="B47" s="3"/>
    </row>
    <row r="48" spans="1:2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Super Chlorination</vt:lpstr>
      <vt:lpstr>Chlorination Calcs</vt:lpstr>
      <vt:lpstr>Acidization</vt:lpstr>
      <vt:lpstr>Acid Calcs</vt:lpstr>
      <vt:lpstr>Volume per Foot</vt:lpstr>
      <vt:lpstr>'Super Chlorination'!Print_Area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H. Schnieders</dc:creator>
  <cp:lastModifiedBy>Jacob Stanton</cp:lastModifiedBy>
  <cp:lastPrinted>2022-09-29T00:07:13Z</cp:lastPrinted>
  <dcterms:created xsi:type="dcterms:W3CDTF">2000-06-05T16:09:27Z</dcterms:created>
  <dcterms:modified xsi:type="dcterms:W3CDTF">2022-11-09T22:42:33Z</dcterms:modified>
</cp:coreProperties>
</file>