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70" windowWidth="15050" windowHeight="6320" tabRatio="597" activeTab="0"/>
  </bookViews>
  <sheets>
    <sheet name="Department Budgets" sheetId="1" r:id="rId1"/>
  </sheets>
  <definedNames>
    <definedName name="_xlnm.Print_Area" localSheetId="0">'Department Budgets'!$B$1:$P$25</definedName>
  </definedNames>
  <calcPr fullCalcOnLoad="1"/>
</workbook>
</file>

<file path=xl/sharedStrings.xml><?xml version="1.0" encoding="utf-8"?>
<sst xmlns="http://schemas.openxmlformats.org/spreadsheetml/2006/main" count="59" uniqueCount="53">
  <si>
    <t xml:space="preserve"> </t>
  </si>
  <si>
    <t>Origin</t>
  </si>
  <si>
    <t>Rev $</t>
  </si>
  <si>
    <t>$ per sq Ft</t>
  </si>
  <si>
    <t>$ per sku</t>
  </si>
  <si>
    <t>Sq Ft</t>
  </si>
  <si>
    <t>Ttl Rev</t>
  </si>
  <si>
    <t>GM$</t>
  </si>
  <si>
    <t>Avg Inv</t>
  </si>
  <si>
    <t xml:space="preserve">Avg Inv </t>
  </si>
  <si>
    <t>Turn</t>
  </si>
  <si>
    <t>GM%</t>
  </si>
  <si>
    <t>($000)</t>
  </si>
  <si>
    <t>Mix %</t>
  </si>
  <si>
    <t>IMU %</t>
  </si>
  <si>
    <t># of skus</t>
  </si>
  <si>
    <t>@ Cost</t>
  </si>
  <si>
    <t>COGS</t>
  </si>
  <si>
    <t>@ Rtl</t>
  </si>
  <si>
    <t>Total Store</t>
  </si>
  <si>
    <t>Departments</t>
  </si>
  <si>
    <t>(size &amp; color)</t>
  </si>
  <si>
    <t>Men's Shirts</t>
  </si>
  <si>
    <t>Dress/Long/Knit</t>
  </si>
  <si>
    <t>Dress/Short/Knit</t>
  </si>
  <si>
    <t>Dress/Long/Woven</t>
  </si>
  <si>
    <t>Boy's Shirts</t>
  </si>
  <si>
    <t>AUR</t>
  </si>
  <si>
    <t>Avg Unit Rtl</t>
  </si>
  <si>
    <t>`</t>
  </si>
  <si>
    <t>Test Department</t>
  </si>
  <si>
    <t>Discontinued</t>
  </si>
  <si>
    <t>Avg $</t>
  </si>
  <si>
    <t>Per Sku</t>
  </si>
  <si>
    <t>Store Name: 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</si>
  <si>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</si>
  <si>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</si>
  <si>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</si>
  <si>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</si>
  <si>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</si>
  <si>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</si>
  <si>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</si>
  <si>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</si>
  <si>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</si>
  <si>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</si>
  <si>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</si>
  <si>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</si>
  <si>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</si>
  <si>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</si>
  <si>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</si>
  <si>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</si>
  <si>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</si>
  <si>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Store 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</si>
</sst>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_);_(@_)"/>
    <numFmt numFmtId="168" formatCode="0.000%"/>
    <numFmt numFmtId="169" formatCode="0.0"/>
    <numFmt numFmtId="170" formatCode="0.0000"/>
    <numFmt numFmtId="171" formatCode="0.000"/>
    <numFmt numFmtId="172" formatCode="0.000000"/>
    <numFmt numFmtId="173" formatCode="0.0000000"/>
    <numFmt numFmtId="174" formatCode="0.00000"/>
    <numFmt numFmtId="175" formatCode="_(&quot;$&quot;* #,##0.000_);_(&quot;$&quot;* \(#,##0.000\);_(&quot;$&quot;* &quot;-&quot;??_);_(@_)"/>
    <numFmt numFmtId="176" formatCode="&quot;$&quot;#,##0"/>
    <numFmt numFmtId="177" formatCode="_(* #,##0_);_(* \(#,##0\);_(* &quot;-&quot;??_);_(@_)"/>
    <numFmt numFmtId="178" formatCode="_(&quot;$&quot;* #,##0.0000_);_(&quot;$&quot;* \(#,##0.0000\);_(&quot;$&quot;* &quot;-&quot;??_);_(@_)"/>
    <numFmt numFmtId="179" formatCode="_(&quot;$&quot;* #,##0.000_);_(&quot;$&quot;* \(#,##0.000\);_(&quot;$&quot;* &quot;-&quot;???_);_(@_)"/>
    <numFmt numFmtId="180" formatCode="_(* #,##0.0_);_(* \(#,##0.0\);_(* &quot;-&quot;??_);_(@_)"/>
    <numFmt numFmtId="181" formatCode="_(* #,##0.000_);_(* \(#,##0.000\);_(* &quot;-&quot;???_);_(@_)"/>
    <numFmt numFmtId="182" formatCode="0.0000%"/>
    <numFmt numFmtId="183" formatCode="_(&quot;$&quot;* #,##0.0000_);_(&quot;$&quot;* \(#,##0.0000\);_(&quot;$&quot;* &quot;-&quot;??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General_)"/>
    <numFmt numFmtId="187" formatCode="dd\-mmm\-yy_)"/>
    <numFmt numFmtId="188" formatCode="mm/dd/yy"/>
    <numFmt numFmtId="189" formatCode="#,##0.0_);[Red]\(#,##0.0\)"/>
    <numFmt numFmtId="190" formatCode="#,##0.0_);\(#,##0.0\)"/>
    <numFmt numFmtId="191" formatCode="#,##0;[Red]#,##0"/>
    <numFmt numFmtId="192" formatCode="&quot;$&quot;#,##0.00"/>
    <numFmt numFmtId="193" formatCode="_(* #,##0.000_);_(* \(#,##0.000\);_(* &quot;-&quot;??_);_(@_)"/>
    <numFmt numFmtId="194" formatCode="m/d"/>
    <numFmt numFmtId="195" formatCode="_(* #,##0.00_);_(* \(#,##0.00\);_(* &quot;-&quot;_);_(@_)"/>
    <numFmt numFmtId="196" formatCode="_(* #,##0.0000_);_(* \(#,##0.0000\);_(* &quot;-&quot;_);_(@_)"/>
    <numFmt numFmtId="197" formatCode="#,##0.00;\-#,##0.00"/>
    <numFmt numFmtId="198" formatCode="0.00000000"/>
    <numFmt numFmtId="199" formatCode="[$-409]dddd\,\ mmmm\ dd\,\ yyyy"/>
    <numFmt numFmtId="200" formatCode="#,##0.0#%;\-#,##0.0#%"/>
    <numFmt numFmtId="201" formatCode="#,##0.0;\-#,##0.0"/>
    <numFmt numFmtId="202" formatCode="#,##0;\-#,##0"/>
    <numFmt numFmtId="203" formatCode="m/d;@"/>
    <numFmt numFmtId="204" formatCode="[$-409]d\-mmm\-yy;@"/>
    <numFmt numFmtId="205" formatCode="[$-409]mmmm\ d\,\ yyyy;@"/>
    <numFmt numFmtId="206" formatCode="#,##0.0"/>
    <numFmt numFmtId="207" formatCode="0.0000000000"/>
    <numFmt numFmtId="208" formatCode="&quot;$&quot;#,##0.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2" borderId="0" xfId="0" applyFont="1" applyFill="1" applyAlignment="1">
      <alignment/>
    </xf>
    <xf numFmtId="176" fontId="0" fillId="0" borderId="0" xfId="0" applyNumberFormat="1" applyAlignment="1">
      <alignment/>
    </xf>
    <xf numFmtId="0" fontId="4" fillId="32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0" borderId="13" xfId="0" applyBorder="1" applyAlignment="1">
      <alignment/>
    </xf>
    <xf numFmtId="22" fontId="0" fillId="32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6" fontId="0" fillId="0" borderId="16" xfId="0" applyNumberFormat="1" applyBorder="1" applyAlignment="1" quotePrefix="1">
      <alignment horizontal="center"/>
    </xf>
    <xf numFmtId="164" fontId="0" fillId="0" borderId="16" xfId="0" applyNumberFormat="1" applyFont="1" applyBorder="1" applyAlignment="1">
      <alignment horizontal="center"/>
    </xf>
    <xf numFmtId="176" fontId="0" fillId="0" borderId="16" xfId="0" applyNumberFormat="1" applyBorder="1" applyAlignment="1" quotePrefix="1">
      <alignment horizontal="center"/>
    </xf>
    <xf numFmtId="176" fontId="0" fillId="0" borderId="13" xfId="0" applyNumberFormat="1" applyBorder="1" applyAlignment="1">
      <alignment horizontal="center"/>
    </xf>
    <xf numFmtId="1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76" fontId="0" fillId="0" borderId="15" xfId="0" applyNumberFormat="1" applyBorder="1" applyAlignment="1">
      <alignment/>
    </xf>
    <xf numFmtId="176" fontId="4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44" fontId="0" fillId="0" borderId="17" xfId="49" applyBorder="1" applyAlignment="1">
      <alignment/>
    </xf>
    <xf numFmtId="166" fontId="0" fillId="0" borderId="16" xfId="49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77" fontId="0" fillId="0" borderId="0" xfId="45" applyNumberFormat="1" applyFont="1" applyBorder="1" applyAlignment="1">
      <alignment/>
    </xf>
    <xf numFmtId="164" fontId="4" fillId="0" borderId="16" xfId="65" applyNumberFormat="1" applyFont="1" applyBorder="1" applyAlignment="1">
      <alignment/>
    </xf>
    <xf numFmtId="177" fontId="4" fillId="0" borderId="16" xfId="45" applyNumberFormat="1" applyFont="1" applyBorder="1" applyAlignment="1">
      <alignment/>
    </xf>
    <xf numFmtId="9" fontId="0" fillId="0" borderId="0" xfId="65" applyAlignment="1">
      <alignment/>
    </xf>
    <xf numFmtId="177" fontId="0" fillId="0" borderId="0" xfId="45" applyNumberFormat="1" applyFont="1" applyAlignment="1">
      <alignment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164" fontId="0" fillId="0" borderId="0" xfId="63" applyNumberFormat="1" applyFont="1" applyAlignment="1">
      <alignment/>
    </xf>
    <xf numFmtId="1" fontId="3" fillId="32" borderId="18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44" fontId="0" fillId="0" borderId="0" xfId="46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Font="1" applyBorder="1" applyAlignment="1">
      <alignment horizontal="center"/>
    </xf>
    <xf numFmtId="166" fontId="0" fillId="0" borderId="13" xfId="49" applyNumberFormat="1" applyBorder="1" applyAlignment="1">
      <alignment/>
    </xf>
    <xf numFmtId="166" fontId="0" fillId="0" borderId="0" xfId="46" applyNumberFormat="1" applyFont="1" applyAlignment="1">
      <alignment/>
    </xf>
    <xf numFmtId="14" fontId="44" fillId="32" borderId="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76" fontId="44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.28125" style="0" customWidth="1"/>
    <col min="2" max="2" width="28.57421875" style="4" customWidth="1"/>
    <col min="4" max="4" width="11.421875" style="0" customWidth="1"/>
    <col min="5" max="5" width="10.421875" style="0" bestFit="1" customWidth="1"/>
    <col min="6" max="6" width="11.140625" style="0" bestFit="1" customWidth="1"/>
    <col min="7" max="7" width="11.140625" style="0" customWidth="1"/>
    <col min="8" max="10" width="11.28125" style="0" customWidth="1"/>
    <col min="11" max="11" width="11.57421875" style="0" bestFit="1" customWidth="1"/>
    <col min="12" max="13" width="9.421875" style="5" customWidth="1"/>
    <col min="14" max="14" width="10.140625" style="5" bestFit="1" customWidth="1"/>
    <col min="15" max="15" width="1.57421875" style="0" customWidth="1"/>
    <col min="16" max="16" width="30.28125" style="0" bestFit="1" customWidth="1"/>
  </cols>
  <sheetData>
    <row r="1" spans="2:8" ht="13.5" thickBot="1">
      <c r="B1" s="4" t="s">
        <v>34</v>
      </c>
      <c r="D1" s="67" t="s">
        <v>35</v>
      </c>
      <c r="E1" s="3"/>
      <c r="F1" s="67" t="s">
        <v>37</v>
      </c>
      <c r="G1" s="67" t="s">
        <v>38</v>
      </c>
      <c r="H1" s="67" t="s">
        <v>36</v>
      </c>
    </row>
    <row r="2" spans="2:10" ht="13.5" thickBot="1">
      <c r="B2" s="6" t="s">
        <v>0</v>
      </c>
      <c r="C2" s="7" t="s">
        <v>1</v>
      </c>
      <c r="D2" s="62" t="s">
        <v>2</v>
      </c>
      <c r="F2" s="7" t="s">
        <v>3</v>
      </c>
      <c r="G2" s="8" t="s">
        <v>4</v>
      </c>
      <c r="H2" s="9" t="s">
        <v>5</v>
      </c>
      <c r="I2" s="60"/>
      <c r="J2" s="60"/>
    </row>
    <row r="3" spans="2:10" ht="15.75" thickBot="1">
      <c r="B3" s="10" t="s">
        <v>0</v>
      </c>
      <c r="C3" s="63" t="s">
        <v>52</v>
      </c>
      <c r="D3" s="64">
        <v>600000</v>
      </c>
      <c r="F3" s="42">
        <f>+D3/H3</f>
        <v>567.1077504725898</v>
      </c>
      <c r="G3" s="43">
        <f>+D3/G24</f>
        <v>444.44444444444446</v>
      </c>
      <c r="H3" s="11">
        <v>1058</v>
      </c>
      <c r="I3" s="61"/>
      <c r="J3" s="61"/>
    </row>
    <row r="4" ht="12">
      <c r="B4" s="12">
        <f ca="1">NOW()</f>
        <v>43971.3839869213</v>
      </c>
    </row>
    <row r="5" spans="2:14" ht="13.5" thickBot="1">
      <c r="B5" s="66" t="s">
        <v>39</v>
      </c>
      <c r="C5" s="67" t="s">
        <v>40</v>
      </c>
      <c r="D5" s="67" t="s">
        <v>41</v>
      </c>
      <c r="E5" s="67" t="s">
        <v>42</v>
      </c>
      <c r="F5" s="67" t="s">
        <v>43</v>
      </c>
      <c r="G5" s="67" t="s">
        <v>44</v>
      </c>
      <c r="H5" s="67" t="s">
        <v>45</v>
      </c>
      <c r="I5" s="67" t="s">
        <v>46</v>
      </c>
      <c r="J5" s="67" t="s">
        <v>47</v>
      </c>
      <c r="K5" s="67" t="s">
        <v>48</v>
      </c>
      <c r="L5" s="68" t="s">
        <v>49</v>
      </c>
      <c r="M5" s="68" t="s">
        <v>50</v>
      </c>
      <c r="N5" s="68" t="s">
        <v>51</v>
      </c>
    </row>
    <row r="6" spans="2:14" ht="13.5" thickBot="1">
      <c r="B6" s="52"/>
      <c r="C6" s="14"/>
      <c r="D6" s="13"/>
      <c r="E6" s="13"/>
      <c r="F6" s="13"/>
      <c r="G6" s="13"/>
      <c r="H6" s="13"/>
      <c r="I6" s="13"/>
      <c r="J6" s="13"/>
      <c r="K6" s="13"/>
      <c r="L6" s="15"/>
      <c r="M6" s="15"/>
      <c r="N6" s="16"/>
    </row>
    <row r="7" spans="2:28" s="1" customFormat="1" ht="12">
      <c r="B7" s="53"/>
      <c r="C7" s="17"/>
      <c r="D7" s="18"/>
      <c r="E7" s="19"/>
      <c r="F7" s="19"/>
      <c r="G7" s="21" t="s">
        <v>21</v>
      </c>
      <c r="H7" s="20" t="s">
        <v>6</v>
      </c>
      <c r="I7" s="20" t="s">
        <v>27</v>
      </c>
      <c r="J7" s="20" t="s">
        <v>32</v>
      </c>
      <c r="K7" s="20" t="s">
        <v>7</v>
      </c>
      <c r="L7" s="22" t="s">
        <v>8</v>
      </c>
      <c r="M7" s="22"/>
      <c r="N7" s="23" t="s">
        <v>9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2:28" s="1" customFormat="1" ht="12.75" thickBot="1">
      <c r="B8" s="53" t="s">
        <v>20</v>
      </c>
      <c r="C8" s="24" t="s">
        <v>13</v>
      </c>
      <c r="D8" s="25" t="s">
        <v>10</v>
      </c>
      <c r="E8" s="26" t="s">
        <v>11</v>
      </c>
      <c r="F8" s="26" t="s">
        <v>14</v>
      </c>
      <c r="G8" s="28" t="s">
        <v>15</v>
      </c>
      <c r="H8" s="27" t="s">
        <v>12</v>
      </c>
      <c r="I8" s="27" t="s">
        <v>28</v>
      </c>
      <c r="J8" s="27" t="s">
        <v>33</v>
      </c>
      <c r="K8" s="27" t="s">
        <v>12</v>
      </c>
      <c r="L8" s="29" t="s">
        <v>16</v>
      </c>
      <c r="M8" s="29" t="s">
        <v>17</v>
      </c>
      <c r="N8" s="30" t="s">
        <v>18</v>
      </c>
      <c r="O8" s="1" t="s">
        <v>0</v>
      </c>
      <c r="P8" s="44"/>
      <c r="Q8"/>
      <c r="R8"/>
      <c r="S8"/>
      <c r="T8"/>
      <c r="U8"/>
      <c r="V8"/>
      <c r="W8"/>
      <c r="X8"/>
      <c r="Y8"/>
      <c r="Z8"/>
      <c r="AA8"/>
      <c r="AB8"/>
    </row>
    <row r="9" spans="2:28" s="34" customFormat="1" ht="12">
      <c r="B9" s="57"/>
      <c r="C9" s="31"/>
      <c r="D9" s="31"/>
      <c r="E9" s="31"/>
      <c r="F9" s="31"/>
      <c r="G9" s="31"/>
      <c r="H9" s="31"/>
      <c r="I9" s="31"/>
      <c r="J9" s="31"/>
      <c r="K9" s="31"/>
      <c r="L9" s="32"/>
      <c r="M9" s="32"/>
      <c r="N9" s="33"/>
      <c r="P9"/>
      <c r="Q9"/>
      <c r="R9"/>
      <c r="S9"/>
      <c r="T9"/>
      <c r="U9"/>
      <c r="V9"/>
      <c r="W9"/>
      <c r="X9"/>
      <c r="Y9"/>
      <c r="Z9"/>
      <c r="AA9"/>
      <c r="AB9"/>
    </row>
    <row r="10" spans="1:16" ht="15">
      <c r="A10">
        <v>1</v>
      </c>
      <c r="B10" s="58" t="s">
        <v>22</v>
      </c>
      <c r="C10" s="56">
        <v>0.2656372608028032</v>
      </c>
      <c r="D10" s="35">
        <v>3.6</v>
      </c>
      <c r="E10" s="36">
        <v>0.4273094452366834</v>
      </c>
      <c r="F10" s="36">
        <v>0.5555022788076884</v>
      </c>
      <c r="G10" s="47">
        <v>150</v>
      </c>
      <c r="H10" s="45">
        <f aca="true" t="shared" si="0" ref="H10:H18">+C10*$D$3</f>
        <v>159382.35648168193</v>
      </c>
      <c r="I10" s="59">
        <v>69.73102754237287</v>
      </c>
      <c r="J10" s="65">
        <f>+H10/G10</f>
        <v>1062.5490432112128</v>
      </c>
      <c r="K10" s="45">
        <f aca="true" t="shared" si="1" ref="K10:K18">H10*E10</f>
        <v>68105.58632870282</v>
      </c>
      <c r="L10" s="45">
        <f aca="true" t="shared" si="2" ref="L10:L18">(H10/D10)*(1-F10)</f>
        <v>19679.19284843563</v>
      </c>
      <c r="M10" s="45" t="s">
        <v>29</v>
      </c>
      <c r="N10" s="37">
        <f aca="true" t="shared" si="3" ref="N10:N18">+L10/(1-F10)</f>
        <v>44272.8768004672</v>
      </c>
      <c r="P10" s="2"/>
    </row>
    <row r="11" spans="1:16" ht="15">
      <c r="A11">
        <v>9</v>
      </c>
      <c r="B11" s="58" t="s">
        <v>26</v>
      </c>
      <c r="C11" s="56">
        <v>0.016619315481971004</v>
      </c>
      <c r="D11" s="35">
        <v>3.6</v>
      </c>
      <c r="E11" s="36">
        <v>0.43083863886905893</v>
      </c>
      <c r="F11" s="36">
        <v>0.5600902305297766</v>
      </c>
      <c r="G11" s="47">
        <v>150</v>
      </c>
      <c r="H11" s="45">
        <f t="shared" si="0"/>
        <v>9971.589289182602</v>
      </c>
      <c r="I11" s="59">
        <v>42.45711340206186</v>
      </c>
      <c r="J11" s="65">
        <f aca="true" t="shared" si="4" ref="J11:J18">+H11/G11</f>
        <v>66.47726192788402</v>
      </c>
      <c r="K11" s="45">
        <f t="shared" si="1"/>
        <v>4296.145956712719</v>
      </c>
      <c r="L11" s="45">
        <f t="shared" si="2"/>
        <v>1218.4998737377966</v>
      </c>
      <c r="M11" s="45">
        <f aca="true" t="shared" si="5" ref="M11:M18">H11*(1-E11)</f>
        <v>5675.443332469883</v>
      </c>
      <c r="N11" s="37">
        <f t="shared" si="3"/>
        <v>2769.8859136618344</v>
      </c>
      <c r="P11" s="2"/>
    </row>
    <row r="12" spans="1:16" ht="15">
      <c r="A12">
        <v>2</v>
      </c>
      <c r="B12" s="58" t="s">
        <v>23</v>
      </c>
      <c r="C12" s="56">
        <v>0.19557838413138942</v>
      </c>
      <c r="D12" s="35">
        <v>3.6</v>
      </c>
      <c r="E12" s="36">
        <v>0.5266602689476715</v>
      </c>
      <c r="F12" s="36">
        <v>0.6846583496319729</v>
      </c>
      <c r="G12" s="47">
        <v>150</v>
      </c>
      <c r="H12" s="45">
        <f t="shared" si="0"/>
        <v>117347.03047883365</v>
      </c>
      <c r="I12" s="59">
        <v>112.44823665893271</v>
      </c>
      <c r="J12" s="65">
        <f t="shared" si="4"/>
        <v>782.3135365255577</v>
      </c>
      <c r="K12" s="45">
        <f t="shared" si="1"/>
        <v>61802.01863219313</v>
      </c>
      <c r="L12" s="45">
        <f t="shared" si="2"/>
        <v>10279.001738050716</v>
      </c>
      <c r="M12" s="45">
        <f t="shared" si="5"/>
        <v>55545.01184664052</v>
      </c>
      <c r="N12" s="37">
        <f t="shared" si="3"/>
        <v>32596.39735523157</v>
      </c>
      <c r="P12" s="2"/>
    </row>
    <row r="13" spans="1:16" ht="15">
      <c r="A13">
        <v>5</v>
      </c>
      <c r="B13" s="58" t="s">
        <v>25</v>
      </c>
      <c r="C13" s="56">
        <v>0.06035263372813794</v>
      </c>
      <c r="D13" s="35">
        <v>3.6</v>
      </c>
      <c r="E13" s="36">
        <v>0.454319939287159</v>
      </c>
      <c r="F13" s="36">
        <v>0.5906159210733067</v>
      </c>
      <c r="G13" s="47">
        <v>150</v>
      </c>
      <c r="H13" s="45">
        <f t="shared" si="0"/>
        <v>36211.580236882764</v>
      </c>
      <c r="I13" s="59">
        <v>94.65601265822785</v>
      </c>
      <c r="J13" s="65">
        <f t="shared" si="4"/>
        <v>241.41053491255175</v>
      </c>
      <c r="K13" s="45">
        <f t="shared" si="1"/>
        <v>16451.642934712665</v>
      </c>
      <c r="L13" s="45">
        <f t="shared" si="2"/>
        <v>4117.901228265639</v>
      </c>
      <c r="M13" s="45">
        <f t="shared" si="5"/>
        <v>19759.937302170096</v>
      </c>
      <c r="N13" s="37">
        <f t="shared" si="3"/>
        <v>10058.77228802299</v>
      </c>
      <c r="P13" s="2"/>
    </row>
    <row r="14" spans="1:16" ht="15">
      <c r="A14">
        <v>3</v>
      </c>
      <c r="B14" s="58" t="s">
        <v>24</v>
      </c>
      <c r="C14" s="56">
        <v>0.20779717295610894</v>
      </c>
      <c r="D14" s="35">
        <v>3.6</v>
      </c>
      <c r="E14" s="36">
        <v>0.48477522990476773</v>
      </c>
      <c r="F14" s="36">
        <v>0.630207798876198</v>
      </c>
      <c r="G14" s="47">
        <v>150</v>
      </c>
      <c r="H14" s="45">
        <f t="shared" si="0"/>
        <v>124678.30377366536</v>
      </c>
      <c r="I14" s="59">
        <v>70.92707988980716</v>
      </c>
      <c r="J14" s="65">
        <f t="shared" si="4"/>
        <v>831.1886918244358</v>
      </c>
      <c r="K14" s="45">
        <f t="shared" si="1"/>
        <v>60440.953376015095</v>
      </c>
      <c r="L14" s="45">
        <f t="shared" si="2"/>
        <v>12806.962329123817</v>
      </c>
      <c r="M14" s="45">
        <f t="shared" si="5"/>
        <v>64237.35039765027</v>
      </c>
      <c r="N14" s="37">
        <f t="shared" si="3"/>
        <v>34632.86215935149</v>
      </c>
      <c r="P14" s="2"/>
    </row>
    <row r="15" spans="1:16" ht="15">
      <c r="A15">
        <v>4</v>
      </c>
      <c r="B15" s="58"/>
      <c r="C15" s="56">
        <v>0.12683352755235247</v>
      </c>
      <c r="D15" s="35">
        <v>3.6</v>
      </c>
      <c r="E15" s="36">
        <v>0.4339182008475366</v>
      </c>
      <c r="F15" s="36">
        <v>0.5640936611017976</v>
      </c>
      <c r="G15" s="47">
        <v>150</v>
      </c>
      <c r="H15" s="45">
        <f t="shared" si="0"/>
        <v>76100.11653141148</v>
      </c>
      <c r="I15" s="59">
        <v>54.85150087260035</v>
      </c>
      <c r="J15" s="65">
        <f t="shared" si="4"/>
        <v>507.33411020940986</v>
      </c>
      <c r="K15" s="45">
        <f t="shared" si="1"/>
        <v>33021.225649597945</v>
      </c>
      <c r="L15" s="45">
        <f t="shared" si="2"/>
        <v>9214.589774148375</v>
      </c>
      <c r="M15" s="45">
        <f t="shared" si="5"/>
        <v>43078.89088181353</v>
      </c>
      <c r="N15" s="37">
        <f t="shared" si="3"/>
        <v>21138.92125872541</v>
      </c>
      <c r="P15" s="2"/>
    </row>
    <row r="16" spans="1:16" ht="15">
      <c r="A16">
        <v>14</v>
      </c>
      <c r="B16" s="58"/>
      <c r="C16" s="56">
        <v>0.0009584170872167216</v>
      </c>
      <c r="D16" s="35">
        <v>3.6</v>
      </c>
      <c r="E16" s="36">
        <v>0.3724631578947369</v>
      </c>
      <c r="F16" s="36">
        <v>0.484202105263158</v>
      </c>
      <c r="G16" s="47">
        <v>150</v>
      </c>
      <c r="H16" s="45">
        <f t="shared" si="0"/>
        <v>575.050252330033</v>
      </c>
      <c r="I16" s="59">
        <v>19.791666666666668</v>
      </c>
      <c r="J16" s="65">
        <f t="shared" si="4"/>
        <v>3.833668348866887</v>
      </c>
      <c r="K16" s="45">
        <f t="shared" si="1"/>
        <v>214.18503293100937</v>
      </c>
      <c r="L16" s="45">
        <f t="shared" si="2"/>
        <v>82.39158597770023</v>
      </c>
      <c r="M16" s="45">
        <f t="shared" si="5"/>
        <v>360.86521939902366</v>
      </c>
      <c r="N16" s="37">
        <f t="shared" si="3"/>
        <v>159.73618120278695</v>
      </c>
      <c r="P16" s="2"/>
    </row>
    <row r="17" spans="1:16" ht="15">
      <c r="A17">
        <v>8</v>
      </c>
      <c r="B17" s="58" t="s">
        <v>31</v>
      </c>
      <c r="C17" s="56">
        <v>0.031779698207977956</v>
      </c>
      <c r="D17" s="35">
        <v>3.6</v>
      </c>
      <c r="E17" s="36">
        <v>0.3202224719529151</v>
      </c>
      <c r="F17" s="36">
        <v>0.4162892135387896</v>
      </c>
      <c r="G17" s="47">
        <v>150</v>
      </c>
      <c r="H17" s="45">
        <f t="shared" si="0"/>
        <v>19067.818924786774</v>
      </c>
      <c r="I17" s="59">
        <v>33.65448717948718</v>
      </c>
      <c r="J17" s="65">
        <f t="shared" si="4"/>
        <v>127.11879283191183</v>
      </c>
      <c r="K17" s="45">
        <f t="shared" si="1"/>
        <v>6105.944110845796</v>
      </c>
      <c r="L17" s="45">
        <f t="shared" si="2"/>
        <v>3091.6921057464547</v>
      </c>
      <c r="M17" s="45">
        <f t="shared" si="5"/>
        <v>12961.874813940978</v>
      </c>
      <c r="N17" s="37">
        <f t="shared" si="3"/>
        <v>5296.616367996326</v>
      </c>
      <c r="P17" s="2"/>
    </row>
    <row r="18" spans="1:16" ht="15">
      <c r="A18">
        <v>19</v>
      </c>
      <c r="B18" s="58" t="s">
        <v>30</v>
      </c>
      <c r="C18" s="56">
        <v>0.05</v>
      </c>
      <c r="D18" s="35">
        <v>4</v>
      </c>
      <c r="E18" s="36">
        <v>0</v>
      </c>
      <c r="F18" s="36">
        <v>0</v>
      </c>
      <c r="G18" s="47">
        <v>150</v>
      </c>
      <c r="H18" s="45">
        <f t="shared" si="0"/>
        <v>30000</v>
      </c>
      <c r="I18" s="59">
        <v>23.828125</v>
      </c>
      <c r="J18" s="65">
        <f t="shared" si="4"/>
        <v>200</v>
      </c>
      <c r="K18" s="45">
        <f t="shared" si="1"/>
        <v>0</v>
      </c>
      <c r="L18" s="45">
        <f t="shared" si="2"/>
        <v>7500</v>
      </c>
      <c r="M18" s="45">
        <f t="shared" si="5"/>
        <v>30000</v>
      </c>
      <c r="N18" s="37">
        <f t="shared" si="3"/>
        <v>7500</v>
      </c>
      <c r="P18" s="2"/>
    </row>
    <row r="19" spans="1:16" ht="15">
      <c r="A19">
        <v>20</v>
      </c>
      <c r="B19" s="58"/>
      <c r="C19" s="46"/>
      <c r="D19" s="35"/>
      <c r="E19" s="36"/>
      <c r="F19" s="36"/>
      <c r="G19" s="47"/>
      <c r="H19" s="45"/>
      <c r="I19" s="45"/>
      <c r="J19" s="45"/>
      <c r="K19" s="45"/>
      <c r="L19" s="45"/>
      <c r="M19" s="45"/>
      <c r="N19" s="37"/>
      <c r="P19" s="2"/>
    </row>
    <row r="20" spans="1:16" ht="15">
      <c r="A20">
        <v>21</v>
      </c>
      <c r="B20" s="58"/>
      <c r="C20" s="46"/>
      <c r="D20" s="35"/>
      <c r="E20" s="36"/>
      <c r="F20" s="36"/>
      <c r="G20" s="47"/>
      <c r="H20" s="45"/>
      <c r="I20" s="45"/>
      <c r="J20" s="45"/>
      <c r="K20" s="45"/>
      <c r="L20" s="45"/>
      <c r="M20" s="45"/>
      <c r="N20" s="37"/>
      <c r="P20" s="2"/>
    </row>
    <row r="21" spans="1:16" ht="15">
      <c r="A21">
        <v>22</v>
      </c>
      <c r="B21" s="58"/>
      <c r="C21" s="46"/>
      <c r="D21" s="35"/>
      <c r="E21" s="36"/>
      <c r="F21" s="36"/>
      <c r="G21" s="47"/>
      <c r="H21" s="45"/>
      <c r="I21" s="45"/>
      <c r="J21" s="45"/>
      <c r="K21" s="45"/>
      <c r="L21" s="45"/>
      <c r="M21" s="45"/>
      <c r="N21" s="37"/>
      <c r="P21" s="2"/>
    </row>
    <row r="22" spans="1:16" ht="15">
      <c r="A22">
        <v>23</v>
      </c>
      <c r="B22" s="58"/>
      <c r="C22" s="46"/>
      <c r="D22" s="35"/>
      <c r="E22" s="36"/>
      <c r="F22" s="36"/>
      <c r="G22" s="47"/>
      <c r="H22" s="45"/>
      <c r="I22" s="45"/>
      <c r="J22" s="45"/>
      <c r="K22" s="45"/>
      <c r="L22" s="45"/>
      <c r="M22" s="45"/>
      <c r="N22" s="37"/>
      <c r="P22" s="2"/>
    </row>
    <row r="23" spans="2:14" ht="12">
      <c r="B23" s="54"/>
      <c r="C23" s="46"/>
      <c r="D23" s="35"/>
      <c r="E23" s="36"/>
      <c r="F23" s="36"/>
      <c r="G23" s="47"/>
      <c r="H23" s="45"/>
      <c r="I23" s="45"/>
      <c r="J23" s="45"/>
      <c r="K23" s="45"/>
      <c r="L23" s="45"/>
      <c r="M23" s="45"/>
      <c r="N23" s="37"/>
    </row>
    <row r="24" spans="2:17" s="3" customFormat="1" ht="13.5" thickBot="1">
      <c r="B24" s="55" t="s">
        <v>19</v>
      </c>
      <c r="C24" s="48">
        <f>SUM(C10:C23)</f>
        <v>0.9555564099479577</v>
      </c>
      <c r="D24" s="39">
        <f>M24/L24</f>
        <v>3.406656643761264</v>
      </c>
      <c r="E24" s="40">
        <f>K24/H24</f>
        <v>0.43680955482148653</v>
      </c>
      <c r="F24" s="40">
        <f>SUM(N24-L24)/N24</f>
        <v>0.5708393687826991</v>
      </c>
      <c r="G24" s="49">
        <f>SUM(G10:G23)</f>
        <v>1350</v>
      </c>
      <c r="H24" s="38">
        <f>SUM(H10:H23)</f>
        <v>573333.8459687746</v>
      </c>
      <c r="I24" s="38"/>
      <c r="J24" s="38"/>
      <c r="K24" s="38">
        <f>SUM(K10:K23)</f>
        <v>250437.7020217112</v>
      </c>
      <c r="L24" s="38">
        <f>SUM(L10:L23)</f>
        <v>67990.23148348613</v>
      </c>
      <c r="M24" s="38">
        <f>SUM(M10:M23)</f>
        <v>231619.3737940843</v>
      </c>
      <c r="N24" s="41">
        <f>SUM(N10:N23)</f>
        <v>158426.06832465957</v>
      </c>
      <c r="P24" s="3" t="s">
        <v>0</v>
      </c>
      <c r="Q24" s="3" t="s">
        <v>0</v>
      </c>
    </row>
    <row r="25" spans="3:13" ht="12">
      <c r="C25" s="50"/>
      <c r="G25" s="51"/>
      <c r="M25" s="5" t="s">
        <v>0</v>
      </c>
    </row>
  </sheetData>
  <sheetProtection/>
  <printOptions/>
  <pageMargins left="0.36" right="0.52" top="0.6" bottom="0.69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dnoordhoff</dc:creator>
  <cp:keywords/>
  <dc:description/>
  <cp:lastModifiedBy>Dirck Noordhoff</cp:lastModifiedBy>
  <cp:lastPrinted>2018-03-13T18:47:16Z</cp:lastPrinted>
  <dcterms:created xsi:type="dcterms:W3CDTF">2006-08-15T00:12:00Z</dcterms:created>
  <dcterms:modified xsi:type="dcterms:W3CDTF">2020-05-20T19:13:14Z</dcterms:modified>
  <cp:category/>
  <cp:version/>
  <cp:contentType/>
  <cp:contentStatus/>
</cp:coreProperties>
</file>