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irck Noordhoff\Desktop\DATA 2019\Tool Kit\"/>
    </mc:Choice>
  </mc:AlternateContent>
  <xr:revisionPtr revIDLastSave="0" documentId="8_{DFC42137-F8C2-4406-A0D8-FC96E7D1B32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Y 2018" sheetId="1" r:id="rId1"/>
  </sheets>
  <definedNames>
    <definedName name="_xlnm.Print_Area" localSheetId="0">'FY 2018'!$A$1:$O$38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N28" i="1"/>
  <c r="M28" i="1"/>
  <c r="L28" i="1"/>
  <c r="K28" i="1"/>
  <c r="J28" i="1"/>
  <c r="I28" i="1"/>
  <c r="I30" i="1" s="1"/>
  <c r="H28" i="1"/>
  <c r="H30" i="1" s="1"/>
  <c r="G28" i="1"/>
  <c r="F28" i="1"/>
  <c r="E28" i="1"/>
  <c r="E30" i="1" s="1"/>
  <c r="D28" i="1"/>
  <c r="D30" i="1" s="1"/>
  <c r="C29" i="1"/>
  <c r="C28" i="1"/>
  <c r="O25" i="1"/>
  <c r="K30" i="1"/>
  <c r="N30" i="1"/>
  <c r="J30" i="1"/>
  <c r="F30" i="1"/>
  <c r="L25" i="1"/>
  <c r="K25" i="1"/>
  <c r="I25" i="1"/>
  <c r="G25" i="1"/>
  <c r="O24" i="1"/>
  <c r="M18" i="1"/>
  <c r="C9" i="1"/>
  <c r="N9" i="1"/>
  <c r="M9" i="1"/>
  <c r="L9" i="1"/>
  <c r="K9" i="1"/>
  <c r="J9" i="1"/>
  <c r="I9" i="1"/>
  <c r="H9" i="1"/>
  <c r="G9" i="1"/>
  <c r="F9" i="1"/>
  <c r="E9" i="1"/>
  <c r="D9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M30" i="1"/>
  <c r="L30" i="1"/>
  <c r="G30" i="1"/>
  <c r="C30" i="1"/>
  <c r="N25" i="1"/>
  <c r="M25" i="1"/>
  <c r="J25" i="1"/>
  <c r="H25" i="1"/>
  <c r="F25" i="1"/>
  <c r="E25" i="1"/>
  <c r="D25" i="1"/>
  <c r="C25" i="1"/>
  <c r="O23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N35" i="1" s="1"/>
  <c r="M33" i="1"/>
  <c r="M35" i="1" s="1"/>
  <c r="L33" i="1"/>
  <c r="L35" i="1" s="1"/>
  <c r="K33" i="1"/>
  <c r="K35" i="1" s="1"/>
  <c r="J33" i="1"/>
  <c r="J35" i="1" s="1"/>
  <c r="I33" i="1"/>
  <c r="I35" i="1" s="1"/>
  <c r="H33" i="1"/>
  <c r="H35" i="1" s="1"/>
  <c r="G33" i="1"/>
  <c r="G35" i="1" s="1"/>
  <c r="F33" i="1"/>
  <c r="F35" i="1" s="1"/>
  <c r="E33" i="1"/>
  <c r="E35" i="1" s="1"/>
  <c r="D33" i="1"/>
  <c r="D35" i="1" s="1"/>
  <c r="C33" i="1"/>
  <c r="C35" i="1" s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L18" i="1"/>
  <c r="K18" i="1"/>
  <c r="J18" i="1"/>
  <c r="I18" i="1"/>
  <c r="H18" i="1"/>
  <c r="G18" i="1"/>
  <c r="F18" i="1"/>
  <c r="E18" i="1"/>
  <c r="D18" i="1"/>
  <c r="C18" i="1"/>
  <c r="N15" i="1"/>
  <c r="L15" i="1"/>
  <c r="K15" i="1"/>
  <c r="J15" i="1"/>
  <c r="I15" i="1"/>
  <c r="H15" i="1"/>
  <c r="G15" i="1"/>
  <c r="F15" i="1"/>
  <c r="E15" i="1"/>
  <c r="D15" i="1"/>
  <c r="C15" i="1"/>
  <c r="O14" i="1"/>
  <c r="O29" i="1" s="1"/>
  <c r="O13" i="1"/>
  <c r="O5" i="1"/>
  <c r="O4" i="1"/>
  <c r="L10" i="1" s="1"/>
  <c r="O15" i="1" l="1"/>
  <c r="J20" i="1"/>
  <c r="O28" i="1"/>
  <c r="O30" i="1" s="1"/>
  <c r="J10" i="1"/>
  <c r="E38" i="1"/>
  <c r="E10" i="1"/>
  <c r="M10" i="1"/>
  <c r="J38" i="1"/>
  <c r="F10" i="1"/>
  <c r="N10" i="1"/>
  <c r="I10" i="1"/>
  <c r="C20" i="1"/>
  <c r="G20" i="1"/>
  <c r="C10" i="1"/>
  <c r="G10" i="1"/>
  <c r="K10" i="1"/>
  <c r="M20" i="1"/>
  <c r="D10" i="1"/>
  <c r="H10" i="1"/>
  <c r="M15" i="1"/>
  <c r="K20" i="1"/>
  <c r="I20" i="1"/>
  <c r="O7" i="1"/>
  <c r="O6" i="1"/>
  <c r="F20" i="1"/>
  <c r="O19" i="1"/>
  <c r="E20" i="1"/>
  <c r="N20" i="1"/>
  <c r="O18" i="1"/>
  <c r="D20" i="1"/>
  <c r="H20" i="1"/>
  <c r="L20" i="1"/>
  <c r="O20" i="1" l="1"/>
</calcChain>
</file>

<file path=xl/sharedStrings.xml><?xml version="1.0" encoding="utf-8"?>
<sst xmlns="http://schemas.openxmlformats.org/spreadsheetml/2006/main" count="131" uniqueCount="39">
  <si>
    <t xml:space="preserve"> </t>
  </si>
  <si>
    <t>$ales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</si>
  <si>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</si>
  <si>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</si>
  <si>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</si>
  <si>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</si>
  <si>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</si>
  <si>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</si>
  <si>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</si>
  <si>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</si>
  <si>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</si>
  <si>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</si>
  <si>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</si>
  <si>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</si>
  <si>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</si>
  <si>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TY</t>
  </si>
  <si>
    <t>LY</t>
  </si>
  <si>
    <t>Var %</t>
  </si>
  <si>
    <t>% Contribution</t>
  </si>
  <si>
    <t>$ Var</t>
  </si>
  <si>
    <t>% Var</t>
  </si>
  <si>
    <t>$ Per Sq Ft</t>
  </si>
  <si>
    <t>Company:</t>
  </si>
  <si>
    <t>Traffic Count</t>
  </si>
  <si>
    <t>Acme Trading</t>
  </si>
  <si>
    <t>Sales Build Trend %</t>
  </si>
  <si>
    <t>A</t>
  </si>
  <si>
    <t>B</t>
  </si>
  <si>
    <t>C</t>
  </si>
  <si>
    <t>D</t>
  </si>
  <si>
    <t>E</t>
  </si>
  <si>
    <t>F</t>
  </si>
  <si>
    <t>G</t>
  </si>
  <si>
    <t>Square Feet :</t>
  </si>
  <si>
    <t xml:space="preserve">       Selling Space Square Feet:</t>
  </si>
  <si>
    <t>Spending $</t>
  </si>
  <si>
    <t>Conversion %</t>
  </si>
  <si>
    <t>Transations</t>
  </si>
  <si>
    <t xml:space="preserve">Avg $ 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</si>
</sst>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_(&quot;$&quot;* #,##0.00_);_(&quot;$&quot;* \(#,##0.00\);_(&quot;$&quot;* &quot;-&quot;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42" fontId="0" fillId="0" borderId="0" xfId="0" applyNumberFormat="1"/>
    <xf numFmtId="42" fontId="0" fillId="0" borderId="0" xfId="0" quotePrefix="1" applyNumberFormat="1"/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2" fontId="3" fillId="0" borderId="0" xfId="0" applyNumberFormat="1" applyFont="1"/>
    <xf numFmtId="0" fontId="5" fillId="0" borderId="0" xfId="0" applyFont="1"/>
    <xf numFmtId="164" fontId="5" fillId="0" borderId="0" xfId="2" applyNumberFormat="1" applyFont="1"/>
    <xf numFmtId="0" fontId="3" fillId="0" borderId="0" xfId="0" applyFont="1"/>
    <xf numFmtId="164" fontId="0" fillId="0" borderId="0" xfId="2" applyNumberFormat="1" applyFont="1"/>
    <xf numFmtId="0" fontId="4" fillId="0" borderId="0" xfId="0" applyFont="1"/>
    <xf numFmtId="3" fontId="0" fillId="0" borderId="0" xfId="0" applyNumberFormat="1"/>
    <xf numFmtId="0" fontId="3" fillId="0" borderId="0" xfId="0" applyFont="1" applyAlignment="1">
      <alignment horizontal="center"/>
    </xf>
    <xf numFmtId="165" fontId="0" fillId="0" borderId="0" xfId="0" applyNumberFormat="1"/>
    <xf numFmtId="44" fontId="0" fillId="0" borderId="0" xfId="1" applyFont="1"/>
    <xf numFmtId="166" fontId="0" fillId="0" borderId="0" xfId="1" applyNumberFormat="1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6"/>
  <sheetViews>
    <sheetView tabSelected="1" workbookViewId="0">
      <selection activeCell="B1" sqref="B1"/>
    </sheetView>
  </sheetViews>
  <sheetFormatPr defaultRowHeight="14.5" x14ac:dyDescent="0.35"/>
  <cols>
    <col min="1" max="1" width="2.08984375" bestFit="1" customWidth="1"/>
    <col min="2" max="2" width="16.81640625" customWidth="1"/>
    <col min="3" max="15" width="12.6328125" customWidth="1"/>
    <col min="16" max="16" width="11.1796875" bestFit="1" customWidth="1"/>
    <col min="17" max="17" width="10.90625" customWidth="1"/>
    <col min="18" max="19" width="9.54296875" bestFit="1" customWidth="1"/>
    <col min="20" max="20" width="9.6328125" bestFit="1" customWidth="1"/>
    <col min="21" max="21" width="9.54296875" bestFit="1" customWidth="1"/>
  </cols>
  <sheetData>
    <row r="1" spans="1:23" x14ac:dyDescent="0.35">
      <c r="B1" s="16" t="s">
        <v>22</v>
      </c>
      <c r="C1" s="1" t="s">
        <v>24</v>
      </c>
      <c r="D1" s="1"/>
      <c r="E1" s="1"/>
      <c r="F1" s="2" t="s">
        <v>0</v>
      </c>
      <c r="G1" s="1"/>
      <c r="H1" s="1"/>
      <c r="I1" s="1" t="s">
        <v>0</v>
      </c>
      <c r="J1" s="1"/>
      <c r="K1" s="1"/>
      <c r="L1" s="1"/>
      <c r="M1" s="1"/>
      <c r="N1" s="1"/>
      <c r="O1" s="1"/>
    </row>
    <row r="2" spans="1:23" x14ac:dyDescent="0.35">
      <c r="F2" t="s">
        <v>0</v>
      </c>
      <c r="R2" s="1"/>
      <c r="S2" s="1"/>
    </row>
    <row r="3" spans="1:23" s="4" customFormat="1" x14ac:dyDescent="0.35">
      <c r="A3" s="17" t="s">
        <v>26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/>
      <c r="R3"/>
      <c r="S3"/>
      <c r="T3"/>
    </row>
    <row r="4" spans="1:23" x14ac:dyDescent="0.35">
      <c r="B4" t="s">
        <v>15</v>
      </c>
      <c r="C4" s="1">
        <v>55782</v>
      </c>
      <c r="D4" s="1">
        <v>54300</v>
      </c>
      <c r="E4" s="1">
        <v>62000</v>
      </c>
      <c r="F4" s="1">
        <v>48929</v>
      </c>
      <c r="G4" s="1">
        <v>46892</v>
      </c>
      <c r="H4" s="1">
        <v>68000</v>
      </c>
      <c r="I4" s="1">
        <v>67429</v>
      </c>
      <c r="J4" s="1">
        <v>52000</v>
      </c>
      <c r="K4" s="1">
        <v>45842</v>
      </c>
      <c r="L4" s="1">
        <v>47117</v>
      </c>
      <c r="M4" s="1">
        <v>42000</v>
      </c>
      <c r="N4" s="1">
        <v>58000</v>
      </c>
      <c r="O4" s="1">
        <f>SUM(C4:N4)</f>
        <v>648291</v>
      </c>
      <c r="P4" s="5" t="s">
        <v>0</v>
      </c>
      <c r="Q4" s="1"/>
      <c r="R4" s="1"/>
      <c r="U4" s="4"/>
      <c r="V4" s="4"/>
      <c r="W4" s="4"/>
    </row>
    <row r="5" spans="1:23" x14ac:dyDescent="0.35">
      <c r="B5" t="s">
        <v>16</v>
      </c>
      <c r="C5" s="1">
        <v>48498</v>
      </c>
      <c r="D5" s="1">
        <v>46986</v>
      </c>
      <c r="E5" s="1">
        <v>67972</v>
      </c>
      <c r="F5" s="1">
        <v>45308</v>
      </c>
      <c r="G5" s="1">
        <v>52033</v>
      </c>
      <c r="H5" s="1">
        <v>61186</v>
      </c>
      <c r="I5" s="1">
        <v>58000</v>
      </c>
      <c r="J5" s="1">
        <v>61627</v>
      </c>
      <c r="K5" s="1">
        <v>38000</v>
      </c>
      <c r="L5" s="1">
        <v>46000</v>
      </c>
      <c r="M5" s="1">
        <v>38530.42</v>
      </c>
      <c r="N5" s="1">
        <v>53235</v>
      </c>
      <c r="O5" s="1">
        <f>SUM(C5:N5)</f>
        <v>617375.42000000004</v>
      </c>
      <c r="P5" s="5" t="s">
        <v>0</v>
      </c>
      <c r="R5" s="1"/>
      <c r="U5" s="4"/>
      <c r="V5" s="4"/>
      <c r="W5" s="4"/>
    </row>
    <row r="6" spans="1:23" s="6" customFormat="1" x14ac:dyDescent="0.35">
      <c r="B6" t="s">
        <v>19</v>
      </c>
      <c r="C6" s="15">
        <f t="shared" ref="C6:O6" si="0">+C4-C5</f>
        <v>7284</v>
      </c>
      <c r="D6" s="15">
        <f t="shared" si="0"/>
        <v>7314</v>
      </c>
      <c r="E6" s="15">
        <f t="shared" si="0"/>
        <v>-5972</v>
      </c>
      <c r="F6" s="15">
        <f t="shared" si="0"/>
        <v>3621</v>
      </c>
      <c r="G6" s="15">
        <f t="shared" si="0"/>
        <v>-5141</v>
      </c>
      <c r="H6" s="15">
        <f t="shared" si="0"/>
        <v>6814</v>
      </c>
      <c r="I6" s="15">
        <f t="shared" si="0"/>
        <v>9429</v>
      </c>
      <c r="J6" s="15">
        <f t="shared" si="0"/>
        <v>-9627</v>
      </c>
      <c r="K6" s="15">
        <f t="shared" si="0"/>
        <v>7842</v>
      </c>
      <c r="L6" s="15">
        <f t="shared" si="0"/>
        <v>1117</v>
      </c>
      <c r="M6" s="15">
        <f t="shared" si="0"/>
        <v>3469.5800000000017</v>
      </c>
      <c r="N6" s="15">
        <f t="shared" si="0"/>
        <v>4765</v>
      </c>
      <c r="O6" s="14">
        <f t="shared" si="0"/>
        <v>30915.579999999958</v>
      </c>
      <c r="P6"/>
      <c r="Q6"/>
      <c r="R6" s="7"/>
      <c r="S6"/>
      <c r="T6"/>
    </row>
    <row r="7" spans="1:23" s="6" customFormat="1" x14ac:dyDescent="0.35">
      <c r="B7" s="6" t="s">
        <v>20</v>
      </c>
      <c r="C7" s="7">
        <f t="shared" ref="C7:O7" si="1">SUM(C4-C5)/C5</f>
        <v>0.15019176048496846</v>
      </c>
      <c r="D7" s="7">
        <f t="shared" si="1"/>
        <v>0.15566338909462393</v>
      </c>
      <c r="E7" s="7">
        <f t="shared" si="1"/>
        <v>-8.7859706938150997E-2</v>
      </c>
      <c r="F7" s="7">
        <f t="shared" si="1"/>
        <v>7.9919660987022162E-2</v>
      </c>
      <c r="G7" s="7">
        <f t="shared" si="1"/>
        <v>-9.8802682912766893E-2</v>
      </c>
      <c r="H7" s="7">
        <f t="shared" si="1"/>
        <v>0.1113653450135652</v>
      </c>
      <c r="I7" s="7">
        <f t="shared" si="1"/>
        <v>0.16256896551724137</v>
      </c>
      <c r="J7" s="7">
        <f t="shared" si="1"/>
        <v>-0.15621399711165559</v>
      </c>
      <c r="K7" s="7">
        <f t="shared" si="1"/>
        <v>0.20636842105263159</v>
      </c>
      <c r="L7" s="7">
        <f t="shared" si="1"/>
        <v>2.4282608695652175E-2</v>
      </c>
      <c r="M7" s="7">
        <f t="shared" si="1"/>
        <v>9.0047811573297207E-2</v>
      </c>
      <c r="N7" s="7">
        <f t="shared" si="1"/>
        <v>8.950878181647412E-2</v>
      </c>
      <c r="O7" s="7">
        <f t="shared" si="1"/>
        <v>5.0075819345059051E-2</v>
      </c>
      <c r="R7" s="7"/>
      <c r="S7"/>
      <c r="T7"/>
    </row>
    <row r="8" spans="1:23" s="6" customFormat="1" x14ac:dyDescent="0.35">
      <c r="C8" s="7"/>
      <c r="D8" s="7"/>
      <c r="E8" s="7" t="s">
        <v>0</v>
      </c>
      <c r="F8" s="7"/>
      <c r="G8" s="7"/>
      <c r="H8" s="7"/>
      <c r="I8" s="7"/>
      <c r="J8" s="7"/>
      <c r="K8" s="7"/>
      <c r="L8" s="7"/>
      <c r="M8" s="7"/>
      <c r="N8" s="7"/>
      <c r="O8" s="7"/>
      <c r="P8" s="8"/>
      <c r="T8"/>
    </row>
    <row r="9" spans="1:23" x14ac:dyDescent="0.35">
      <c r="B9" t="s">
        <v>25</v>
      </c>
      <c r="C9" s="9">
        <f>SUM(N5-C4)/C4</f>
        <v>-4.5659890287189413E-2</v>
      </c>
      <c r="D9" s="9">
        <f>SUM(D4-C4)/C4</f>
        <v>-2.6567710013983004E-2</v>
      </c>
      <c r="E9" s="9">
        <f>SUM(E4-D4)/D4</f>
        <v>0.14180478821362799</v>
      </c>
      <c r="F9" s="9">
        <f t="shared" ref="F9:N9" si="2">SUM(F4-E4)/E4</f>
        <v>-0.21082258064516129</v>
      </c>
      <c r="G9" s="9">
        <f t="shared" si="2"/>
        <v>-4.1631752130638272E-2</v>
      </c>
      <c r="H9" s="9">
        <f t="shared" si="2"/>
        <v>0.45014074895504563</v>
      </c>
      <c r="I9" s="9">
        <f t="shared" si="2"/>
        <v>-8.397058823529412E-3</v>
      </c>
      <c r="J9" s="9">
        <f t="shared" si="2"/>
        <v>-0.22881846089961291</v>
      </c>
      <c r="K9" s="9">
        <f t="shared" si="2"/>
        <v>-0.11842307692307692</v>
      </c>
      <c r="L9" s="9">
        <f t="shared" si="2"/>
        <v>2.7812922647353956E-2</v>
      </c>
      <c r="M9" s="9">
        <f t="shared" si="2"/>
        <v>-0.10860199078888724</v>
      </c>
      <c r="N9" s="9">
        <f t="shared" si="2"/>
        <v>0.38095238095238093</v>
      </c>
      <c r="O9" s="9"/>
      <c r="P9" s="9"/>
    </row>
    <row r="10" spans="1:23" x14ac:dyDescent="0.35">
      <c r="B10" t="s">
        <v>18</v>
      </c>
      <c r="C10" s="9">
        <f>+C4/$O$4</f>
        <v>8.6044692892543628E-2</v>
      </c>
      <c r="D10" s="9">
        <f t="shared" ref="D10:N10" si="3">+D4/$O$4</f>
        <v>8.3758682443532309E-2</v>
      </c>
      <c r="E10" s="9">
        <f t="shared" si="3"/>
        <v>9.5636064668489923E-2</v>
      </c>
      <c r="F10" s="9">
        <f t="shared" si="3"/>
        <v>7.5473822712331343E-2</v>
      </c>
      <c r="G10" s="9">
        <f t="shared" si="3"/>
        <v>7.2331715232819824E-2</v>
      </c>
      <c r="H10" s="9">
        <f t="shared" si="3"/>
        <v>0.10489116770092444</v>
      </c>
      <c r="I10" s="9">
        <f t="shared" si="3"/>
        <v>0.10401039039567107</v>
      </c>
      <c r="J10" s="9">
        <f t="shared" si="3"/>
        <v>8.0210892947765747E-2</v>
      </c>
      <c r="K10" s="9">
        <f t="shared" si="3"/>
        <v>7.0712072202143789E-2</v>
      </c>
      <c r="L10" s="9">
        <f t="shared" si="3"/>
        <v>7.2678781596536124E-2</v>
      </c>
      <c r="M10" s="9">
        <f t="shared" si="3"/>
        <v>6.4785721227041557E-2</v>
      </c>
      <c r="N10" s="9">
        <f t="shared" si="3"/>
        <v>8.9465995980200247E-2</v>
      </c>
      <c r="O10" s="9" t="s">
        <v>0</v>
      </c>
      <c r="P10" s="9"/>
    </row>
    <row r="12" spans="1:23" s="10" customFormat="1" x14ac:dyDescent="0.35">
      <c r="A12" s="17" t="s">
        <v>27</v>
      </c>
      <c r="B12" s="3" t="s">
        <v>37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4" t="s">
        <v>8</v>
      </c>
      <c r="J12" s="4" t="s">
        <v>9</v>
      </c>
      <c r="K12" s="4" t="s">
        <v>10</v>
      </c>
      <c r="L12" s="4" t="s">
        <v>11</v>
      </c>
      <c r="M12" s="4" t="s">
        <v>12</v>
      </c>
      <c r="N12" s="4" t="s">
        <v>13</v>
      </c>
      <c r="O12" s="4" t="s">
        <v>14</v>
      </c>
    </row>
    <row r="13" spans="1:23" x14ac:dyDescent="0.35">
      <c r="B13" t="s">
        <v>15</v>
      </c>
      <c r="C13" s="11">
        <v>4079</v>
      </c>
      <c r="D13" s="11">
        <v>3411</v>
      </c>
      <c r="E13" s="11">
        <v>3992</v>
      </c>
      <c r="F13" s="11">
        <v>3402</v>
      </c>
      <c r="G13" s="11">
        <v>3400</v>
      </c>
      <c r="H13" s="11">
        <v>4525</v>
      </c>
      <c r="I13" s="11">
        <v>4646</v>
      </c>
      <c r="J13" s="11">
        <v>3650</v>
      </c>
      <c r="K13" s="11">
        <v>3499</v>
      </c>
      <c r="L13" s="11">
        <v>3400</v>
      </c>
      <c r="M13" s="11">
        <v>2800</v>
      </c>
      <c r="N13" s="11">
        <v>3700</v>
      </c>
      <c r="O13" s="11">
        <f>SUM(C13:N13)</f>
        <v>44504</v>
      </c>
    </row>
    <row r="14" spans="1:23" x14ac:dyDescent="0.35">
      <c r="B14" t="s">
        <v>16</v>
      </c>
      <c r="C14" s="11">
        <v>3779</v>
      </c>
      <c r="D14" s="11">
        <v>3062</v>
      </c>
      <c r="E14" s="11">
        <v>4566</v>
      </c>
      <c r="F14" s="11">
        <v>3352</v>
      </c>
      <c r="G14" s="11">
        <v>3802</v>
      </c>
      <c r="H14" s="11">
        <v>4100</v>
      </c>
      <c r="I14" s="11">
        <v>3900</v>
      </c>
      <c r="J14" s="11">
        <v>4292</v>
      </c>
      <c r="K14" s="11">
        <v>2900</v>
      </c>
      <c r="L14" s="11">
        <v>3297</v>
      </c>
      <c r="M14" s="11">
        <v>2550</v>
      </c>
      <c r="N14" s="11">
        <v>3399</v>
      </c>
      <c r="O14" s="11">
        <f>SUM(C14:N14)</f>
        <v>42999</v>
      </c>
    </row>
    <row r="15" spans="1:23" s="6" customFormat="1" x14ac:dyDescent="0.35">
      <c r="B15" s="6" t="s">
        <v>17</v>
      </c>
      <c r="C15" s="7">
        <f t="shared" ref="C15:O15" si="4">SUM(C13-C14)/C14</f>
        <v>7.9386080973802592E-2</v>
      </c>
      <c r="D15" s="7">
        <f t="shared" si="4"/>
        <v>0.1139777922926192</v>
      </c>
      <c r="E15" s="7">
        <f t="shared" si="4"/>
        <v>-0.12571178274200615</v>
      </c>
      <c r="F15" s="7">
        <f t="shared" si="4"/>
        <v>1.4916467780429593E-2</v>
      </c>
      <c r="G15" s="7">
        <f t="shared" si="4"/>
        <v>-0.10573382430299842</v>
      </c>
      <c r="H15" s="7">
        <f t="shared" si="4"/>
        <v>0.10365853658536585</v>
      </c>
      <c r="I15" s="7">
        <f t="shared" si="4"/>
        <v>0.19128205128205128</v>
      </c>
      <c r="J15" s="7">
        <f t="shared" si="4"/>
        <v>-0.14958061509785647</v>
      </c>
      <c r="K15" s="7">
        <f t="shared" si="4"/>
        <v>0.20655172413793105</v>
      </c>
      <c r="L15" s="7">
        <f t="shared" si="4"/>
        <v>3.1240521686381559E-2</v>
      </c>
      <c r="M15" s="7">
        <f t="shared" si="4"/>
        <v>9.8039215686274508E-2</v>
      </c>
      <c r="N15" s="7">
        <f t="shared" si="4"/>
        <v>8.8555457487496325E-2</v>
      </c>
      <c r="O15" s="7">
        <f t="shared" si="4"/>
        <v>3.5000813972417964E-2</v>
      </c>
    </row>
    <row r="17" spans="1:19" s="8" customFormat="1" x14ac:dyDescent="0.35">
      <c r="A17" s="17" t="s">
        <v>28</v>
      </c>
      <c r="B17" s="3" t="s">
        <v>35</v>
      </c>
      <c r="C17" s="12" t="s">
        <v>2</v>
      </c>
      <c r="D17" s="12" t="s">
        <v>3</v>
      </c>
      <c r="E17" s="12" t="s">
        <v>4</v>
      </c>
      <c r="F17" s="12" t="s">
        <v>5</v>
      </c>
      <c r="G17" s="12" t="s">
        <v>6</v>
      </c>
      <c r="H17" s="12" t="s">
        <v>7</v>
      </c>
      <c r="I17" s="12" t="s">
        <v>8</v>
      </c>
      <c r="J17" s="12" t="s">
        <v>9</v>
      </c>
      <c r="K17" s="12" t="s">
        <v>10</v>
      </c>
      <c r="L17" s="12" t="s">
        <v>11</v>
      </c>
      <c r="M17" s="12" t="s">
        <v>12</v>
      </c>
      <c r="N17" s="12" t="s">
        <v>13</v>
      </c>
      <c r="O17" s="12" t="s">
        <v>14</v>
      </c>
    </row>
    <row r="18" spans="1:19" x14ac:dyDescent="0.35">
      <c r="B18" t="s">
        <v>15</v>
      </c>
      <c r="C18" s="13">
        <f t="shared" ref="C18:O18" si="5">+C4/C13</f>
        <v>13.675410639862712</v>
      </c>
      <c r="D18" s="13">
        <f t="shared" si="5"/>
        <v>15.919085312225153</v>
      </c>
      <c r="E18" s="13">
        <f t="shared" si="5"/>
        <v>15.531062124248496</v>
      </c>
      <c r="F18" s="13">
        <f t="shared" si="5"/>
        <v>14.382422104644327</v>
      </c>
      <c r="G18" s="13">
        <f t="shared" si="5"/>
        <v>13.791764705882352</v>
      </c>
      <c r="H18" s="13">
        <f t="shared" si="5"/>
        <v>15.027624309392266</v>
      </c>
      <c r="I18" s="13">
        <f t="shared" si="5"/>
        <v>14.513344812742144</v>
      </c>
      <c r="J18" s="13">
        <f t="shared" si="5"/>
        <v>14.246575342465754</v>
      </c>
      <c r="K18" s="13">
        <f t="shared" si="5"/>
        <v>13.101457559302657</v>
      </c>
      <c r="L18" s="13">
        <f t="shared" si="5"/>
        <v>13.857941176470588</v>
      </c>
      <c r="M18" s="13">
        <f t="shared" si="5"/>
        <v>15</v>
      </c>
      <c r="N18" s="13">
        <f t="shared" si="5"/>
        <v>15.675675675675675</v>
      </c>
      <c r="O18" s="13">
        <f t="shared" si="5"/>
        <v>14.567027682904907</v>
      </c>
    </row>
    <row r="19" spans="1:19" x14ac:dyDescent="0.35">
      <c r="B19" t="s">
        <v>16</v>
      </c>
      <c r="C19" s="13">
        <f t="shared" ref="C19:O19" si="6">+C5/C14</f>
        <v>12.833553850224927</v>
      </c>
      <c r="D19" s="13">
        <f t="shared" si="6"/>
        <v>15.344872632266492</v>
      </c>
      <c r="E19" s="13">
        <f t="shared" si="6"/>
        <v>14.886552781427946</v>
      </c>
      <c r="F19" s="13">
        <f t="shared" si="6"/>
        <v>13.516706443914082</v>
      </c>
      <c r="G19" s="13">
        <f t="shared" si="6"/>
        <v>13.685691741188847</v>
      </c>
      <c r="H19" s="13">
        <f t="shared" si="6"/>
        <v>14.923414634146342</v>
      </c>
      <c r="I19" s="13">
        <f t="shared" si="6"/>
        <v>14.871794871794872</v>
      </c>
      <c r="J19" s="13">
        <f t="shared" si="6"/>
        <v>14.358574091332713</v>
      </c>
      <c r="K19" s="13">
        <f t="shared" si="6"/>
        <v>13.103448275862069</v>
      </c>
      <c r="L19" s="13">
        <f t="shared" si="6"/>
        <v>13.952077646345161</v>
      </c>
      <c r="M19" s="13">
        <f t="shared" si="6"/>
        <v>15.10996862745098</v>
      </c>
      <c r="N19" s="13">
        <f t="shared" si="6"/>
        <v>15.661959399823477</v>
      </c>
      <c r="O19" s="13">
        <f t="shared" si="6"/>
        <v>14.35790181167004</v>
      </c>
    </row>
    <row r="20" spans="1:19" s="6" customFormat="1" x14ac:dyDescent="0.35">
      <c r="B20" s="6" t="s">
        <v>20</v>
      </c>
      <c r="C20" s="7">
        <f t="shared" ref="C20:O20" si="7">SUM(C18-C19)/C19</f>
        <v>6.5598103180361814E-2</v>
      </c>
      <c r="D20" s="7">
        <f t="shared" si="7"/>
        <v>3.7420491764215302E-2</v>
      </c>
      <c r="E20" s="7">
        <f t="shared" si="7"/>
        <v>4.3294733998096732E-2</v>
      </c>
      <c r="F20" s="7">
        <f t="shared" si="7"/>
        <v>6.4047825875513872E-2</v>
      </c>
      <c r="G20" s="7">
        <f t="shared" si="7"/>
        <v>7.7506469310765335E-3</v>
      </c>
      <c r="H20" s="7">
        <f t="shared" si="7"/>
        <v>6.9829645426778778E-3</v>
      </c>
      <c r="I20" s="7">
        <f t="shared" si="7"/>
        <v>-2.4102676384580014E-2</v>
      </c>
      <c r="J20" s="7">
        <f t="shared" si="7"/>
        <v>-7.800130302253714E-3</v>
      </c>
      <c r="K20" s="7">
        <f t="shared" si="7"/>
        <v>-1.5192310584986047E-4</v>
      </c>
      <c r="L20" s="7">
        <f t="shared" si="7"/>
        <v>-6.7471291560102058E-3</v>
      </c>
      <c r="M20" s="7">
        <f t="shared" si="7"/>
        <v>-7.277885888604378E-3</v>
      </c>
      <c r="N20" s="7">
        <f t="shared" si="7"/>
        <v>8.7577010653935622E-4</v>
      </c>
      <c r="O20" s="7">
        <f t="shared" si="7"/>
        <v>1.4565211127498518E-2</v>
      </c>
      <c r="S20" s="6" t="s">
        <v>0</v>
      </c>
    </row>
    <row r="21" spans="1:19" s="6" customFormat="1" x14ac:dyDescent="0.3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9" s="6" customFormat="1" x14ac:dyDescent="0.35">
      <c r="A22" s="17" t="s">
        <v>29</v>
      </c>
      <c r="B22" s="3" t="s">
        <v>23</v>
      </c>
      <c r="C22" s="4" t="s">
        <v>2</v>
      </c>
      <c r="D22" s="4" t="s">
        <v>3</v>
      </c>
      <c r="E22" s="4" t="s">
        <v>4</v>
      </c>
      <c r="F22" s="4" t="s">
        <v>5</v>
      </c>
      <c r="G22" s="4" t="s">
        <v>6</v>
      </c>
      <c r="H22" s="4" t="s">
        <v>7</v>
      </c>
      <c r="I22" s="4" t="s">
        <v>8</v>
      </c>
      <c r="J22" s="4" t="s">
        <v>9</v>
      </c>
      <c r="K22" s="4" t="s">
        <v>10</v>
      </c>
      <c r="L22" s="4" t="s">
        <v>11</v>
      </c>
      <c r="M22" s="4" t="s">
        <v>12</v>
      </c>
      <c r="N22" s="4" t="s">
        <v>13</v>
      </c>
      <c r="O22" s="4" t="s">
        <v>14</v>
      </c>
    </row>
    <row r="23" spans="1:19" s="6" customFormat="1" x14ac:dyDescent="0.35">
      <c r="B23" t="s">
        <v>15</v>
      </c>
      <c r="C23" s="11">
        <v>16938</v>
      </c>
      <c r="D23" s="11">
        <v>14218</v>
      </c>
      <c r="E23" s="11">
        <v>16000</v>
      </c>
      <c r="F23" s="11">
        <v>12800</v>
      </c>
      <c r="G23" s="11">
        <v>12160</v>
      </c>
      <c r="H23" s="11">
        <v>17600</v>
      </c>
      <c r="I23" s="11">
        <v>17424</v>
      </c>
      <c r="J23" s="11">
        <v>14810</v>
      </c>
      <c r="K23" s="11">
        <v>12427</v>
      </c>
      <c r="L23" s="11">
        <v>13145</v>
      </c>
      <c r="M23" s="11">
        <v>12425</v>
      </c>
      <c r="N23" s="11">
        <v>13079</v>
      </c>
      <c r="O23" s="11">
        <f>SUM(C23:N23)</f>
        <v>173026</v>
      </c>
    </row>
    <row r="24" spans="1:19" s="6" customFormat="1" x14ac:dyDescent="0.35">
      <c r="B24" t="s">
        <v>16</v>
      </c>
      <c r="C24" s="11">
        <v>15826.89932833103</v>
      </c>
      <c r="D24" s="11">
        <v>13685.955448096385</v>
      </c>
      <c r="E24" s="11">
        <v>15307.284256030453</v>
      </c>
      <c r="F24" s="11">
        <v>11980.187828793423</v>
      </c>
      <c r="G24" s="11">
        <v>12065.75213331811</v>
      </c>
      <c r="H24" s="11">
        <v>17477.09982404887</v>
      </c>
      <c r="I24" s="11">
        <v>17843.965033324923</v>
      </c>
      <c r="J24" s="11">
        <v>14925.519929776377</v>
      </c>
      <c r="K24" s="11">
        <v>12428.887948436395</v>
      </c>
      <c r="L24" s="11">
        <v>13233.691012755753</v>
      </c>
      <c r="M24" s="11">
        <v>12515.42773216591</v>
      </c>
      <c r="N24" s="11">
        <v>13067.545802776571</v>
      </c>
      <c r="O24" s="11">
        <f>SUM(C24:N24)</f>
        <v>170358.21627785423</v>
      </c>
    </row>
    <row r="25" spans="1:19" s="6" customFormat="1" x14ac:dyDescent="0.35">
      <c r="B25" s="6" t="s">
        <v>17</v>
      </c>
      <c r="C25" s="7">
        <f t="shared" ref="C25:O25" si="8">SUM(C23-C24)/C24</f>
        <v>7.020330695350023E-2</v>
      </c>
      <c r="D25" s="7">
        <f t="shared" si="8"/>
        <v>3.8875221676804322E-2</v>
      </c>
      <c r="E25" s="7">
        <f t="shared" si="8"/>
        <v>4.5253993613964892E-2</v>
      </c>
      <c r="F25" s="7">
        <f t="shared" si="8"/>
        <v>6.8430660931394063E-2</v>
      </c>
      <c r="G25" s="7">
        <f t="shared" si="8"/>
        <v>7.8111886967771925E-3</v>
      </c>
      <c r="H25" s="7">
        <f t="shared" si="8"/>
        <v>7.0320692327920965E-3</v>
      </c>
      <c r="I25" s="7">
        <f t="shared" si="8"/>
        <v>-2.3535410013447524E-2</v>
      </c>
      <c r="J25" s="7">
        <f t="shared" si="8"/>
        <v>-7.739759172202469E-3</v>
      </c>
      <c r="K25" s="7">
        <f t="shared" si="8"/>
        <v>-1.519000287256331E-4</v>
      </c>
      <c r="L25" s="7">
        <f t="shared" si="8"/>
        <v>-6.70191050027276E-3</v>
      </c>
      <c r="M25" s="7">
        <f t="shared" si="8"/>
        <v>-7.2253009726149231E-3</v>
      </c>
      <c r="N25" s="7">
        <f t="shared" si="8"/>
        <v>8.7653775209997349E-4</v>
      </c>
      <c r="O25" s="7">
        <f t="shared" si="8"/>
        <v>1.5659847704642665E-2</v>
      </c>
    </row>
    <row r="26" spans="1:19" s="6" customFormat="1" x14ac:dyDescent="0.3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9" s="6" customFormat="1" x14ac:dyDescent="0.35">
      <c r="A27" s="17" t="s">
        <v>30</v>
      </c>
      <c r="B27" s="3" t="s">
        <v>36</v>
      </c>
      <c r="C27" s="12" t="s">
        <v>2</v>
      </c>
      <c r="D27" s="12" t="s">
        <v>3</v>
      </c>
      <c r="E27" s="12" t="s">
        <v>4</v>
      </c>
      <c r="F27" s="12" t="s">
        <v>5</v>
      </c>
      <c r="G27" s="12" t="s">
        <v>6</v>
      </c>
      <c r="H27" s="12" t="s">
        <v>7</v>
      </c>
      <c r="I27" s="12" t="s">
        <v>8</v>
      </c>
      <c r="J27" s="12" t="s">
        <v>9</v>
      </c>
      <c r="K27" s="12" t="s">
        <v>10</v>
      </c>
      <c r="L27" s="12" t="s">
        <v>11</v>
      </c>
      <c r="M27" s="12" t="s">
        <v>12</v>
      </c>
      <c r="N27" s="12" t="s">
        <v>13</v>
      </c>
      <c r="O27" s="12" t="s">
        <v>14</v>
      </c>
    </row>
    <row r="28" spans="1:19" s="6" customFormat="1" x14ac:dyDescent="0.35">
      <c r="B28" t="s">
        <v>15</v>
      </c>
      <c r="C28" s="9">
        <f>+C13/C23</f>
        <v>0.24081945920415634</v>
      </c>
      <c r="D28" s="9">
        <f t="shared" ref="D28:O28" si="9">+D13/D23</f>
        <v>0.23990715993810663</v>
      </c>
      <c r="E28" s="9">
        <f t="shared" si="9"/>
        <v>0.2495</v>
      </c>
      <c r="F28" s="9">
        <f t="shared" si="9"/>
        <v>0.26578125000000002</v>
      </c>
      <c r="G28" s="9">
        <f t="shared" si="9"/>
        <v>0.27960526315789475</v>
      </c>
      <c r="H28" s="9">
        <f t="shared" si="9"/>
        <v>0.25710227272727271</v>
      </c>
      <c r="I28" s="9">
        <f t="shared" si="9"/>
        <v>0.26664370982552799</v>
      </c>
      <c r="J28" s="9">
        <f t="shared" si="9"/>
        <v>0.24645509790681971</v>
      </c>
      <c r="K28" s="9">
        <f t="shared" si="9"/>
        <v>0.28156433572060835</v>
      </c>
      <c r="L28" s="9">
        <f t="shared" si="9"/>
        <v>0.25865348041080261</v>
      </c>
      <c r="M28" s="9">
        <f t="shared" si="9"/>
        <v>0.22535211267605634</v>
      </c>
      <c r="N28" s="9">
        <f t="shared" si="9"/>
        <v>0.28289624589035861</v>
      </c>
      <c r="O28" s="9">
        <f t="shared" si="9"/>
        <v>0.25720989909031011</v>
      </c>
    </row>
    <row r="29" spans="1:19" s="6" customFormat="1" x14ac:dyDescent="0.35">
      <c r="B29" t="s">
        <v>16</v>
      </c>
      <c r="C29" s="9">
        <f>+C14/C24</f>
        <v>0.23877071064926658</v>
      </c>
      <c r="D29" s="9">
        <f t="shared" ref="D29:O29" si="10">+D14/D24</f>
        <v>0.22373300947913735</v>
      </c>
      <c r="E29" s="9">
        <f t="shared" si="10"/>
        <v>0.29828935842758525</v>
      </c>
      <c r="F29" s="9">
        <f t="shared" si="10"/>
        <v>0.2797952793314088</v>
      </c>
      <c r="G29" s="9">
        <f t="shared" si="10"/>
        <v>0.3151067548869364</v>
      </c>
      <c r="H29" s="9">
        <f t="shared" si="10"/>
        <v>0.23459269794627544</v>
      </c>
      <c r="I29" s="9">
        <f t="shared" si="10"/>
        <v>0.21856128908101208</v>
      </c>
      <c r="J29" s="9">
        <f t="shared" si="10"/>
        <v>0.28756117175104029</v>
      </c>
      <c r="K29" s="9">
        <f t="shared" si="10"/>
        <v>0.2333273911576966</v>
      </c>
      <c r="L29" s="9">
        <f t="shared" si="10"/>
        <v>0.24913684298825414</v>
      </c>
      <c r="M29" s="9">
        <f t="shared" si="10"/>
        <v>0.20374852978026817</v>
      </c>
      <c r="N29" s="9">
        <f t="shared" si="10"/>
        <v>0.26011005060168113</v>
      </c>
      <c r="O29" s="9">
        <f t="shared" si="10"/>
        <v>0.25240344105193396</v>
      </c>
    </row>
    <row r="30" spans="1:19" s="6" customFormat="1" x14ac:dyDescent="0.35">
      <c r="B30" s="6" t="s">
        <v>20</v>
      </c>
      <c r="C30" s="7">
        <f t="shared" ref="C30:O30" si="11">SUM(C28-C29)/C29</f>
        <v>8.5804014626366613E-3</v>
      </c>
      <c r="D30" s="7">
        <f t="shared" si="11"/>
        <v>7.2292195490614386E-2</v>
      </c>
      <c r="E30" s="7">
        <f t="shared" si="11"/>
        <v>-0.16356385854586122</v>
      </c>
      <c r="F30" s="7">
        <f t="shared" si="11"/>
        <v>-5.0086725426162715E-2</v>
      </c>
      <c r="G30" s="7">
        <f t="shared" si="11"/>
        <v>-0.11266496569322978</v>
      </c>
      <c r="H30" s="7">
        <f t="shared" si="11"/>
        <v>9.5951728157166405E-2</v>
      </c>
      <c r="I30" s="7">
        <f t="shared" si="11"/>
        <v>0.21999513704686124</v>
      </c>
      <c r="J30" s="7">
        <f t="shared" si="11"/>
        <v>-0.14294723308405724</v>
      </c>
      <c r="K30" s="7">
        <f t="shared" si="11"/>
        <v>0.20673502722323045</v>
      </c>
      <c r="L30" s="7">
        <f t="shared" si="11"/>
        <v>3.8198434677110912E-2</v>
      </c>
      <c r="M30" s="7">
        <f t="shared" si="11"/>
        <v>0.10603061979925195</v>
      </c>
      <c r="N30" s="7">
        <f t="shared" si="11"/>
        <v>8.76021331585186E-2</v>
      </c>
      <c r="O30" s="7">
        <f t="shared" si="11"/>
        <v>1.9042759553294611E-2</v>
      </c>
    </row>
    <row r="31" spans="1:19" x14ac:dyDescent="0.35">
      <c r="O31" t="s">
        <v>0</v>
      </c>
      <c r="S31" t="s">
        <v>0</v>
      </c>
    </row>
    <row r="32" spans="1:19" s="10" customFormat="1" x14ac:dyDescent="0.35">
      <c r="A32" s="17" t="s">
        <v>31</v>
      </c>
      <c r="B32" s="3" t="s">
        <v>38</v>
      </c>
      <c r="C32" s="4" t="s">
        <v>2</v>
      </c>
      <c r="D32" s="4" t="s">
        <v>3</v>
      </c>
      <c r="E32" s="4" t="s">
        <v>4</v>
      </c>
      <c r="F32" s="4" t="s">
        <v>5</v>
      </c>
      <c r="G32" s="4" t="s">
        <v>6</v>
      </c>
      <c r="H32" s="4" t="s">
        <v>7</v>
      </c>
      <c r="I32" s="4" t="s">
        <v>8</v>
      </c>
      <c r="J32" s="4" t="s">
        <v>9</v>
      </c>
      <c r="K32" s="4" t="s">
        <v>10</v>
      </c>
      <c r="L32" s="4" t="s">
        <v>11</v>
      </c>
      <c r="M32" s="4" t="s">
        <v>12</v>
      </c>
      <c r="N32" s="4" t="s">
        <v>13</v>
      </c>
      <c r="O32" s="4"/>
    </row>
    <row r="33" spans="1:16" x14ac:dyDescent="0.35">
      <c r="B33" t="s">
        <v>15</v>
      </c>
      <c r="C33" s="1">
        <f>+C4/31</f>
        <v>1799.4193548387098</v>
      </c>
      <c r="D33" s="1">
        <f>+D4/28</f>
        <v>1939.2857142857142</v>
      </c>
      <c r="E33" s="1">
        <f>+E4/31</f>
        <v>2000</v>
      </c>
      <c r="F33" s="1">
        <f>+F4/30</f>
        <v>1630.9666666666667</v>
      </c>
      <c r="G33" s="1">
        <f>+G4/31</f>
        <v>1512.6451612903227</v>
      </c>
      <c r="H33" s="1">
        <f>+H4/30</f>
        <v>2266.6666666666665</v>
      </c>
      <c r="I33" s="1">
        <f>+I4/31</f>
        <v>2175.1290322580644</v>
      </c>
      <c r="J33" s="1">
        <f>+J4/31</f>
        <v>1677.4193548387098</v>
      </c>
      <c r="K33" s="1">
        <f>+K4/30</f>
        <v>1528.0666666666666</v>
      </c>
      <c r="L33" s="1">
        <f>+L4/31</f>
        <v>1519.9032258064517</v>
      </c>
      <c r="M33" s="1">
        <f>+M4/30</f>
        <v>1400</v>
      </c>
      <c r="N33" s="1">
        <f>+N4/31</f>
        <v>1870.9677419354839</v>
      </c>
      <c r="O33" s="1"/>
    </row>
    <row r="34" spans="1:16" x14ac:dyDescent="0.35">
      <c r="B34" t="s">
        <v>16</v>
      </c>
      <c r="C34" s="1">
        <f>+C5/31</f>
        <v>1564.4516129032259</v>
      </c>
      <c r="D34" s="1">
        <f>+D5/29</f>
        <v>1620.2068965517242</v>
      </c>
      <c r="E34" s="1">
        <f>+E5/31</f>
        <v>2192.6451612903224</v>
      </c>
      <c r="F34" s="1">
        <f>+F5/30</f>
        <v>1510.2666666666667</v>
      </c>
      <c r="G34" s="1">
        <f>+G5/31</f>
        <v>1678.483870967742</v>
      </c>
      <c r="H34" s="1">
        <f>+H5/30</f>
        <v>2039.5333333333333</v>
      </c>
      <c r="I34" s="1">
        <f>+I5/31</f>
        <v>1870.9677419354839</v>
      </c>
      <c r="J34" s="1">
        <f>+J5/31</f>
        <v>1987.9677419354839</v>
      </c>
      <c r="K34" s="1">
        <f>+K5/30</f>
        <v>1266.6666666666667</v>
      </c>
      <c r="L34" s="1">
        <f>+L5/31</f>
        <v>1483.8709677419354</v>
      </c>
      <c r="M34" s="1">
        <f>+M5/30</f>
        <v>1284.3473333333334</v>
      </c>
      <c r="N34" s="1">
        <f>+N5/31</f>
        <v>1717.258064516129</v>
      </c>
      <c r="O34" s="1"/>
    </row>
    <row r="35" spans="1:16" s="6" customFormat="1" x14ac:dyDescent="0.35">
      <c r="B35" s="6" t="s">
        <v>17</v>
      </c>
      <c r="C35" s="7">
        <f t="shared" ref="C35:E35" si="12">SUM(C33-C34)/C34</f>
        <v>0.15019176048496846</v>
      </c>
      <c r="D35" s="7">
        <f t="shared" si="12"/>
        <v>0.19693708156228901</v>
      </c>
      <c r="E35" s="7">
        <f t="shared" si="12"/>
        <v>-8.7859706938150942E-2</v>
      </c>
      <c r="F35" s="7">
        <f t="shared" ref="F35:N35" si="13">SUM(F33-F34)/F34</f>
        <v>7.991966098702219E-2</v>
      </c>
      <c r="G35" s="7">
        <f t="shared" si="13"/>
        <v>-9.8802682912766851E-2</v>
      </c>
      <c r="H35" s="7">
        <f t="shared" si="13"/>
        <v>0.11136534501356514</v>
      </c>
      <c r="I35" s="7">
        <f t="shared" si="13"/>
        <v>0.16256896551724129</v>
      </c>
      <c r="J35" s="7">
        <f t="shared" si="13"/>
        <v>-0.15621399711165559</v>
      </c>
      <c r="K35" s="7">
        <f t="shared" si="13"/>
        <v>0.20636842105263145</v>
      </c>
      <c r="L35" s="7">
        <f t="shared" si="13"/>
        <v>2.4282608695652311E-2</v>
      </c>
      <c r="M35" s="7">
        <f t="shared" si="13"/>
        <v>9.004781157329711E-2</v>
      </c>
      <c r="N35" s="7">
        <f t="shared" si="13"/>
        <v>8.9508781816474148E-2</v>
      </c>
      <c r="O35" s="7"/>
    </row>
    <row r="37" spans="1:16" x14ac:dyDescent="0.35">
      <c r="B37" s="6"/>
      <c r="C37" s="7"/>
      <c r="D37" s="7"/>
      <c r="E37" s="4" t="s">
        <v>21</v>
      </c>
      <c r="F37" s="7"/>
      <c r="G37" s="7"/>
      <c r="H37" s="7"/>
      <c r="J37" s="4" t="s">
        <v>21</v>
      </c>
      <c r="K37" s="7"/>
      <c r="L37" s="7"/>
      <c r="M37" s="7"/>
      <c r="N37" s="7"/>
      <c r="O37" s="7"/>
      <c r="P37" s="6"/>
    </row>
    <row r="38" spans="1:16" x14ac:dyDescent="0.35">
      <c r="A38" s="17" t="s">
        <v>32</v>
      </c>
      <c r="B38" s="3" t="s">
        <v>21</v>
      </c>
      <c r="C38" s="16" t="s">
        <v>33</v>
      </c>
      <c r="D38" s="18">
        <v>531</v>
      </c>
      <c r="E38" s="15">
        <f>+$O$4/D38</f>
        <v>1220.8870056497176</v>
      </c>
      <c r="G38" t="s">
        <v>34</v>
      </c>
      <c r="I38" s="18">
        <v>388</v>
      </c>
      <c r="J38" s="15">
        <f>+$O$4/I38</f>
        <v>1670.8530927835052</v>
      </c>
      <c r="K38" s="15" t="s">
        <v>0</v>
      </c>
      <c r="M38" t="s">
        <v>0</v>
      </c>
    </row>
    <row r="39" spans="1:16" x14ac:dyDescent="0.35">
      <c r="G39" t="s">
        <v>0</v>
      </c>
    </row>
    <row r="41" spans="1:16" x14ac:dyDescent="0.35">
      <c r="M41" s="7"/>
    </row>
    <row r="42" spans="1:16" x14ac:dyDescent="0.35">
      <c r="M42" s="7"/>
    </row>
    <row r="43" spans="1:16" x14ac:dyDescent="0.35">
      <c r="M43" s="7"/>
    </row>
    <row r="46" spans="1:16" x14ac:dyDescent="0.35">
      <c r="M46" s="9"/>
    </row>
  </sheetData>
  <pageMargins left="0.25" right="0.25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2018</vt:lpstr>
      <vt:lpstr>'FY 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Dirck Noordhof</dc:creator>
  <cp:lastModifiedBy>Dirck Noordhoff</cp:lastModifiedBy>
  <cp:lastPrinted>2018-03-14T21:45:50Z</cp:lastPrinted>
  <dcterms:created xsi:type="dcterms:W3CDTF">2018-03-14T20:47:50Z</dcterms:created>
  <dcterms:modified xsi:type="dcterms:W3CDTF">2020-05-20T19:14:00Z</dcterms:modified>
</cp:coreProperties>
</file>