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irck Noordhoff\Desktop\DATA 2019\Tool Kit\"/>
    </mc:Choice>
  </mc:AlternateContent>
  <xr:revisionPtr revIDLastSave="0" documentId="13_ncr:1_{3C86D890-0DBE-4E72-857B-57E62AD082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y Plans" sheetId="1" r:id="rId1"/>
  </sheets>
  <definedNames>
    <definedName name="_xlnm.Print_Area" localSheetId="0">'Buy Plans'!$B$1:$AK$33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Z8" i="1"/>
  <c r="B8" i="1"/>
  <c r="Z32" i="1" l="1"/>
  <c r="B32" i="1"/>
  <c r="J23" i="1"/>
  <c r="J22" i="1"/>
  <c r="J21" i="1"/>
  <c r="J20" i="1"/>
  <c r="J19" i="1"/>
  <c r="J18" i="1"/>
  <c r="J17" i="1"/>
  <c r="J16" i="1"/>
  <c r="J15" i="1"/>
  <c r="J14" i="1"/>
  <c r="J13" i="1"/>
  <c r="AA32" i="1" l="1"/>
  <c r="M32" i="1"/>
  <c r="C32" i="1"/>
  <c r="I32" i="1"/>
  <c r="H32" i="1"/>
  <c r="Q32" i="1"/>
  <c r="T23" i="1"/>
  <c r="R23" i="1"/>
  <c r="T22" i="1"/>
  <c r="R22" i="1"/>
  <c r="T21" i="1"/>
  <c r="R21" i="1"/>
  <c r="T20" i="1"/>
  <c r="R20" i="1"/>
  <c r="S20" i="1" s="1"/>
  <c r="T19" i="1"/>
  <c r="R19" i="1"/>
  <c r="T18" i="1"/>
  <c r="R18" i="1"/>
  <c r="T17" i="1"/>
  <c r="R17" i="1"/>
  <c r="T16" i="1"/>
  <c r="R16" i="1"/>
  <c r="T15" i="1"/>
  <c r="R15" i="1"/>
  <c r="T14" i="1"/>
  <c r="R14" i="1"/>
  <c r="T13" i="1"/>
  <c r="R13" i="1"/>
  <c r="T12" i="1"/>
  <c r="S12" i="1"/>
  <c r="W9" i="1"/>
  <c r="W21" i="1" l="1"/>
  <c r="W23" i="1"/>
  <c r="R32" i="1"/>
  <c r="X16" i="1" s="1"/>
  <c r="S21" i="1"/>
  <c r="U21" i="1" s="1"/>
  <c r="W15" i="1"/>
  <c r="S19" i="1"/>
  <c r="U19" i="1" s="1"/>
  <c r="U20" i="1"/>
  <c r="W12" i="1"/>
  <c r="W22" i="1"/>
  <c r="U12" i="1"/>
  <c r="S23" i="1"/>
  <c r="U23" i="1" s="1"/>
  <c r="W18" i="1"/>
  <c r="S22" i="1"/>
  <c r="U22" i="1" s="1"/>
  <c r="W13" i="1"/>
  <c r="S13" i="1"/>
  <c r="U13" i="1" s="1"/>
  <c r="S15" i="1"/>
  <c r="U15" i="1" s="1"/>
  <c r="S18" i="1"/>
  <c r="U18" i="1" s="1"/>
  <c r="W19" i="1"/>
  <c r="W20" i="1"/>
  <c r="W14" i="1"/>
  <c r="W16" i="1"/>
  <c r="W17" i="1"/>
  <c r="J32" i="1"/>
  <c r="S14" i="1"/>
  <c r="U14" i="1" s="1"/>
  <c r="S16" i="1"/>
  <c r="U16" i="1" s="1"/>
  <c r="S17" i="1"/>
  <c r="U17" i="1" s="1"/>
  <c r="X14" i="1" l="1"/>
  <c r="X20" i="1"/>
  <c r="X23" i="1"/>
  <c r="X19" i="1"/>
  <c r="X15" i="1"/>
  <c r="X13" i="1"/>
  <c r="X21" i="1"/>
  <c r="X17" i="1"/>
  <c r="W32" i="1"/>
  <c r="X18" i="1"/>
  <c r="X22" i="1"/>
  <c r="X12" i="1"/>
  <c r="X32" i="1" l="1"/>
  <c r="AI17" i="1"/>
  <c r="AG17" i="1" s="1"/>
  <c r="AH17" i="1" s="1"/>
  <c r="AI13" i="1"/>
  <c r="AG13" i="1" s="1"/>
  <c r="AH13" i="1" s="1"/>
  <c r="AI21" i="1"/>
  <c r="AG21" i="1" s="1"/>
  <c r="AH21" i="1" s="1"/>
  <c r="AI20" i="1"/>
  <c r="AG20" i="1" s="1"/>
  <c r="AH20" i="1" s="1"/>
  <c r="AI19" i="1"/>
  <c r="AG19" i="1" s="1"/>
  <c r="AH19" i="1" s="1"/>
  <c r="AI14" i="1"/>
  <c r="AG14" i="1" s="1"/>
  <c r="AH14" i="1" s="1"/>
  <c r="AI22" i="1"/>
  <c r="AG22" i="1" s="1"/>
  <c r="AH22" i="1" s="1"/>
  <c r="AI23" i="1"/>
  <c r="AG23" i="1" s="1"/>
  <c r="AH23" i="1" s="1"/>
  <c r="AI18" i="1"/>
  <c r="AG18" i="1" s="1"/>
  <c r="AH18" i="1" s="1"/>
  <c r="AI16" i="1"/>
  <c r="AG16" i="1" s="1"/>
  <c r="AH16" i="1" s="1"/>
  <c r="AI15" i="1"/>
  <c r="AG15" i="1" s="1"/>
  <c r="AH15" i="1" s="1"/>
  <c r="AI12" i="1"/>
  <c r="AG12" i="1" s="1"/>
  <c r="AH12" i="1" s="1"/>
  <c r="AH32" i="1" l="1"/>
  <c r="AG32" i="1"/>
  <c r="AI32" i="1"/>
  <c r="AJ32" i="1" s="1"/>
</calcChain>
</file>

<file path=xl/sharedStrings.xml><?xml version="1.0" encoding="utf-8"?>
<sst xmlns="http://schemas.openxmlformats.org/spreadsheetml/2006/main" count="119" uniqueCount="69">
  <si>
    <t>Receipt Period:</t>
  </si>
  <si>
    <t>Hide column after entry</t>
  </si>
  <si>
    <t xml:space="preserve"> </t>
  </si>
  <si>
    <t>Actual</t>
  </si>
  <si>
    <t>q3attend Proj.</t>
  </si>
  <si>
    <t># of</t>
  </si>
  <si>
    <t>In</t>
  </si>
  <si>
    <t>Out</t>
  </si>
  <si>
    <t xml:space="preserve">% to </t>
  </si>
  <si>
    <t xml:space="preserve">                 Q2'99 </t>
  </si>
  <si>
    <t>A/M/J</t>
  </si>
  <si>
    <t xml:space="preserve">          Total</t>
  </si>
  <si>
    <t>Program</t>
  </si>
  <si>
    <t>Facings</t>
  </si>
  <si>
    <t>Date</t>
  </si>
  <si>
    <t>Retail</t>
  </si>
  <si>
    <t>Units</t>
  </si>
  <si>
    <t>$$ Sls</t>
  </si>
  <si>
    <t>per cap</t>
  </si>
  <si>
    <t>Class</t>
  </si>
  <si>
    <t>aur</t>
  </si>
  <si>
    <t>1301 T-Shirts</t>
  </si>
  <si>
    <t>Driver</t>
  </si>
  <si>
    <t>Long Slv Tees</t>
  </si>
  <si>
    <t>Off the Shirt</t>
  </si>
  <si>
    <t>Lowercase MM Emb</t>
  </si>
  <si>
    <t>Character Letters</t>
  </si>
  <si>
    <t>Rainbow Silh</t>
  </si>
  <si>
    <t>1999</t>
  </si>
  <si>
    <t>Trademark</t>
  </si>
  <si>
    <t>Core MM</t>
  </si>
  <si>
    <t>Duo Tone</t>
  </si>
  <si>
    <t>Bouncy</t>
  </si>
  <si>
    <t>Vintage MM</t>
  </si>
  <si>
    <t>Dimensionals</t>
  </si>
  <si>
    <t>Men's</t>
  </si>
  <si>
    <t>Sales</t>
  </si>
  <si>
    <t>Mix %</t>
  </si>
  <si>
    <t>enter date</t>
  </si>
  <si>
    <t>Type</t>
  </si>
  <si>
    <t>Floral</t>
  </si>
  <si>
    <t>Pareo</t>
  </si>
  <si>
    <t>Scenic</t>
  </si>
  <si>
    <t>Reverse</t>
  </si>
  <si>
    <t>etc.</t>
  </si>
  <si>
    <t>Conver</t>
  </si>
  <si>
    <t>Mens Knits</t>
  </si>
  <si>
    <t>Q3/Q4 (or to be determined)</t>
  </si>
  <si>
    <t xml:space="preserve">Department : </t>
  </si>
  <si>
    <t>Plan Q3/Q4</t>
  </si>
  <si>
    <t>J/A/S/O/N/D</t>
  </si>
  <si>
    <t xml:space="preserve">Q1/Q2 </t>
  </si>
  <si>
    <t>A</t>
  </si>
  <si>
    <t>B</t>
  </si>
  <si>
    <t>C</t>
  </si>
  <si>
    <t>Cost</t>
  </si>
  <si>
    <t>Cost $</t>
  </si>
  <si>
    <t>Prog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</si>
  <si>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</si>
  <si>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</si>
  <si>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</si>
  <si>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</si>
  <si>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</si>
  <si>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</si>
  <si>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</si>
  <si>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</si>
  <si>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</si>
  <si>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</si>
  <si>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Q3/Q4 2020 Buy Plans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</si>
</sst>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.000_);_(&quot;$&quot;* \(#,##0.000\);_(&quot;$&quot;* &quot;-&quot;??_);_(@_)"/>
    <numFmt numFmtId="168" formatCode="_(&quot;$&quot;* #,##0_);_(&quot;$&quot;* \(#,##0\);_(&quot;$&quot;* &quot;-&quot;??_);_(@_)"/>
    <numFmt numFmtId="169" formatCode="0.0"/>
  </numFmts>
  <fonts count="24" x14ac:knownFonts="1">
    <font>
      <sz val="10"/>
      <name val="Arial"/>
    </font>
    <font>
      <sz val="10"/>
      <name val="Arial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4"/>
      <color indexed="39"/>
      <name val="Arial"/>
      <family val="2"/>
    </font>
    <font>
      <sz val="14"/>
      <color indexed="63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6"/>
      <color indexed="56"/>
      <name val="Arial"/>
      <family val="2"/>
    </font>
    <font>
      <b/>
      <sz val="10"/>
      <name val="Arial"/>
    </font>
    <font>
      <b/>
      <sz val="12"/>
      <color indexed="56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center"/>
    </xf>
    <xf numFmtId="44" fontId="4" fillId="0" borderId="0" xfId="2" applyFont="1"/>
    <xf numFmtId="1" fontId="5" fillId="0" borderId="0" xfId="0" applyNumberFormat="1" applyFont="1"/>
    <xf numFmtId="0" fontId="3" fillId="0" borderId="0" xfId="0" applyFont="1"/>
    <xf numFmtId="164" fontId="3" fillId="0" borderId="0" xfId="3" applyNumberFormat="1" applyFont="1"/>
    <xf numFmtId="165" fontId="3" fillId="0" borderId="0" xfId="1" applyNumberFormat="1" applyFont="1"/>
    <xf numFmtId="0" fontId="6" fillId="0" borderId="0" xfId="0" applyFont="1"/>
    <xf numFmtId="44" fontId="7" fillId="0" borderId="0" xfId="2" applyFont="1"/>
    <xf numFmtId="1" fontId="8" fillId="0" borderId="0" xfId="0" applyNumberFormat="1" applyFont="1"/>
    <xf numFmtId="0" fontId="9" fillId="0" borderId="0" xfId="0" applyFont="1"/>
    <xf numFmtId="1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8" fillId="0" borderId="0" xfId="2" applyNumberFormat="1" applyFont="1"/>
    <xf numFmtId="166" fontId="9" fillId="0" borderId="0" xfId="2" applyNumberFormat="1" applyFont="1"/>
    <xf numFmtId="1" fontId="5" fillId="0" borderId="0" xfId="2" applyNumberFormat="1" applyFont="1"/>
    <xf numFmtId="166" fontId="3" fillId="0" borderId="0" xfId="2" applyNumberFormat="1" applyFont="1"/>
    <xf numFmtId="1" fontId="11" fillId="0" borderId="0" xfId="2" applyNumberFormat="1" applyFont="1" applyAlignment="1">
      <alignment horizontal="center"/>
    </xf>
    <xf numFmtId="0" fontId="12" fillId="0" borderId="0" xfId="0" applyFont="1"/>
    <xf numFmtId="1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left"/>
    </xf>
    <xf numFmtId="0" fontId="3" fillId="0" borderId="0" xfId="0" applyFont="1" applyBorder="1"/>
    <xf numFmtId="166" fontId="11" fillId="2" borderId="1" xfId="2" applyNumberFormat="1" applyFont="1" applyFill="1" applyBorder="1" applyAlignment="1">
      <alignment horizontal="left"/>
    </xf>
    <xf numFmtId="1" fontId="11" fillId="2" borderId="2" xfId="2" applyNumberFormat="1" applyFont="1" applyFill="1" applyBorder="1" applyAlignment="1">
      <alignment horizontal="center"/>
    </xf>
    <xf numFmtId="44" fontId="13" fillId="2" borderId="2" xfId="2" applyFont="1" applyFill="1" applyBorder="1"/>
    <xf numFmtId="1" fontId="14" fillId="2" borderId="2" xfId="0" applyNumberFormat="1" applyFont="1" applyFill="1" applyBorder="1"/>
    <xf numFmtId="166" fontId="11" fillId="2" borderId="2" xfId="2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3" fillId="3" borderId="2" xfId="0" applyFont="1" applyFill="1" applyBorder="1"/>
    <xf numFmtId="44" fontId="11" fillId="2" borderId="2" xfId="2" applyFont="1" applyFill="1" applyBorder="1"/>
    <xf numFmtId="165" fontId="11" fillId="2" borderId="2" xfId="1" applyNumberFormat="1" applyFont="1" applyFill="1" applyBorder="1" applyAlignment="1">
      <alignment horizontal="left"/>
    </xf>
    <xf numFmtId="0" fontId="15" fillId="2" borderId="2" xfId="0" applyFont="1" applyFill="1" applyBorder="1"/>
    <xf numFmtId="164" fontId="11" fillId="2" borderId="3" xfId="3" applyNumberFormat="1" applyFont="1" applyFill="1" applyBorder="1"/>
    <xf numFmtId="0" fontId="11" fillId="0" borderId="0" xfId="0" applyFont="1"/>
    <xf numFmtId="166" fontId="11" fillId="2" borderId="4" xfId="2" applyNumberFormat="1" applyFont="1" applyFill="1" applyBorder="1" applyAlignment="1">
      <alignment horizontal="left"/>
    </xf>
    <xf numFmtId="1" fontId="11" fillId="2" borderId="0" xfId="2" applyNumberFormat="1" applyFont="1" applyFill="1" applyBorder="1" applyAlignment="1">
      <alignment horizontal="center"/>
    </xf>
    <xf numFmtId="44" fontId="13" fillId="2" borderId="0" xfId="2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4" fontId="11" fillId="2" borderId="0" xfId="3" applyNumberFormat="1" applyFont="1" applyFill="1" applyBorder="1" applyAlignment="1">
      <alignment horizontal="center"/>
    </xf>
    <xf numFmtId="0" fontId="3" fillId="3" borderId="0" xfId="0" applyFont="1" applyFill="1" applyBorder="1"/>
    <xf numFmtId="43" fontId="11" fillId="2" borderId="0" xfId="1" applyFont="1" applyFill="1" applyBorder="1" applyAlignment="1">
      <alignment horizontal="center"/>
    </xf>
    <xf numFmtId="44" fontId="11" fillId="2" borderId="0" xfId="2" applyFont="1" applyFill="1" applyBorder="1" applyAlignment="1">
      <alignment horizontal="center"/>
    </xf>
    <xf numFmtId="164" fontId="11" fillId="2" borderId="5" xfId="3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6" fontId="11" fillId="2" borderId="6" xfId="2" applyNumberFormat="1" applyFont="1" applyFill="1" applyBorder="1" applyAlignment="1">
      <alignment horizontal="center"/>
    </xf>
    <xf numFmtId="1" fontId="15" fillId="2" borderId="7" xfId="2" applyNumberFormat="1" applyFont="1" applyFill="1" applyBorder="1" applyAlignment="1">
      <alignment horizontal="center"/>
    </xf>
    <xf numFmtId="1" fontId="11" fillId="2" borderId="7" xfId="2" applyNumberFormat="1" applyFont="1" applyFill="1" applyBorder="1" applyAlignment="1">
      <alignment horizontal="center"/>
    </xf>
    <xf numFmtId="44" fontId="14" fillId="2" borderId="7" xfId="2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4" fontId="11" fillId="2" borderId="7" xfId="3" applyNumberFormat="1" applyFont="1" applyFill="1" applyBorder="1" applyAlignment="1">
      <alignment horizontal="center"/>
    </xf>
    <xf numFmtId="166" fontId="11" fillId="2" borderId="7" xfId="2" applyNumberFormat="1" applyFont="1" applyFill="1" applyBorder="1" applyAlignment="1">
      <alignment horizontal="center"/>
    </xf>
    <xf numFmtId="44" fontId="11" fillId="2" borderId="7" xfId="2" applyFont="1" applyFill="1" applyBorder="1" applyAlignment="1">
      <alignment horizontal="center"/>
    </xf>
    <xf numFmtId="165" fontId="11" fillId="2" borderId="7" xfId="1" applyNumberFormat="1" applyFont="1" applyFill="1" applyBorder="1" applyAlignment="1">
      <alignment horizontal="center"/>
    </xf>
    <xf numFmtId="164" fontId="11" fillId="2" borderId="8" xfId="3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6" fontId="10" fillId="0" borderId="4" xfId="2" applyNumberFormat="1" applyFont="1" applyBorder="1" applyAlignment="1">
      <alignment horizontal="left"/>
    </xf>
    <xf numFmtId="1" fontId="18" fillId="0" borderId="0" xfId="2" applyNumberFormat="1" applyFont="1" applyBorder="1" applyAlignment="1">
      <alignment horizontal="center"/>
    </xf>
    <xf numFmtId="44" fontId="4" fillId="0" borderId="0" xfId="2" applyFont="1" applyBorder="1"/>
    <xf numFmtId="1" fontId="5" fillId="0" borderId="0" xfId="2" applyNumberFormat="1" applyFont="1" applyBorder="1"/>
    <xf numFmtId="166" fontId="19" fillId="0" borderId="0" xfId="2" applyNumberFormat="1" applyFont="1" applyBorder="1"/>
    <xf numFmtId="44" fontId="3" fillId="0" borderId="0" xfId="2" applyFont="1" applyBorder="1"/>
    <xf numFmtId="164" fontId="3" fillId="0" borderId="0" xfId="3" applyNumberFormat="1" applyFont="1" applyBorder="1"/>
    <xf numFmtId="166" fontId="10" fillId="0" borderId="0" xfId="2" applyNumberFormat="1" applyFont="1" applyBorder="1" applyAlignment="1">
      <alignment horizontal="left"/>
    </xf>
    <xf numFmtId="1" fontId="18" fillId="0" borderId="0" xfId="2" applyNumberFormat="1" applyFont="1" applyFill="1" applyBorder="1" applyAlignment="1">
      <alignment horizontal="center"/>
    </xf>
    <xf numFmtId="44" fontId="18" fillId="0" borderId="0" xfId="2" applyFont="1" applyBorder="1"/>
    <xf numFmtId="165" fontId="18" fillId="0" borderId="0" xfId="1" applyNumberFormat="1" applyFont="1" applyBorder="1"/>
    <xf numFmtId="166" fontId="3" fillId="0" borderId="0" xfId="2" applyNumberFormat="1" applyFont="1" applyBorder="1"/>
    <xf numFmtId="164" fontId="3" fillId="0" borderId="5" xfId="3" applyNumberFormat="1" applyFont="1" applyBorder="1"/>
    <xf numFmtId="9" fontId="18" fillId="0" borderId="4" xfId="3" applyFont="1" applyBorder="1" applyAlignment="1">
      <alignment horizontal="left"/>
    </xf>
    <xf numFmtId="1" fontId="18" fillId="0" borderId="0" xfId="3" applyNumberFormat="1" applyFont="1" applyBorder="1" applyAlignment="1">
      <alignment horizontal="center"/>
    </xf>
    <xf numFmtId="2" fontId="18" fillId="0" borderId="0" xfId="3" applyNumberFormat="1" applyFont="1" applyBorder="1" applyAlignment="1">
      <alignment horizontal="center"/>
    </xf>
    <xf numFmtId="2" fontId="20" fillId="0" borderId="0" xfId="3" applyNumberFormat="1" applyFont="1" applyBorder="1" applyAlignment="1">
      <alignment horizontal="center"/>
    </xf>
    <xf numFmtId="165" fontId="5" fillId="0" borderId="0" xfId="1" applyNumberFormat="1" applyFont="1" applyBorder="1"/>
    <xf numFmtId="167" fontId="3" fillId="0" borderId="0" xfId="2" applyNumberFormat="1" applyFont="1" applyBorder="1"/>
    <xf numFmtId="2" fontId="18" fillId="0" borderId="0" xfId="2" applyNumberFormat="1" applyFont="1" applyBorder="1" applyAlignment="1">
      <alignment horizontal="center"/>
    </xf>
    <xf numFmtId="165" fontId="19" fillId="0" borderId="0" xfId="1" applyNumberFormat="1" applyFont="1" applyBorder="1"/>
    <xf numFmtId="0" fontId="3" fillId="0" borderId="0" xfId="3" applyNumberFormat="1" applyFont="1" applyBorder="1"/>
    <xf numFmtId="0" fontId="21" fillId="0" borderId="0" xfId="0" applyFont="1"/>
    <xf numFmtId="0" fontId="21" fillId="3" borderId="0" xfId="0" applyFont="1" applyFill="1" applyBorder="1"/>
    <xf numFmtId="168" fontId="4" fillId="0" borderId="0" xfId="2" applyNumberFormat="1" applyFont="1" applyBorder="1"/>
    <xf numFmtId="9" fontId="18" fillId="0" borderId="0" xfId="3" applyFont="1" applyBorder="1" applyAlignment="1">
      <alignment horizontal="left"/>
    </xf>
    <xf numFmtId="166" fontId="18" fillId="0" borderId="0" xfId="2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6" fontId="11" fillId="0" borderId="0" xfId="2" applyNumberFormat="1" applyFont="1" applyBorder="1" applyAlignment="1">
      <alignment horizontal="center"/>
    </xf>
    <xf numFmtId="167" fontId="11" fillId="0" borderId="0" xfId="2" applyNumberFormat="1" applyFont="1" applyBorder="1"/>
    <xf numFmtId="164" fontId="11" fillId="0" borderId="0" xfId="3" applyNumberFormat="1" applyFont="1" applyBorder="1"/>
    <xf numFmtId="1" fontId="3" fillId="0" borderId="0" xfId="0" applyNumberFormat="1" applyFont="1" applyBorder="1" applyAlignment="1">
      <alignment horizontal="center"/>
    </xf>
    <xf numFmtId="164" fontId="11" fillId="0" borderId="5" xfId="3" applyNumberFormat="1" applyFont="1" applyBorder="1"/>
    <xf numFmtId="9" fontId="3" fillId="0" borderId="0" xfId="3" applyFont="1"/>
    <xf numFmtId="1" fontId="3" fillId="0" borderId="0" xfId="3" applyNumberFormat="1" applyFont="1" applyAlignment="1">
      <alignment horizontal="center"/>
    </xf>
    <xf numFmtId="1" fontId="5" fillId="0" borderId="0" xfId="3" applyNumberFormat="1" applyFont="1"/>
    <xf numFmtId="169" fontId="3" fillId="0" borderId="0" xfId="0" applyNumberFormat="1" applyFont="1"/>
    <xf numFmtId="0" fontId="3" fillId="0" borderId="10" xfId="0" applyFont="1" applyBorder="1"/>
    <xf numFmtId="1" fontId="3" fillId="0" borderId="11" xfId="0" applyNumberFormat="1" applyFont="1" applyBorder="1" applyAlignment="1">
      <alignment horizontal="center"/>
    </xf>
    <xf numFmtId="2" fontId="18" fillId="0" borderId="11" xfId="3" applyNumberFormat="1" applyFont="1" applyBorder="1" applyAlignment="1">
      <alignment horizontal="center"/>
    </xf>
    <xf numFmtId="44" fontId="4" fillId="0" borderId="11" xfId="2" applyFont="1" applyBorder="1"/>
    <xf numFmtId="165" fontId="5" fillId="0" borderId="11" xfId="1" applyNumberFormat="1" applyFont="1" applyBorder="1"/>
    <xf numFmtId="0" fontId="3" fillId="0" borderId="11" xfId="0" applyFont="1" applyBorder="1"/>
    <xf numFmtId="1" fontId="5" fillId="0" borderId="11" xfId="0" applyNumberFormat="1" applyFont="1" applyBorder="1"/>
    <xf numFmtId="164" fontId="3" fillId="0" borderId="11" xfId="3" applyNumberFormat="1" applyFont="1" applyBorder="1"/>
    <xf numFmtId="0" fontId="3" fillId="3" borderId="11" xfId="0" applyFont="1" applyFill="1" applyBorder="1"/>
    <xf numFmtId="0" fontId="18" fillId="0" borderId="11" xfId="0" applyFont="1" applyBorder="1" applyAlignment="1">
      <alignment horizontal="left"/>
    </xf>
    <xf numFmtId="1" fontId="18" fillId="0" borderId="11" xfId="3" applyNumberFormat="1" applyFont="1" applyFill="1" applyBorder="1" applyAlignment="1">
      <alignment horizontal="center"/>
    </xf>
    <xf numFmtId="164" fontId="3" fillId="0" borderId="9" xfId="3" applyNumberFormat="1" applyFont="1" applyBorder="1"/>
    <xf numFmtId="0" fontId="22" fillId="0" borderId="0" xfId="0" applyFont="1" applyAlignment="1">
      <alignment horizontal="left"/>
    </xf>
    <xf numFmtId="168" fontId="16" fillId="2" borderId="0" xfId="2" applyNumberFormat="1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left"/>
    </xf>
    <xf numFmtId="164" fontId="19" fillId="0" borderId="0" xfId="3" applyNumberFormat="1" applyFont="1" applyBorder="1"/>
    <xf numFmtId="166" fontId="11" fillId="0" borderId="4" xfId="0" applyNumberFormat="1" applyFont="1" applyBorder="1"/>
    <xf numFmtId="165" fontId="3" fillId="0" borderId="0" xfId="1" applyNumberFormat="1" applyFont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23" fillId="0" borderId="0" xfId="0" applyFont="1"/>
    <xf numFmtId="9" fontId="10" fillId="0" borderId="4" xfId="3" applyFont="1" applyBorder="1" applyAlignment="1">
      <alignment horizontal="left"/>
    </xf>
    <xf numFmtId="0" fontId="2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zoomScale="90" zoomScaleNormal="90" workbookViewId="0"/>
  </sheetViews>
  <sheetFormatPr defaultColWidth="9.1796875" defaultRowHeight="12.5" x14ac:dyDescent="0.25"/>
  <cols>
    <col min="1" max="1" width="2.54296875" style="5" customWidth="1"/>
    <col min="2" max="2" width="20.54296875" style="5" customWidth="1"/>
    <col min="3" max="3" width="6.81640625" style="2" customWidth="1"/>
    <col min="4" max="4" width="6.26953125" style="2" hidden="1" customWidth="1"/>
    <col min="5" max="5" width="7.6328125" style="2" bestFit="1" customWidth="1"/>
    <col min="6" max="6" width="6.26953125" style="2" customWidth="1"/>
    <col min="7" max="7" width="8.54296875" style="3" customWidth="1"/>
    <col min="8" max="8" width="10.1796875" style="4" customWidth="1"/>
    <col min="9" max="9" width="11.81640625" style="5" customWidth="1"/>
    <col min="10" max="10" width="9.26953125" style="4" customWidth="1"/>
    <col min="11" max="11" width="1.26953125" style="6" customWidth="1"/>
    <col min="12" max="12" width="20.81640625" style="6" hidden="1" customWidth="1"/>
    <col min="13" max="15" width="7" style="6" hidden="1" customWidth="1"/>
    <col min="16" max="16" width="9.54296875" style="6" hidden="1" customWidth="1"/>
    <col min="17" max="17" width="9.453125" style="6" hidden="1" customWidth="1"/>
    <col min="18" max="22" width="9.54296875" style="6" hidden="1" customWidth="1"/>
    <col min="23" max="23" width="8.26953125" style="6" hidden="1" customWidth="1"/>
    <col min="24" max="24" width="7" style="6" hidden="1" customWidth="1"/>
    <col min="25" max="25" width="1.453125" style="5" hidden="1" customWidth="1"/>
    <col min="26" max="26" width="19" style="5" customWidth="1"/>
    <col min="27" max="27" width="7.7265625" style="2" customWidth="1"/>
    <col min="28" max="28" width="7.6328125" style="2" bestFit="1" customWidth="1"/>
    <col min="29" max="29" width="7.81640625" style="2" customWidth="1"/>
    <col min="30" max="31" width="7.453125" style="2" customWidth="1"/>
    <col min="32" max="32" width="9.1796875" style="5"/>
    <col min="33" max="34" width="10.81640625" style="7" customWidth="1"/>
    <col min="35" max="35" width="11.26953125" style="5" customWidth="1"/>
    <col min="36" max="36" width="9.6328125" style="5" bestFit="1" customWidth="1"/>
    <col min="37" max="37" width="1.90625" style="6" customWidth="1"/>
    <col min="38" max="16384" width="9.1796875" style="5"/>
  </cols>
  <sheetData>
    <row r="1" spans="1:38" ht="18" x14ac:dyDescent="0.4">
      <c r="A1" s="116" t="s">
        <v>52</v>
      </c>
      <c r="B1" s="1" t="s">
        <v>48</v>
      </c>
      <c r="C1" s="1" t="s">
        <v>35</v>
      </c>
    </row>
    <row r="2" spans="1:38" ht="18" x14ac:dyDescent="0.4">
      <c r="A2" s="116" t="s">
        <v>53</v>
      </c>
      <c r="B2" s="8" t="s">
        <v>68</v>
      </c>
      <c r="C2" s="1"/>
      <c r="D2" s="1"/>
      <c r="E2" s="1"/>
      <c r="F2" s="1"/>
      <c r="G2" s="9"/>
      <c r="H2" s="10"/>
      <c r="I2" s="11"/>
      <c r="AA2" s="12"/>
      <c r="AB2" s="12"/>
      <c r="AC2" s="12"/>
      <c r="AD2" s="12"/>
      <c r="AE2" s="12"/>
    </row>
    <row r="3" spans="1:38" ht="18" x14ac:dyDescent="0.4">
      <c r="B3" s="8" t="s">
        <v>0</v>
      </c>
      <c r="C3" s="109" t="s">
        <v>47</v>
      </c>
      <c r="D3" s="13"/>
      <c r="E3" s="13"/>
      <c r="F3" s="13"/>
      <c r="G3" s="9"/>
      <c r="H3" s="14"/>
      <c r="I3" s="15"/>
      <c r="J3" s="16"/>
      <c r="K3" s="5"/>
      <c r="L3" s="6" t="s">
        <v>1</v>
      </c>
      <c r="AA3" s="18"/>
      <c r="AB3" s="18"/>
      <c r="AC3" s="18"/>
      <c r="AD3" s="18"/>
      <c r="AE3" s="18"/>
    </row>
    <row r="4" spans="1:38" ht="13" x14ac:dyDescent="0.3">
      <c r="A4" s="34"/>
      <c r="B4" s="19" t="s">
        <v>2</v>
      </c>
      <c r="C4" s="20"/>
      <c r="D4" s="20"/>
      <c r="E4" s="20"/>
      <c r="F4" s="20"/>
      <c r="H4" s="16"/>
      <c r="I4" s="17"/>
      <c r="J4" s="16"/>
      <c r="K4" s="5"/>
      <c r="AA4" s="20"/>
      <c r="AB4" s="20"/>
      <c r="AC4" s="20"/>
      <c r="AD4" s="20"/>
      <c r="AE4" s="20"/>
      <c r="AG4" s="114" t="s">
        <v>50</v>
      </c>
      <c r="AH4" s="114"/>
    </row>
    <row r="5" spans="1:38" ht="13" x14ac:dyDescent="0.3">
      <c r="B5" s="17"/>
      <c r="C5" s="20"/>
      <c r="D5" s="20"/>
      <c r="E5" s="20"/>
      <c r="F5" s="20"/>
      <c r="I5" s="21"/>
      <c r="J5" s="118" t="s">
        <v>54</v>
      </c>
      <c r="K5" s="22"/>
      <c r="Y5" s="22"/>
      <c r="AA5" s="20"/>
      <c r="AB5" s="20"/>
      <c r="AC5" s="20"/>
      <c r="AD5" s="20"/>
      <c r="AE5" s="20"/>
    </row>
    <row r="6" spans="1:38" ht="13" x14ac:dyDescent="0.3">
      <c r="B6" s="118" t="s">
        <v>58</v>
      </c>
      <c r="C6" s="118" t="s">
        <v>59</v>
      </c>
      <c r="D6" s="118" t="s">
        <v>59</v>
      </c>
      <c r="E6" s="118" t="s">
        <v>60</v>
      </c>
      <c r="F6" s="118" t="s">
        <v>61</v>
      </c>
      <c r="G6" s="118" t="s">
        <v>62</v>
      </c>
      <c r="H6" s="118" t="s">
        <v>63</v>
      </c>
      <c r="I6" s="118" t="s">
        <v>64</v>
      </c>
      <c r="J6" s="118" t="s">
        <v>65</v>
      </c>
      <c r="K6" s="22"/>
      <c r="Y6" s="22"/>
      <c r="AA6" s="20"/>
      <c r="AB6" s="20"/>
      <c r="AC6" s="20"/>
      <c r="AD6" s="20"/>
      <c r="AE6" s="20"/>
      <c r="AJ6" s="118" t="s">
        <v>66</v>
      </c>
    </row>
    <row r="7" spans="1:38" ht="13.5" thickBot="1" x14ac:dyDescent="0.35">
      <c r="B7" s="118"/>
      <c r="C7" s="118"/>
      <c r="D7" s="118"/>
      <c r="E7" s="118"/>
      <c r="F7" s="118"/>
      <c r="G7" s="118"/>
      <c r="H7" s="118"/>
      <c r="I7" s="118"/>
      <c r="J7" s="118"/>
      <c r="K7" s="22"/>
      <c r="Y7" s="22"/>
      <c r="AA7" s="20"/>
      <c r="AB7" s="20"/>
      <c r="AC7" s="20"/>
      <c r="AD7" s="20"/>
      <c r="AE7" s="20"/>
      <c r="AH7" s="118" t="s">
        <v>67</v>
      </c>
      <c r="AJ7" s="118"/>
    </row>
    <row r="8" spans="1:38" s="34" customFormat="1" ht="13" x14ac:dyDescent="0.3">
      <c r="B8" s="23" t="str">
        <f>+C1</f>
        <v>Men's</v>
      </c>
      <c r="C8" s="24"/>
      <c r="D8" s="24"/>
      <c r="E8" s="24"/>
      <c r="F8" s="24"/>
      <c r="G8" s="25"/>
      <c r="H8" s="115" t="s">
        <v>51</v>
      </c>
      <c r="I8" s="27"/>
      <c r="J8" s="28" t="s">
        <v>36</v>
      </c>
      <c r="K8" s="29"/>
      <c r="L8" s="26"/>
      <c r="M8" s="24"/>
      <c r="N8" s="26"/>
      <c r="O8" s="26"/>
      <c r="P8" s="25"/>
      <c r="Q8" s="26" t="s">
        <v>3</v>
      </c>
      <c r="R8" s="27"/>
      <c r="S8" s="27"/>
      <c r="T8" s="27" t="s">
        <v>4</v>
      </c>
      <c r="U8" s="27"/>
      <c r="V8" s="27"/>
      <c r="W8" s="28" t="s">
        <v>3</v>
      </c>
      <c r="X8" s="28" t="s">
        <v>2</v>
      </c>
      <c r="Y8" s="29"/>
      <c r="Z8" s="27" t="str">
        <f>+C1</f>
        <v>Men's</v>
      </c>
      <c r="AA8" s="24"/>
      <c r="AB8" s="24"/>
      <c r="AC8" s="24"/>
      <c r="AD8" s="24"/>
      <c r="AE8" s="24"/>
      <c r="AF8" s="30"/>
      <c r="AG8" s="31" t="s">
        <v>49</v>
      </c>
      <c r="AH8" s="31"/>
      <c r="AI8" s="27"/>
      <c r="AJ8" s="32" t="s">
        <v>36</v>
      </c>
      <c r="AK8" s="33"/>
    </row>
    <row r="9" spans="1:38" s="34" customFormat="1" ht="13" x14ac:dyDescent="0.3">
      <c r="B9" s="35" t="s">
        <v>2</v>
      </c>
      <c r="C9" s="36" t="s">
        <v>5</v>
      </c>
      <c r="D9" s="36" t="s">
        <v>6</v>
      </c>
      <c r="E9" s="36" t="s">
        <v>57</v>
      </c>
      <c r="F9" s="36" t="s">
        <v>7</v>
      </c>
      <c r="G9" s="37"/>
      <c r="H9" s="38">
        <v>2020</v>
      </c>
      <c r="I9" s="39"/>
      <c r="J9" s="110">
        <v>95000</v>
      </c>
      <c r="K9" s="42"/>
      <c r="L9" s="38"/>
      <c r="M9" s="36" t="s">
        <v>5</v>
      </c>
      <c r="N9" s="36" t="s">
        <v>6</v>
      </c>
      <c r="O9" s="36" t="s">
        <v>7</v>
      </c>
      <c r="P9" s="37"/>
      <c r="Q9" s="38" t="s">
        <v>9</v>
      </c>
      <c r="R9" s="39"/>
      <c r="S9" s="39"/>
      <c r="T9" s="43">
        <v>3893.5650000000001</v>
      </c>
      <c r="U9" s="39" t="s">
        <v>10</v>
      </c>
      <c r="V9" s="39"/>
      <c r="W9" s="40">
        <f>1293.1+799.1+634</f>
        <v>2726.2</v>
      </c>
      <c r="X9" s="41" t="s">
        <v>8</v>
      </c>
      <c r="Y9" s="42"/>
      <c r="Z9" s="39"/>
      <c r="AA9" s="36" t="s">
        <v>5</v>
      </c>
      <c r="AB9" s="36" t="s">
        <v>57</v>
      </c>
      <c r="AC9" s="36" t="s">
        <v>6</v>
      </c>
      <c r="AD9" s="36" t="s">
        <v>7</v>
      </c>
      <c r="AE9" s="36"/>
      <c r="AF9" s="44"/>
      <c r="AG9" s="111" t="s">
        <v>11</v>
      </c>
      <c r="AH9" s="111"/>
      <c r="AI9" s="39"/>
      <c r="AJ9" s="110">
        <v>105732</v>
      </c>
      <c r="AK9" s="45"/>
      <c r="AL9" s="46"/>
    </row>
    <row r="10" spans="1:38" s="58" customFormat="1" ht="13.5" thickBot="1" x14ac:dyDescent="0.35">
      <c r="B10" s="47" t="s">
        <v>12</v>
      </c>
      <c r="C10" s="48" t="s">
        <v>13</v>
      </c>
      <c r="D10" s="49" t="s">
        <v>14</v>
      </c>
      <c r="E10" s="49" t="s">
        <v>39</v>
      </c>
      <c r="F10" s="49" t="s">
        <v>14</v>
      </c>
      <c r="G10" s="50" t="s">
        <v>15</v>
      </c>
      <c r="H10" s="51" t="s">
        <v>16</v>
      </c>
      <c r="I10" s="52" t="s">
        <v>17</v>
      </c>
      <c r="J10" s="52" t="s">
        <v>37</v>
      </c>
      <c r="K10" s="42"/>
      <c r="L10" s="51"/>
      <c r="M10" s="48" t="s">
        <v>13</v>
      </c>
      <c r="N10" s="49" t="s">
        <v>14</v>
      </c>
      <c r="O10" s="49" t="s">
        <v>14</v>
      </c>
      <c r="P10" s="50" t="s">
        <v>15</v>
      </c>
      <c r="Q10" s="51" t="s">
        <v>16</v>
      </c>
      <c r="R10" s="52" t="s">
        <v>17</v>
      </c>
      <c r="S10" s="52" t="s">
        <v>20</v>
      </c>
      <c r="T10" s="51" t="s">
        <v>17</v>
      </c>
      <c r="U10" s="52" t="s">
        <v>16</v>
      </c>
      <c r="V10" s="52"/>
      <c r="W10" s="52" t="s">
        <v>18</v>
      </c>
      <c r="X10" s="53" t="s">
        <v>19</v>
      </c>
      <c r="Y10" s="42"/>
      <c r="Z10" s="54" t="s">
        <v>12</v>
      </c>
      <c r="AA10" s="48" t="s">
        <v>13</v>
      </c>
      <c r="AB10" s="49" t="s">
        <v>39</v>
      </c>
      <c r="AC10" s="49" t="s">
        <v>14</v>
      </c>
      <c r="AD10" s="49" t="s">
        <v>14</v>
      </c>
      <c r="AE10" s="49" t="s">
        <v>55</v>
      </c>
      <c r="AF10" s="55" t="s">
        <v>15</v>
      </c>
      <c r="AG10" s="56" t="s">
        <v>16</v>
      </c>
      <c r="AH10" s="56" t="s">
        <v>56</v>
      </c>
      <c r="AI10" s="52" t="s">
        <v>17</v>
      </c>
      <c r="AJ10" s="52" t="s">
        <v>37</v>
      </c>
      <c r="AK10" s="57"/>
    </row>
    <row r="11" spans="1:38" ht="13.5" thickTop="1" x14ac:dyDescent="0.3">
      <c r="B11" s="59" t="s">
        <v>46</v>
      </c>
      <c r="C11" s="60"/>
      <c r="D11" s="60"/>
      <c r="E11" s="60"/>
      <c r="F11" s="60"/>
      <c r="G11" s="61"/>
      <c r="H11" s="62"/>
      <c r="I11" s="63"/>
      <c r="J11" s="64"/>
      <c r="K11" s="42"/>
      <c r="L11" s="66" t="s">
        <v>21</v>
      </c>
      <c r="M11" s="60"/>
      <c r="N11" s="60"/>
      <c r="O11" s="60"/>
      <c r="P11" s="61"/>
      <c r="Q11" s="62"/>
      <c r="R11" s="63"/>
      <c r="S11" s="63"/>
      <c r="T11" s="63"/>
      <c r="U11" s="63"/>
      <c r="V11" s="63" t="s">
        <v>22</v>
      </c>
      <c r="W11" s="64"/>
      <c r="X11" s="65"/>
      <c r="Y11" s="42"/>
      <c r="Z11" s="66" t="s">
        <v>46</v>
      </c>
      <c r="AA11" s="67"/>
      <c r="AB11" s="60"/>
      <c r="AC11" s="67"/>
      <c r="AD11" s="67"/>
      <c r="AE11" s="67"/>
      <c r="AF11" s="68"/>
      <c r="AG11" s="69"/>
      <c r="AH11" s="69"/>
      <c r="AI11" s="70"/>
      <c r="AJ11" s="64"/>
      <c r="AK11" s="71"/>
    </row>
    <row r="12" spans="1:38" ht="13" x14ac:dyDescent="0.3">
      <c r="A12" s="116" t="s">
        <v>2</v>
      </c>
      <c r="B12" s="117"/>
      <c r="C12" s="73">
        <v>4</v>
      </c>
      <c r="D12" s="74"/>
      <c r="E12" s="74" t="s">
        <v>41</v>
      </c>
      <c r="F12" s="75" t="s">
        <v>38</v>
      </c>
      <c r="G12" s="61">
        <v>80</v>
      </c>
      <c r="H12" s="76">
        <v>100</v>
      </c>
      <c r="I12" s="63">
        <v>40</v>
      </c>
      <c r="J12" s="65">
        <f>+I12/$J$9</f>
        <v>4.2105263157894739E-4</v>
      </c>
      <c r="K12" s="42"/>
      <c r="L12" s="72" t="s">
        <v>23</v>
      </c>
      <c r="M12" s="73"/>
      <c r="N12" s="78"/>
      <c r="O12" s="74"/>
      <c r="P12" s="61" t="s">
        <v>2</v>
      </c>
      <c r="Q12" s="76">
        <v>8602</v>
      </c>
      <c r="R12" s="63">
        <v>170.3</v>
      </c>
      <c r="S12" s="63">
        <f t="shared" ref="S12:S23" si="0">+(R12*1000)/Q12</f>
        <v>19.797721460125551</v>
      </c>
      <c r="T12" s="63">
        <f t="shared" ref="T12:T23" si="1">+V12*$T$9</f>
        <v>233.6139</v>
      </c>
      <c r="U12" s="79">
        <f t="shared" ref="U12:U23" si="2">+(T12*1000)/S12</f>
        <v>11800.039740458016</v>
      </c>
      <c r="V12" s="77">
        <v>0.06</v>
      </c>
      <c r="W12" s="77">
        <f t="shared" ref="W12:W23" si="3">+R12/$W$9</f>
        <v>6.2467904042256626E-2</v>
      </c>
      <c r="X12" s="80">
        <f t="shared" ref="X12:X23" si="4">+R12/$R$32</f>
        <v>0.13668833774781283</v>
      </c>
      <c r="Y12" s="42"/>
      <c r="Z12" s="72"/>
      <c r="AA12" s="73">
        <v>2</v>
      </c>
      <c r="AB12" s="74" t="s">
        <v>40</v>
      </c>
      <c r="AC12" s="75" t="s">
        <v>38</v>
      </c>
      <c r="AD12" s="75" t="s">
        <v>38</v>
      </c>
      <c r="AE12" s="61">
        <v>30</v>
      </c>
      <c r="AF12" s="61">
        <v>80</v>
      </c>
      <c r="AG12" s="76">
        <f>+AI12/AF12</f>
        <v>6.60825</v>
      </c>
      <c r="AH12" s="70">
        <f>+AG12*AE12</f>
        <v>198.2475</v>
      </c>
      <c r="AI12" s="70">
        <f t="shared" ref="AI12:AI23" si="5">+AJ12*$AJ$9</f>
        <v>528.66</v>
      </c>
      <c r="AJ12" s="112">
        <v>5.0000000000000001E-3</v>
      </c>
      <c r="AK12" s="71"/>
    </row>
    <row r="13" spans="1:38" ht="13" x14ac:dyDescent="0.3">
      <c r="B13" s="117"/>
      <c r="C13" s="73">
        <v>4</v>
      </c>
      <c r="D13" s="74"/>
      <c r="E13" s="74" t="s">
        <v>41</v>
      </c>
      <c r="F13" s="74"/>
      <c r="G13" s="61">
        <v>80</v>
      </c>
      <c r="H13" s="76">
        <v>100</v>
      </c>
      <c r="I13" s="63">
        <v>40</v>
      </c>
      <c r="J13" s="65">
        <f t="shared" ref="J13:J23" si="6">+I13/$J$9</f>
        <v>4.2105263157894739E-4</v>
      </c>
      <c r="K13" s="42"/>
      <c r="L13" s="72" t="s">
        <v>24</v>
      </c>
      <c r="M13" s="73"/>
      <c r="N13" s="78"/>
      <c r="O13" s="73"/>
      <c r="P13" s="61"/>
      <c r="Q13" s="76">
        <v>8576</v>
      </c>
      <c r="R13" s="63">
        <f>173.9-5</f>
        <v>168.9</v>
      </c>
      <c r="S13" s="63">
        <f>+(R13*1000)/Q13</f>
        <v>19.694496268656717</v>
      </c>
      <c r="T13" s="63">
        <f t="shared" si="1"/>
        <v>233.6139</v>
      </c>
      <c r="U13" s="79">
        <f>+(T13*1000)/S13</f>
        <v>11861.887545293072</v>
      </c>
      <c r="V13" s="77">
        <v>0.06</v>
      </c>
      <c r="W13" s="77">
        <f t="shared" si="3"/>
        <v>6.195436871836256E-2</v>
      </c>
      <c r="X13" s="80">
        <f t="shared" si="4"/>
        <v>0.1355646520587527</v>
      </c>
      <c r="Y13" s="42"/>
      <c r="Z13" s="72"/>
      <c r="AA13" s="73">
        <v>2</v>
      </c>
      <c r="AB13" s="74" t="s">
        <v>41</v>
      </c>
      <c r="AC13" s="74"/>
      <c r="AD13" s="75"/>
      <c r="AE13" s="61">
        <v>30</v>
      </c>
      <c r="AF13" s="61">
        <v>80</v>
      </c>
      <c r="AG13" s="76">
        <f t="shared" ref="AG13:AG23" si="7">+AI13/AF13</f>
        <v>6.60825</v>
      </c>
      <c r="AH13" s="70">
        <f t="shared" ref="AH13:AH23" si="8">+AG13*AE13</f>
        <v>198.2475</v>
      </c>
      <c r="AI13" s="70">
        <f t="shared" si="5"/>
        <v>528.66</v>
      </c>
      <c r="AJ13" s="112">
        <v>5.0000000000000001E-3</v>
      </c>
      <c r="AK13" s="71"/>
    </row>
    <row r="14" spans="1:38" ht="13" x14ac:dyDescent="0.3">
      <c r="B14" s="117"/>
      <c r="C14" s="73">
        <v>4</v>
      </c>
      <c r="D14" s="74"/>
      <c r="E14" s="74" t="s">
        <v>42</v>
      </c>
      <c r="F14" s="74"/>
      <c r="G14" s="61">
        <v>80</v>
      </c>
      <c r="H14" s="76">
        <v>100</v>
      </c>
      <c r="I14" s="63">
        <v>40</v>
      </c>
      <c r="J14" s="65">
        <f t="shared" si="6"/>
        <v>4.2105263157894739E-4</v>
      </c>
      <c r="K14" s="42"/>
      <c r="L14" s="72" t="s">
        <v>26</v>
      </c>
      <c r="M14" s="73"/>
      <c r="N14" s="78"/>
      <c r="O14" s="73"/>
      <c r="P14" s="61"/>
      <c r="Q14" s="76">
        <v>9236</v>
      </c>
      <c r="R14" s="63">
        <f>151.3-5</f>
        <v>146.30000000000001</v>
      </c>
      <c r="S14" s="63">
        <f t="shared" si="0"/>
        <v>15.840190558683412</v>
      </c>
      <c r="T14" s="63">
        <f t="shared" si="1"/>
        <v>194.67825000000002</v>
      </c>
      <c r="U14" s="79">
        <f t="shared" si="2"/>
        <v>12290.145707450447</v>
      </c>
      <c r="V14" s="77">
        <v>0.05</v>
      </c>
      <c r="W14" s="77">
        <f t="shared" si="3"/>
        <v>5.3664441346929798E-2</v>
      </c>
      <c r="X14" s="80">
        <f t="shared" si="4"/>
        <v>0.11742515450678224</v>
      </c>
      <c r="Y14" s="42"/>
      <c r="Z14" s="72"/>
      <c r="AA14" s="73">
        <v>2</v>
      </c>
      <c r="AB14" s="74" t="s">
        <v>42</v>
      </c>
      <c r="AC14" s="74"/>
      <c r="AD14" s="74"/>
      <c r="AE14" s="61">
        <v>30</v>
      </c>
      <c r="AF14" s="61">
        <v>80</v>
      </c>
      <c r="AG14" s="76">
        <f t="shared" si="7"/>
        <v>6.60825</v>
      </c>
      <c r="AH14" s="70">
        <f t="shared" si="8"/>
        <v>198.2475</v>
      </c>
      <c r="AI14" s="70">
        <f t="shared" si="5"/>
        <v>528.66</v>
      </c>
      <c r="AJ14" s="112">
        <v>5.0000000000000001E-3</v>
      </c>
      <c r="AK14" s="71"/>
      <c r="AL14" s="81"/>
    </row>
    <row r="15" spans="1:38" ht="13" x14ac:dyDescent="0.3">
      <c r="B15" s="117"/>
      <c r="C15" s="73">
        <v>4</v>
      </c>
      <c r="D15" s="74"/>
      <c r="E15" s="74" t="s">
        <v>43</v>
      </c>
      <c r="F15" s="75"/>
      <c r="G15" s="61">
        <v>80</v>
      </c>
      <c r="H15" s="76">
        <v>100</v>
      </c>
      <c r="I15" s="63">
        <v>40</v>
      </c>
      <c r="J15" s="65">
        <f t="shared" si="6"/>
        <v>4.2105263157894739E-4</v>
      </c>
      <c r="K15" s="42"/>
      <c r="L15" s="72" t="s">
        <v>25</v>
      </c>
      <c r="M15" s="60"/>
      <c r="N15" s="78"/>
      <c r="O15" s="74"/>
      <c r="P15" s="61"/>
      <c r="Q15" s="76">
        <v>6770</v>
      </c>
      <c r="R15" s="63">
        <f>125.2-5</f>
        <v>120.2</v>
      </c>
      <c r="S15" s="63">
        <f t="shared" si="0"/>
        <v>17.754800590841949</v>
      </c>
      <c r="T15" s="63">
        <f t="shared" si="1"/>
        <v>194.67825000000002</v>
      </c>
      <c r="U15" s="79">
        <f t="shared" si="2"/>
        <v>10964.823232113147</v>
      </c>
      <c r="V15" s="77">
        <v>0.05</v>
      </c>
      <c r="W15" s="77">
        <f t="shared" si="3"/>
        <v>4.4090675665761872E-2</v>
      </c>
      <c r="X15" s="80">
        <f t="shared" si="4"/>
        <v>9.647644273216148E-2</v>
      </c>
      <c r="Y15" s="42"/>
      <c r="Z15" s="72"/>
      <c r="AA15" s="73">
        <v>2</v>
      </c>
      <c r="AB15" s="74" t="s">
        <v>43</v>
      </c>
      <c r="AC15" s="74"/>
      <c r="AD15" s="75"/>
      <c r="AE15" s="61">
        <v>30</v>
      </c>
      <c r="AF15" s="61">
        <v>80</v>
      </c>
      <c r="AG15" s="76">
        <f t="shared" si="7"/>
        <v>6.60825</v>
      </c>
      <c r="AH15" s="70">
        <f t="shared" si="8"/>
        <v>198.2475</v>
      </c>
      <c r="AI15" s="70">
        <f t="shared" si="5"/>
        <v>528.66</v>
      </c>
      <c r="AJ15" s="112">
        <v>5.0000000000000001E-3</v>
      </c>
      <c r="AK15" s="71"/>
    </row>
    <row r="16" spans="1:38" ht="13" x14ac:dyDescent="0.3">
      <c r="B16" s="117"/>
      <c r="C16" s="73">
        <v>4</v>
      </c>
      <c r="D16" s="74"/>
      <c r="E16" s="74" t="s">
        <v>45</v>
      </c>
      <c r="F16" s="75"/>
      <c r="G16" s="61">
        <v>80</v>
      </c>
      <c r="H16" s="76">
        <v>100</v>
      </c>
      <c r="I16" s="63">
        <v>40</v>
      </c>
      <c r="J16" s="65">
        <f t="shared" si="6"/>
        <v>4.2105263157894739E-4</v>
      </c>
      <c r="K16" s="42"/>
      <c r="L16" s="72" t="s">
        <v>27</v>
      </c>
      <c r="M16" s="73"/>
      <c r="N16" s="78"/>
      <c r="O16" s="74"/>
      <c r="P16" s="61"/>
      <c r="Q16" s="76">
        <v>4489</v>
      </c>
      <c r="R16" s="63">
        <f>118.7-5</f>
        <v>113.7</v>
      </c>
      <c r="S16" s="63">
        <f t="shared" si="0"/>
        <v>25.328580975718424</v>
      </c>
      <c r="T16" s="63">
        <f t="shared" si="1"/>
        <v>155.74260000000001</v>
      </c>
      <c r="U16" s="79">
        <f t="shared" si="2"/>
        <v>6148.8876992084433</v>
      </c>
      <c r="V16" s="77">
        <v>0.04</v>
      </c>
      <c r="W16" s="77">
        <f t="shared" si="3"/>
        <v>4.1706404519110854E-2</v>
      </c>
      <c r="X16" s="80">
        <f t="shared" si="4"/>
        <v>9.1259330604382363E-2</v>
      </c>
      <c r="Y16" s="42"/>
      <c r="Z16" s="72"/>
      <c r="AA16" s="73">
        <v>2</v>
      </c>
      <c r="AB16" s="74" t="s">
        <v>45</v>
      </c>
      <c r="AC16" s="74"/>
      <c r="AD16" s="74"/>
      <c r="AE16" s="61">
        <v>30</v>
      </c>
      <c r="AF16" s="61">
        <v>80</v>
      </c>
      <c r="AG16" s="76">
        <f t="shared" si="7"/>
        <v>6.60825</v>
      </c>
      <c r="AH16" s="70">
        <f t="shared" si="8"/>
        <v>198.2475</v>
      </c>
      <c r="AI16" s="70">
        <f t="shared" si="5"/>
        <v>528.66</v>
      </c>
      <c r="AJ16" s="112">
        <v>5.0000000000000001E-3</v>
      </c>
      <c r="AK16" s="71"/>
    </row>
    <row r="17" spans="2:38" s="81" customFormat="1" ht="13" x14ac:dyDescent="0.3">
      <c r="B17" s="117"/>
      <c r="C17" s="73">
        <v>4</v>
      </c>
      <c r="D17" s="74"/>
      <c r="E17" s="74" t="s">
        <v>44</v>
      </c>
      <c r="F17" s="74"/>
      <c r="G17" s="61">
        <v>80</v>
      </c>
      <c r="H17" s="76">
        <v>100</v>
      </c>
      <c r="I17" s="63">
        <v>40</v>
      </c>
      <c r="J17" s="65">
        <f t="shared" si="6"/>
        <v>4.2105263157894739E-4</v>
      </c>
      <c r="K17" s="42"/>
      <c r="L17" s="72" t="s">
        <v>28</v>
      </c>
      <c r="M17" s="73"/>
      <c r="N17" s="78"/>
      <c r="O17" s="74"/>
      <c r="P17" s="61"/>
      <c r="Q17" s="76">
        <v>6051</v>
      </c>
      <c r="R17" s="63">
        <f>97.1-5</f>
        <v>92.1</v>
      </c>
      <c r="S17" s="63">
        <f t="shared" si="0"/>
        <v>15.220624690133862</v>
      </c>
      <c r="T17" s="63">
        <f t="shared" si="1"/>
        <v>155.74260000000001</v>
      </c>
      <c r="U17" s="79">
        <f t="shared" si="2"/>
        <v>10232.339550488599</v>
      </c>
      <c r="V17" s="77">
        <v>0.04</v>
      </c>
      <c r="W17" s="77">
        <f t="shared" si="3"/>
        <v>3.3783288093316703E-2</v>
      </c>
      <c r="X17" s="80">
        <f t="shared" si="4"/>
        <v>7.3922465687454836E-2</v>
      </c>
      <c r="Y17" s="82"/>
      <c r="Z17" s="72"/>
      <c r="AA17" s="73">
        <v>2</v>
      </c>
      <c r="AB17" s="73" t="s">
        <v>44</v>
      </c>
      <c r="AC17" s="74"/>
      <c r="AD17" s="75"/>
      <c r="AE17" s="61">
        <v>30</v>
      </c>
      <c r="AF17" s="61">
        <v>80</v>
      </c>
      <c r="AG17" s="76">
        <f t="shared" si="7"/>
        <v>6.60825</v>
      </c>
      <c r="AH17" s="70">
        <f t="shared" si="8"/>
        <v>198.2475</v>
      </c>
      <c r="AI17" s="70">
        <f t="shared" si="5"/>
        <v>528.66</v>
      </c>
      <c r="AJ17" s="112">
        <v>5.0000000000000001E-3</v>
      </c>
      <c r="AK17" s="71"/>
      <c r="AL17" s="5"/>
    </row>
    <row r="18" spans="2:38" s="81" customFormat="1" ht="13" x14ac:dyDescent="0.3">
      <c r="B18" s="117"/>
      <c r="C18" s="73">
        <v>4</v>
      </c>
      <c r="D18" s="74"/>
      <c r="E18" s="74"/>
      <c r="F18" s="74"/>
      <c r="G18" s="61">
        <v>80</v>
      </c>
      <c r="H18" s="76">
        <v>100</v>
      </c>
      <c r="I18" s="63">
        <v>40</v>
      </c>
      <c r="J18" s="65">
        <f t="shared" si="6"/>
        <v>4.2105263157894739E-4</v>
      </c>
      <c r="K18" s="82"/>
      <c r="L18" s="72" t="s">
        <v>29</v>
      </c>
      <c r="M18" s="73"/>
      <c r="N18" s="78"/>
      <c r="O18" s="74"/>
      <c r="P18" s="61"/>
      <c r="Q18" s="76">
        <v>4000</v>
      </c>
      <c r="R18" s="63">
        <f>89.4-5</f>
        <v>84.4</v>
      </c>
      <c r="S18" s="63">
        <f t="shared" si="0"/>
        <v>21.1</v>
      </c>
      <c r="T18" s="63">
        <f t="shared" si="1"/>
        <v>155.74260000000001</v>
      </c>
      <c r="U18" s="79">
        <f t="shared" si="2"/>
        <v>7381.1658767772506</v>
      </c>
      <c r="V18" s="77">
        <v>0.04</v>
      </c>
      <c r="W18" s="77">
        <f t="shared" si="3"/>
        <v>3.095884381189935E-2</v>
      </c>
      <c r="X18" s="80">
        <f t="shared" si="4"/>
        <v>6.7742194397624203E-2</v>
      </c>
      <c r="Y18" s="82"/>
      <c r="Z18" s="72"/>
      <c r="AA18" s="73">
        <v>2</v>
      </c>
      <c r="AB18" s="73"/>
      <c r="AC18" s="74"/>
      <c r="AD18" s="75"/>
      <c r="AE18" s="61">
        <v>30</v>
      </c>
      <c r="AF18" s="61">
        <v>80</v>
      </c>
      <c r="AG18" s="76">
        <f t="shared" si="7"/>
        <v>6.60825</v>
      </c>
      <c r="AH18" s="70">
        <f t="shared" si="8"/>
        <v>198.2475</v>
      </c>
      <c r="AI18" s="70">
        <f t="shared" si="5"/>
        <v>528.66</v>
      </c>
      <c r="AJ18" s="112">
        <v>5.0000000000000001E-3</v>
      </c>
      <c r="AK18" s="71"/>
      <c r="AL18" s="5"/>
    </row>
    <row r="19" spans="2:38" ht="13" x14ac:dyDescent="0.3">
      <c r="B19" s="117"/>
      <c r="C19" s="73">
        <v>4</v>
      </c>
      <c r="D19" s="74"/>
      <c r="E19" s="74"/>
      <c r="F19" s="75"/>
      <c r="G19" s="61">
        <v>80</v>
      </c>
      <c r="H19" s="76">
        <v>100</v>
      </c>
      <c r="I19" s="63">
        <v>40</v>
      </c>
      <c r="J19" s="65">
        <f t="shared" si="6"/>
        <v>4.2105263157894739E-4</v>
      </c>
      <c r="K19" s="42"/>
      <c r="L19" s="72" t="s">
        <v>30</v>
      </c>
      <c r="M19" s="73"/>
      <c r="N19" s="78"/>
      <c r="O19" s="74"/>
      <c r="P19" s="61"/>
      <c r="Q19" s="76">
        <v>5389</v>
      </c>
      <c r="R19" s="63">
        <f>88.2-5</f>
        <v>83.2</v>
      </c>
      <c r="S19" s="63">
        <f t="shared" si="0"/>
        <v>15.438856930784933</v>
      </c>
      <c r="T19" s="63">
        <f t="shared" si="1"/>
        <v>155.74260000000001</v>
      </c>
      <c r="U19" s="79">
        <f t="shared" si="2"/>
        <v>10087.70278125</v>
      </c>
      <c r="V19" s="77">
        <v>0.04</v>
      </c>
      <c r="W19" s="77">
        <f t="shared" si="3"/>
        <v>3.0518670677133007E-2</v>
      </c>
      <c r="X19" s="80">
        <f t="shared" si="4"/>
        <v>6.6779035235572673E-2</v>
      </c>
      <c r="Y19" s="42"/>
      <c r="Z19" s="72"/>
      <c r="AA19" s="73">
        <v>2</v>
      </c>
      <c r="AB19" s="73"/>
      <c r="AC19" s="74"/>
      <c r="AD19" s="75"/>
      <c r="AE19" s="61">
        <v>30</v>
      </c>
      <c r="AF19" s="61">
        <v>80</v>
      </c>
      <c r="AG19" s="76">
        <f t="shared" si="7"/>
        <v>6.60825</v>
      </c>
      <c r="AH19" s="70">
        <f t="shared" si="8"/>
        <v>198.2475</v>
      </c>
      <c r="AI19" s="70">
        <f t="shared" si="5"/>
        <v>528.66</v>
      </c>
      <c r="AJ19" s="112">
        <v>5.0000000000000001E-3</v>
      </c>
      <c r="AK19" s="71"/>
    </row>
    <row r="20" spans="2:38" ht="13" x14ac:dyDescent="0.3">
      <c r="B20" s="117"/>
      <c r="C20" s="73">
        <v>4</v>
      </c>
      <c r="D20" s="74"/>
      <c r="E20" s="74"/>
      <c r="F20" s="74"/>
      <c r="G20" s="61">
        <v>80</v>
      </c>
      <c r="H20" s="76">
        <v>100</v>
      </c>
      <c r="I20" s="63">
        <v>40</v>
      </c>
      <c r="J20" s="65">
        <f t="shared" si="6"/>
        <v>4.2105263157894739E-4</v>
      </c>
      <c r="K20" s="42"/>
      <c r="L20" s="72" t="s">
        <v>32</v>
      </c>
      <c r="M20" s="73"/>
      <c r="N20" s="78"/>
      <c r="O20" s="74"/>
      <c r="P20" s="61"/>
      <c r="Q20" s="76">
        <v>4012</v>
      </c>
      <c r="R20" s="63">
        <f>75-5</f>
        <v>70</v>
      </c>
      <c r="S20" s="63">
        <f t="shared" si="0"/>
        <v>17.447657028913259</v>
      </c>
      <c r="T20" s="63">
        <f t="shared" si="1"/>
        <v>116.80695</v>
      </c>
      <c r="U20" s="79">
        <f t="shared" si="2"/>
        <v>6694.7069057142862</v>
      </c>
      <c r="V20" s="77">
        <v>0.03</v>
      </c>
      <c r="W20" s="77">
        <f t="shared" si="3"/>
        <v>2.567676619470325E-2</v>
      </c>
      <c r="X20" s="80">
        <f t="shared" si="4"/>
        <v>5.6184284453005856E-2</v>
      </c>
      <c r="Y20" s="42"/>
      <c r="Z20" s="72"/>
      <c r="AA20" s="73">
        <v>2</v>
      </c>
      <c r="AB20" s="73"/>
      <c r="AC20" s="74"/>
      <c r="AD20" s="75"/>
      <c r="AE20" s="61">
        <v>30</v>
      </c>
      <c r="AF20" s="61">
        <v>80</v>
      </c>
      <c r="AG20" s="76">
        <f t="shared" si="7"/>
        <v>6.60825</v>
      </c>
      <c r="AH20" s="70">
        <f t="shared" si="8"/>
        <v>198.2475</v>
      </c>
      <c r="AI20" s="70">
        <f t="shared" si="5"/>
        <v>528.66</v>
      </c>
      <c r="AJ20" s="112">
        <v>5.0000000000000001E-3</v>
      </c>
      <c r="AK20" s="71"/>
    </row>
    <row r="21" spans="2:38" ht="13" x14ac:dyDescent="0.3">
      <c r="B21" s="117"/>
      <c r="C21" s="73">
        <v>4</v>
      </c>
      <c r="D21" s="74"/>
      <c r="E21" s="74"/>
      <c r="F21" s="75"/>
      <c r="G21" s="61">
        <v>80</v>
      </c>
      <c r="H21" s="76">
        <v>100</v>
      </c>
      <c r="I21" s="63">
        <v>40</v>
      </c>
      <c r="J21" s="65">
        <f t="shared" si="6"/>
        <v>4.2105263157894739E-4</v>
      </c>
      <c r="K21" s="42"/>
      <c r="L21" s="72" t="s">
        <v>31</v>
      </c>
      <c r="M21" s="73"/>
      <c r="N21" s="78"/>
      <c r="O21" s="74"/>
      <c r="P21" s="61"/>
      <c r="Q21" s="76">
        <v>2205</v>
      </c>
      <c r="R21" s="63">
        <f>45.5-5</f>
        <v>40.5</v>
      </c>
      <c r="S21" s="63">
        <f t="shared" si="0"/>
        <v>18.367346938775512</v>
      </c>
      <c r="T21" s="63">
        <f t="shared" si="1"/>
        <v>116.80695</v>
      </c>
      <c r="U21" s="79">
        <f t="shared" si="2"/>
        <v>6359.4894999999997</v>
      </c>
      <c r="V21" s="77">
        <v>0.03</v>
      </c>
      <c r="W21" s="77">
        <f t="shared" si="3"/>
        <v>1.4855843298364025E-2</v>
      </c>
      <c r="X21" s="80">
        <f t="shared" si="4"/>
        <v>3.2506621719239105E-2</v>
      </c>
      <c r="Y21" s="42"/>
      <c r="Z21" s="72"/>
      <c r="AA21" s="73">
        <v>2</v>
      </c>
      <c r="AB21" s="73"/>
      <c r="AC21" s="74"/>
      <c r="AD21" s="74"/>
      <c r="AE21" s="61">
        <v>30</v>
      </c>
      <c r="AF21" s="61">
        <v>80</v>
      </c>
      <c r="AG21" s="76">
        <f t="shared" si="7"/>
        <v>6.60825</v>
      </c>
      <c r="AH21" s="70">
        <f t="shared" si="8"/>
        <v>198.2475</v>
      </c>
      <c r="AI21" s="70">
        <f t="shared" si="5"/>
        <v>528.66</v>
      </c>
      <c r="AJ21" s="112">
        <v>5.0000000000000001E-3</v>
      </c>
      <c r="AK21" s="71"/>
    </row>
    <row r="22" spans="2:38" ht="13" x14ac:dyDescent="0.3">
      <c r="B22" s="117"/>
      <c r="C22" s="73">
        <v>4</v>
      </c>
      <c r="D22" s="74"/>
      <c r="E22" s="74"/>
      <c r="F22" s="75"/>
      <c r="G22" s="61">
        <v>80</v>
      </c>
      <c r="H22" s="76">
        <v>100</v>
      </c>
      <c r="I22" s="63">
        <v>40</v>
      </c>
      <c r="J22" s="65">
        <f t="shared" si="6"/>
        <v>4.2105263157894739E-4</v>
      </c>
      <c r="K22" s="42"/>
      <c r="L22" s="72" t="s">
        <v>33</v>
      </c>
      <c r="M22" s="73"/>
      <c r="N22" s="78"/>
      <c r="O22" s="74"/>
      <c r="P22" s="61"/>
      <c r="Q22" s="76">
        <v>2827</v>
      </c>
      <c r="R22" s="63">
        <f>62.6-5</f>
        <v>57.6</v>
      </c>
      <c r="S22" s="63">
        <f t="shared" si="0"/>
        <v>20.374955783516096</v>
      </c>
      <c r="T22" s="63">
        <f t="shared" si="1"/>
        <v>77.871300000000005</v>
      </c>
      <c r="U22" s="79">
        <f t="shared" si="2"/>
        <v>3821.9125885416665</v>
      </c>
      <c r="V22" s="77">
        <v>0.02</v>
      </c>
      <c r="W22" s="77">
        <f t="shared" si="3"/>
        <v>2.1128310468784391E-2</v>
      </c>
      <c r="X22" s="80">
        <f t="shared" si="4"/>
        <v>4.6231639778473388E-2</v>
      </c>
      <c r="Y22" s="42"/>
      <c r="Z22" s="72"/>
      <c r="AA22" s="73">
        <v>2</v>
      </c>
      <c r="AB22" s="73"/>
      <c r="AC22" s="74"/>
      <c r="AD22" s="75"/>
      <c r="AE22" s="61">
        <v>30</v>
      </c>
      <c r="AF22" s="61">
        <v>80</v>
      </c>
      <c r="AG22" s="76">
        <f t="shared" si="7"/>
        <v>6.60825</v>
      </c>
      <c r="AH22" s="70">
        <f t="shared" si="8"/>
        <v>198.2475</v>
      </c>
      <c r="AI22" s="70">
        <f t="shared" si="5"/>
        <v>528.66</v>
      </c>
      <c r="AJ22" s="112">
        <v>5.0000000000000001E-3</v>
      </c>
      <c r="AK22" s="71"/>
    </row>
    <row r="23" spans="2:38" ht="13" x14ac:dyDescent="0.3">
      <c r="B23" s="117"/>
      <c r="C23" s="73">
        <v>4</v>
      </c>
      <c r="D23" s="74"/>
      <c r="E23" s="74"/>
      <c r="F23" s="74"/>
      <c r="G23" s="61">
        <v>80</v>
      </c>
      <c r="H23" s="76">
        <v>100</v>
      </c>
      <c r="I23" s="63">
        <v>40</v>
      </c>
      <c r="J23" s="65">
        <f t="shared" si="6"/>
        <v>4.2105263157894739E-4</v>
      </c>
      <c r="K23" s="42"/>
      <c r="L23" s="72" t="s">
        <v>34</v>
      </c>
      <c r="M23" s="73"/>
      <c r="N23" s="78"/>
      <c r="O23" s="74"/>
      <c r="P23" s="83"/>
      <c r="Q23" s="76">
        <v>9781</v>
      </c>
      <c r="R23" s="63">
        <f>103.7-5</f>
        <v>98.7</v>
      </c>
      <c r="S23" s="63">
        <f t="shared" si="0"/>
        <v>10.090992741028524</v>
      </c>
      <c r="T23" s="63">
        <f t="shared" si="1"/>
        <v>3.8935650000000002</v>
      </c>
      <c r="U23" s="79">
        <f t="shared" si="2"/>
        <v>385.84558525835871</v>
      </c>
      <c r="V23" s="77">
        <v>1E-3</v>
      </c>
      <c r="W23" s="77">
        <f t="shared" si="3"/>
        <v>3.6204240334531589E-2</v>
      </c>
      <c r="X23" s="80">
        <f t="shared" si="4"/>
        <v>7.9219841078738251E-2</v>
      </c>
      <c r="Y23" s="42"/>
      <c r="Z23" s="72"/>
      <c r="AA23" s="73">
        <v>2</v>
      </c>
      <c r="AB23" s="73"/>
      <c r="AC23" s="74"/>
      <c r="AD23" s="74"/>
      <c r="AE23" s="61">
        <v>30</v>
      </c>
      <c r="AF23" s="61">
        <v>80</v>
      </c>
      <c r="AG23" s="76">
        <f t="shared" si="7"/>
        <v>6.60825</v>
      </c>
      <c r="AH23" s="70">
        <f t="shared" si="8"/>
        <v>198.2475</v>
      </c>
      <c r="AI23" s="70">
        <f t="shared" si="5"/>
        <v>528.66</v>
      </c>
      <c r="AJ23" s="112">
        <v>5.0000000000000001E-3</v>
      </c>
      <c r="AK23" s="71"/>
      <c r="AL23" s="81"/>
    </row>
    <row r="24" spans="2:38" x14ac:dyDescent="0.25">
      <c r="B24" s="72"/>
      <c r="C24" s="73"/>
      <c r="D24" s="74"/>
      <c r="E24" s="74"/>
      <c r="F24" s="75"/>
      <c r="G24" s="61"/>
      <c r="H24" s="76"/>
      <c r="I24" s="63"/>
      <c r="J24" s="65"/>
      <c r="K24" s="42"/>
      <c r="L24" s="72"/>
      <c r="M24" s="73"/>
      <c r="N24" s="78"/>
      <c r="O24" s="74"/>
      <c r="P24" s="61"/>
      <c r="Q24" s="76"/>
      <c r="R24" s="63"/>
      <c r="S24" s="63"/>
      <c r="T24" s="63"/>
      <c r="U24" s="79"/>
      <c r="V24" s="77"/>
      <c r="W24" s="77"/>
      <c r="X24" s="80"/>
      <c r="Y24" s="42"/>
      <c r="Z24" s="72"/>
      <c r="AA24" s="73"/>
      <c r="AB24" s="73"/>
      <c r="AC24" s="74"/>
      <c r="AD24" s="75"/>
      <c r="AE24" s="75"/>
      <c r="AF24" s="61"/>
      <c r="AG24" s="76"/>
      <c r="AH24" s="76"/>
      <c r="AI24" s="63"/>
      <c r="AJ24" s="65"/>
      <c r="AK24" s="71"/>
    </row>
    <row r="25" spans="2:38" ht="13" x14ac:dyDescent="0.3">
      <c r="B25" s="72"/>
      <c r="C25" s="73"/>
      <c r="D25" s="74"/>
      <c r="E25" s="74"/>
      <c r="F25" s="74"/>
      <c r="G25" s="61"/>
      <c r="H25" s="76"/>
      <c r="I25" s="63"/>
      <c r="J25" s="65"/>
      <c r="K25" s="82"/>
      <c r="L25" s="72"/>
      <c r="M25" s="73"/>
      <c r="N25" s="78"/>
      <c r="O25" s="74"/>
      <c r="P25" s="61"/>
      <c r="Q25" s="76"/>
      <c r="R25" s="63"/>
      <c r="S25" s="63"/>
      <c r="T25" s="63"/>
      <c r="U25" s="79"/>
      <c r="V25" s="77"/>
      <c r="W25" s="77"/>
      <c r="X25" s="80"/>
      <c r="Y25" s="42"/>
      <c r="Z25" s="72"/>
      <c r="AA25" s="73"/>
      <c r="AB25" s="73"/>
      <c r="AC25" s="74"/>
      <c r="AD25" s="74"/>
      <c r="AE25" s="74"/>
      <c r="AF25" s="61"/>
      <c r="AG25" s="76"/>
      <c r="AH25" s="76"/>
      <c r="AI25" s="63"/>
      <c r="AJ25" s="65"/>
      <c r="AK25" s="71"/>
    </row>
    <row r="26" spans="2:38" s="81" customFormat="1" ht="13" x14ac:dyDescent="0.3">
      <c r="B26" s="72"/>
      <c r="C26" s="73"/>
      <c r="D26" s="74"/>
      <c r="E26" s="74"/>
      <c r="F26" s="75"/>
      <c r="G26" s="61"/>
      <c r="H26" s="76"/>
      <c r="I26" s="63"/>
      <c r="J26" s="65"/>
      <c r="K26" s="42"/>
      <c r="L26" s="72"/>
      <c r="M26" s="73"/>
      <c r="N26" s="78"/>
      <c r="O26" s="74"/>
      <c r="P26" s="61"/>
      <c r="Q26" s="76"/>
      <c r="R26" s="63"/>
      <c r="S26" s="63"/>
      <c r="T26" s="63"/>
      <c r="U26" s="79"/>
      <c r="V26" s="77"/>
      <c r="W26" s="77"/>
      <c r="X26" s="80"/>
      <c r="Y26" s="82"/>
      <c r="Z26" s="72"/>
      <c r="AA26" s="73"/>
      <c r="AB26" s="73"/>
      <c r="AC26" s="74"/>
      <c r="AD26" s="75"/>
      <c r="AE26" s="75"/>
      <c r="AF26" s="61"/>
      <c r="AG26" s="76"/>
      <c r="AH26" s="76"/>
      <c r="AI26" s="63"/>
      <c r="AJ26" s="65"/>
      <c r="AK26" s="71"/>
      <c r="AL26" s="5"/>
    </row>
    <row r="27" spans="2:38" x14ac:dyDescent="0.25">
      <c r="B27" s="72"/>
      <c r="C27" s="73"/>
      <c r="D27" s="74"/>
      <c r="E27" s="74"/>
      <c r="F27" s="74"/>
      <c r="G27" s="61"/>
      <c r="H27" s="76"/>
      <c r="I27" s="63"/>
      <c r="J27" s="77"/>
      <c r="K27" s="42"/>
      <c r="L27" s="72"/>
      <c r="M27" s="73"/>
      <c r="N27" s="74"/>
      <c r="O27" s="74"/>
      <c r="P27" s="61"/>
      <c r="Q27" s="76"/>
      <c r="R27" s="63"/>
      <c r="S27" s="63"/>
      <c r="T27" s="63"/>
      <c r="U27" s="79"/>
      <c r="V27" s="77"/>
      <c r="W27" s="77"/>
      <c r="X27" s="65"/>
      <c r="Y27" s="42"/>
      <c r="Z27" s="72"/>
      <c r="AA27" s="73"/>
      <c r="AB27" s="73"/>
      <c r="AC27" s="74"/>
      <c r="AD27" s="74"/>
      <c r="AE27" s="74"/>
      <c r="AF27" s="61"/>
      <c r="AG27" s="76"/>
      <c r="AH27" s="76"/>
      <c r="AI27" s="63"/>
      <c r="AJ27" s="77"/>
      <c r="AK27" s="71"/>
    </row>
    <row r="28" spans="2:38" x14ac:dyDescent="0.25">
      <c r="B28" s="72"/>
      <c r="C28" s="73"/>
      <c r="D28" s="74"/>
      <c r="E28" s="74"/>
      <c r="F28" s="74"/>
      <c r="G28" s="61"/>
      <c r="H28" s="76"/>
      <c r="I28" s="63"/>
      <c r="J28" s="77"/>
      <c r="K28" s="42"/>
      <c r="L28" s="84"/>
      <c r="M28" s="73"/>
      <c r="N28" s="74"/>
      <c r="O28" s="74"/>
      <c r="P28" s="61"/>
      <c r="Q28" s="76"/>
      <c r="R28" s="63"/>
      <c r="S28" s="63"/>
      <c r="T28" s="63"/>
      <c r="U28" s="79"/>
      <c r="V28" s="77"/>
      <c r="W28" s="77"/>
      <c r="X28" s="65"/>
      <c r="Y28" s="42"/>
      <c r="Z28" s="72"/>
      <c r="AA28" s="73"/>
      <c r="AB28" s="73"/>
      <c r="AC28" s="74"/>
      <c r="AD28" s="74"/>
      <c r="AE28" s="74"/>
      <c r="AF28" s="61"/>
      <c r="AG28" s="76"/>
      <c r="AH28" s="76"/>
      <c r="AI28" s="63"/>
      <c r="AJ28" s="77"/>
      <c r="AK28" s="71"/>
    </row>
    <row r="29" spans="2:38" x14ac:dyDescent="0.25">
      <c r="B29" s="72"/>
      <c r="C29" s="73"/>
      <c r="D29" s="74"/>
      <c r="E29" s="74"/>
      <c r="F29" s="74"/>
      <c r="G29" s="61"/>
      <c r="H29" s="76"/>
      <c r="I29" s="63"/>
      <c r="J29" s="77"/>
      <c r="K29" s="42"/>
      <c r="L29" s="84"/>
      <c r="M29" s="73"/>
      <c r="N29" s="74"/>
      <c r="O29" s="74"/>
      <c r="P29" s="61"/>
      <c r="Q29" s="76"/>
      <c r="R29" s="63"/>
      <c r="S29" s="63"/>
      <c r="T29" s="63"/>
      <c r="U29" s="79"/>
      <c r="V29" s="77"/>
      <c r="W29" s="77"/>
      <c r="X29" s="65"/>
      <c r="Y29" s="42"/>
      <c r="Z29" s="72"/>
      <c r="AA29" s="73"/>
      <c r="AB29" s="73"/>
      <c r="AC29" s="74"/>
      <c r="AD29" s="74"/>
      <c r="AE29" s="74"/>
      <c r="AF29" s="61"/>
      <c r="AG29" s="76"/>
      <c r="AH29" s="76"/>
      <c r="AI29" s="63"/>
      <c r="AJ29" s="77"/>
      <c r="AK29" s="71"/>
    </row>
    <row r="30" spans="2:38" x14ac:dyDescent="0.25">
      <c r="B30" s="72"/>
      <c r="C30" s="73"/>
      <c r="D30" s="74"/>
      <c r="E30" s="74"/>
      <c r="F30" s="74"/>
      <c r="G30" s="61"/>
      <c r="H30" s="76"/>
      <c r="I30" s="63"/>
      <c r="J30" s="77"/>
      <c r="K30" s="42"/>
      <c r="L30" s="84"/>
      <c r="M30" s="73"/>
      <c r="N30" s="74"/>
      <c r="O30" s="74"/>
      <c r="P30" s="61"/>
      <c r="Q30" s="76"/>
      <c r="R30" s="63"/>
      <c r="S30" s="63"/>
      <c r="T30" s="63"/>
      <c r="U30" s="79"/>
      <c r="V30" s="77"/>
      <c r="W30" s="77"/>
      <c r="X30" s="65"/>
      <c r="Y30" s="42"/>
      <c r="Z30" s="84"/>
      <c r="AA30" s="73"/>
      <c r="AB30" s="73"/>
      <c r="AC30" s="74"/>
      <c r="AD30" s="74"/>
      <c r="AE30" s="74"/>
      <c r="AF30" s="61"/>
      <c r="AG30" s="76"/>
      <c r="AH30" s="76"/>
      <c r="AI30" s="63"/>
      <c r="AJ30" s="77"/>
      <c r="AK30" s="71"/>
    </row>
    <row r="31" spans="2:38" x14ac:dyDescent="0.25">
      <c r="B31" s="72"/>
      <c r="C31" s="73"/>
      <c r="D31" s="74"/>
      <c r="E31" s="74"/>
      <c r="F31" s="74"/>
      <c r="G31" s="61"/>
      <c r="H31" s="76"/>
      <c r="I31" s="63"/>
      <c r="J31" s="77"/>
      <c r="K31" s="42"/>
      <c r="L31" s="76"/>
      <c r="M31" s="73"/>
      <c r="N31" s="78"/>
      <c r="O31" s="74"/>
      <c r="P31" s="61"/>
      <c r="Q31" s="76"/>
      <c r="R31" s="63"/>
      <c r="S31" s="63"/>
      <c r="T31" s="63"/>
      <c r="U31" s="63" t="s">
        <v>2</v>
      </c>
      <c r="V31" s="77"/>
      <c r="W31" s="77"/>
      <c r="X31" s="65"/>
      <c r="Y31" s="42"/>
      <c r="Z31" s="85"/>
      <c r="AA31" s="67"/>
      <c r="AB31" s="67"/>
      <c r="AC31" s="67"/>
      <c r="AD31" s="67"/>
      <c r="AE31" s="67"/>
      <c r="AF31" s="61"/>
      <c r="AG31" s="76"/>
      <c r="AH31" s="76"/>
      <c r="AI31" s="63"/>
      <c r="AJ31" s="77"/>
      <c r="AK31" s="71"/>
    </row>
    <row r="32" spans="2:38" ht="13" x14ac:dyDescent="0.3">
      <c r="B32" s="113" t="str">
        <f>+B11</f>
        <v>Mens Knits</v>
      </c>
      <c r="C32" s="86">
        <f>SUM(C12:C26)</f>
        <v>48</v>
      </c>
      <c r="D32" s="74"/>
      <c r="E32" s="74"/>
      <c r="F32" s="74"/>
      <c r="G32" s="61"/>
      <c r="H32" s="87">
        <f>SUM(H12:H31)</f>
        <v>1200</v>
      </c>
      <c r="I32" s="88">
        <f>SUM(I12:I31)</f>
        <v>480</v>
      </c>
      <c r="J32" s="90">
        <f>+I32/$J$9</f>
        <v>5.0526315789473685E-3</v>
      </c>
      <c r="K32" s="42"/>
      <c r="L32" s="87"/>
      <c r="M32" s="86">
        <f>SUM(M12:M26)</f>
        <v>0</v>
      </c>
      <c r="N32" s="91"/>
      <c r="O32" s="91"/>
      <c r="P32" s="61"/>
      <c r="Q32" s="87">
        <f>SUM(Q12:Q31)</f>
        <v>71938</v>
      </c>
      <c r="R32" s="88">
        <f>SUM(R12:R31)</f>
        <v>1245.9000000000001</v>
      </c>
      <c r="S32" s="88"/>
      <c r="T32" s="88"/>
      <c r="U32" s="88"/>
      <c r="V32" s="89">
        <v>0</v>
      </c>
      <c r="W32" s="89">
        <f>+R32/$W$9</f>
        <v>0.45700975717115405</v>
      </c>
      <c r="X32" s="90" t="e">
        <f>+R32/#REF!</f>
        <v>#REF!</v>
      </c>
      <c r="Y32" s="42"/>
      <c r="Z32" s="113" t="str">
        <f>+Z11</f>
        <v>Mens Knits</v>
      </c>
      <c r="AA32" s="86">
        <f>SUM(AA12:AA27)</f>
        <v>24</v>
      </c>
      <c r="AB32" s="86"/>
      <c r="AC32" s="67"/>
      <c r="AD32" s="67"/>
      <c r="AE32" s="67"/>
      <c r="AF32" s="61"/>
      <c r="AG32" s="87">
        <f>SUM(AG12:AG31)</f>
        <v>79.298999999999992</v>
      </c>
      <c r="AH32" s="88">
        <f>SUM(AH12:AH31)</f>
        <v>2378.9699999999998</v>
      </c>
      <c r="AI32" s="88">
        <f>SUM(AI12:AI31)</f>
        <v>6343.9199999999992</v>
      </c>
      <c r="AJ32" s="90">
        <f>+AI32/$AJ$9</f>
        <v>5.9999999999999991E-2</v>
      </c>
      <c r="AK32" s="92"/>
    </row>
    <row r="33" spans="2:37" ht="13" thickBot="1" x14ac:dyDescent="0.3">
      <c r="B33" s="97"/>
      <c r="C33" s="98"/>
      <c r="D33" s="99"/>
      <c r="E33" s="99"/>
      <c r="F33" s="99"/>
      <c r="G33" s="100"/>
      <c r="H33" s="101" t="s">
        <v>2</v>
      </c>
      <c r="I33" s="102" t="s">
        <v>2</v>
      </c>
      <c r="J33" s="103"/>
      <c r="K33" s="105"/>
      <c r="L33" s="101"/>
      <c r="M33" s="98"/>
      <c r="N33" s="98"/>
      <c r="O33" s="98"/>
      <c r="P33" s="100"/>
      <c r="Q33" s="101" t="s">
        <v>2</v>
      </c>
      <c r="R33" s="102" t="s">
        <v>2</v>
      </c>
      <c r="S33" s="102"/>
      <c r="T33" s="102"/>
      <c r="U33" s="102"/>
      <c r="V33" s="103"/>
      <c r="W33" s="103"/>
      <c r="X33" s="104" t="s">
        <v>2</v>
      </c>
      <c r="Y33" s="105"/>
      <c r="Z33" s="106"/>
      <c r="AA33" s="107"/>
      <c r="AB33" s="107"/>
      <c r="AC33" s="107"/>
      <c r="AD33" s="107"/>
      <c r="AE33" s="107"/>
      <c r="AF33" s="100"/>
      <c r="AG33" s="101" t="s">
        <v>2</v>
      </c>
      <c r="AH33" s="101"/>
      <c r="AI33" s="102" t="s">
        <v>2</v>
      </c>
      <c r="AJ33" s="103"/>
      <c r="AK33" s="108"/>
    </row>
    <row r="34" spans="2:37" x14ac:dyDescent="0.25">
      <c r="K34" s="5"/>
    </row>
    <row r="35" spans="2:37" x14ac:dyDescent="0.25">
      <c r="K35" s="5"/>
    </row>
    <row r="36" spans="2:37" x14ac:dyDescent="0.25">
      <c r="K36" s="5"/>
    </row>
    <row r="37" spans="2:37" x14ac:dyDescent="0.25">
      <c r="K37" s="5"/>
    </row>
    <row r="38" spans="2:37" x14ac:dyDescent="0.25">
      <c r="K38" s="5"/>
    </row>
    <row r="39" spans="2:37" x14ac:dyDescent="0.25">
      <c r="I39" s="96"/>
      <c r="K39" s="5"/>
    </row>
    <row r="40" spans="2:37" x14ac:dyDescent="0.25">
      <c r="K40" s="5"/>
    </row>
    <row r="41" spans="2:37" x14ac:dyDescent="0.25">
      <c r="B41" s="93"/>
      <c r="C41" s="94"/>
      <c r="D41" s="94"/>
      <c r="E41" s="94"/>
      <c r="F41" s="94"/>
      <c r="H41" s="95"/>
      <c r="I41" s="93"/>
      <c r="J41" s="95"/>
      <c r="AA41" s="94"/>
      <c r="AB41" s="94"/>
      <c r="AC41" s="94"/>
      <c r="AD41" s="94"/>
      <c r="AE41" s="94"/>
    </row>
    <row r="50" spans="2:31" x14ac:dyDescent="0.25">
      <c r="I50" s="96"/>
    </row>
    <row r="52" spans="2:31" x14ac:dyDescent="0.25">
      <c r="B52" s="93"/>
      <c r="C52" s="94"/>
      <c r="D52" s="94"/>
      <c r="E52" s="94"/>
      <c r="F52" s="94"/>
      <c r="H52" s="95"/>
      <c r="I52" s="93"/>
      <c r="J52" s="95"/>
      <c r="AA52" s="94"/>
      <c r="AB52" s="94"/>
      <c r="AC52" s="94"/>
      <c r="AD52" s="94"/>
      <c r="AE52" s="94"/>
    </row>
    <row r="72" spans="2:38" s="6" customFormat="1" x14ac:dyDescent="0.25">
      <c r="B72" s="5"/>
      <c r="C72" s="2"/>
      <c r="D72" s="2"/>
      <c r="E72" s="2"/>
      <c r="F72" s="2"/>
      <c r="G72" s="3"/>
      <c r="H72" s="4"/>
      <c r="I72" s="5"/>
      <c r="J72" s="4"/>
      <c r="V72" s="6" t="s">
        <v>2</v>
      </c>
      <c r="Y72" s="5"/>
      <c r="Z72" s="5"/>
      <c r="AA72" s="2"/>
      <c r="AB72" s="2"/>
      <c r="AC72" s="2"/>
      <c r="AD72" s="2"/>
      <c r="AE72" s="2"/>
      <c r="AF72" s="5"/>
      <c r="AG72" s="7"/>
      <c r="AH72" s="7"/>
      <c r="AI72" s="5"/>
      <c r="AJ72" s="5"/>
      <c r="AL72" s="5"/>
    </row>
  </sheetData>
  <pageMargins left="0.38" right="0" top="0" bottom="0" header="0" footer="0"/>
  <pageSetup scale="78" orientation="landscape" r:id="rId1"/>
  <headerFooter alignWithMargins="0">
    <oddFooter>&amp;L&amp;D&amp;R&amp;F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Buy Plans</vt:lpstr>
      <vt:lpstr>'Buy Plans'!Print_Area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Dirck Noordhof</dc:creator>
  <cp:lastModifiedBy>Dirck Noordhoff</cp:lastModifiedBy>
  <cp:lastPrinted>2018-02-14T05:17:14Z</cp:lastPrinted>
  <dcterms:created xsi:type="dcterms:W3CDTF">2018-02-13T06:39:05Z</dcterms:created>
  <dcterms:modified xsi:type="dcterms:W3CDTF">2020-05-20T19:16:13Z</dcterms:modified>
</cp:coreProperties>
</file>