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irck Noordhoff\Desktop\DATA 2019\Tool Kit\"/>
    </mc:Choice>
  </mc:AlternateContent>
  <xr:revisionPtr revIDLastSave="0" documentId="8_{0DCED590-9F3B-427C-A017-54CF9A5F746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otal Company" sheetId="1" r:id="rId1"/>
  </sheets>
  <definedNames>
    <definedName name="_xlnm.Print_Area" localSheetId="0">'Total Company'!$A$1:$S$73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2" i="1" l="1"/>
  <c r="I62" i="1"/>
  <c r="S62" i="1" s="1"/>
  <c r="P54" i="1"/>
  <c r="O54" i="1"/>
  <c r="N54" i="1"/>
  <c r="M54" i="1"/>
  <c r="L54" i="1"/>
  <c r="K54" i="1"/>
  <c r="H54" i="1"/>
  <c r="G54" i="1"/>
  <c r="F54" i="1"/>
  <c r="E54" i="1"/>
  <c r="D54" i="1"/>
  <c r="C54" i="1"/>
  <c r="P53" i="1"/>
  <c r="O53" i="1"/>
  <c r="N53" i="1"/>
  <c r="M53" i="1"/>
  <c r="L53" i="1"/>
  <c r="K53" i="1"/>
  <c r="Q53" i="1" s="1"/>
  <c r="H53" i="1"/>
  <c r="G53" i="1"/>
  <c r="F53" i="1"/>
  <c r="E53" i="1"/>
  <c r="D53" i="1"/>
  <c r="C53" i="1"/>
  <c r="P49" i="1"/>
  <c r="P50" i="1" s="1"/>
  <c r="O49" i="1"/>
  <c r="O50" i="1" s="1"/>
  <c r="N49" i="1"/>
  <c r="N50" i="1" s="1"/>
  <c r="M49" i="1"/>
  <c r="M50" i="1" s="1"/>
  <c r="L49" i="1"/>
  <c r="L50" i="1" s="1"/>
  <c r="K49" i="1"/>
  <c r="K50" i="1" s="1"/>
  <c r="H49" i="1"/>
  <c r="H50" i="1" s="1"/>
  <c r="G49" i="1"/>
  <c r="G50" i="1" s="1"/>
  <c r="F49" i="1"/>
  <c r="F50" i="1" s="1"/>
  <c r="E49" i="1"/>
  <c r="E50" i="1" s="1"/>
  <c r="D49" i="1"/>
  <c r="D50" i="1" s="1"/>
  <c r="C49" i="1"/>
  <c r="C50" i="1" s="1"/>
  <c r="Q46" i="1"/>
  <c r="I46" i="1"/>
  <c r="S46" i="1" s="1"/>
  <c r="Q45" i="1"/>
  <c r="I45" i="1"/>
  <c r="S45" i="1" s="1"/>
  <c r="Q44" i="1"/>
  <c r="I44" i="1"/>
  <c r="S44" i="1" s="1"/>
  <c r="P41" i="1"/>
  <c r="O41" i="1"/>
  <c r="N41" i="1"/>
  <c r="M41" i="1"/>
  <c r="L41" i="1"/>
  <c r="K41" i="1"/>
  <c r="H41" i="1"/>
  <c r="G41" i="1"/>
  <c r="F41" i="1"/>
  <c r="E41" i="1"/>
  <c r="D41" i="1"/>
  <c r="C41" i="1"/>
  <c r="Q39" i="1"/>
  <c r="I39" i="1"/>
  <c r="S39" i="1" s="1"/>
  <c r="P35" i="1"/>
  <c r="P51" i="1" s="1"/>
  <c r="P52" i="1" s="1"/>
  <c r="O35" i="1"/>
  <c r="O51" i="1" s="1"/>
  <c r="O52" i="1" s="1"/>
  <c r="N35" i="1"/>
  <c r="N51" i="1" s="1"/>
  <c r="N52" i="1" s="1"/>
  <c r="M35" i="1"/>
  <c r="L35" i="1"/>
  <c r="L51" i="1" s="1"/>
  <c r="L52" i="1" s="1"/>
  <c r="K35" i="1"/>
  <c r="K51" i="1" s="1"/>
  <c r="H35" i="1"/>
  <c r="H51" i="1" s="1"/>
  <c r="H52" i="1" s="1"/>
  <c r="G35" i="1"/>
  <c r="G51" i="1" s="1"/>
  <c r="G52" i="1" s="1"/>
  <c r="F35" i="1"/>
  <c r="F51" i="1" s="1"/>
  <c r="F52" i="1" s="1"/>
  <c r="E35" i="1"/>
  <c r="E51" i="1" s="1"/>
  <c r="E52" i="1" s="1"/>
  <c r="D35" i="1"/>
  <c r="D51" i="1" s="1"/>
  <c r="D52" i="1" s="1"/>
  <c r="C35" i="1"/>
  <c r="C51" i="1" s="1"/>
  <c r="C52" i="1" s="1"/>
  <c r="P33" i="1"/>
  <c r="O33" i="1"/>
  <c r="N33" i="1"/>
  <c r="M33" i="1"/>
  <c r="L33" i="1"/>
  <c r="K33" i="1"/>
  <c r="H33" i="1"/>
  <c r="G33" i="1"/>
  <c r="F33" i="1"/>
  <c r="E33" i="1"/>
  <c r="D33" i="1"/>
  <c r="C33" i="1"/>
  <c r="S31" i="1"/>
  <c r="Q31" i="1"/>
  <c r="I31" i="1"/>
  <c r="Q27" i="1"/>
  <c r="I27" i="1"/>
  <c r="S27" i="1" s="1"/>
  <c r="Q26" i="1"/>
  <c r="I26" i="1"/>
  <c r="S26" i="1" s="1"/>
  <c r="P23" i="1"/>
  <c r="O23" i="1"/>
  <c r="N23" i="1"/>
  <c r="M23" i="1"/>
  <c r="L23" i="1"/>
  <c r="K23" i="1"/>
  <c r="G23" i="1"/>
  <c r="F23" i="1"/>
  <c r="E23" i="1"/>
  <c r="D23" i="1"/>
  <c r="C23" i="1"/>
  <c r="P20" i="1"/>
  <c r="O20" i="1"/>
  <c r="N20" i="1"/>
  <c r="M20" i="1"/>
  <c r="L20" i="1"/>
  <c r="K20" i="1"/>
  <c r="H20" i="1"/>
  <c r="G20" i="1"/>
  <c r="F20" i="1"/>
  <c r="E20" i="1"/>
  <c r="D20" i="1"/>
  <c r="C20" i="1"/>
  <c r="P18" i="1"/>
  <c r="O18" i="1"/>
  <c r="N18" i="1"/>
  <c r="M18" i="1"/>
  <c r="L18" i="1"/>
  <c r="K18" i="1"/>
  <c r="H18" i="1"/>
  <c r="G18" i="1"/>
  <c r="F18" i="1"/>
  <c r="E18" i="1"/>
  <c r="D18" i="1"/>
  <c r="C18" i="1"/>
  <c r="S16" i="1"/>
  <c r="R16" i="1"/>
  <c r="J16" i="1"/>
  <c r="I16" i="1"/>
  <c r="Q15" i="1"/>
  <c r="P15" i="1"/>
  <c r="O15" i="1"/>
  <c r="O24" i="1" s="1"/>
  <c r="O28" i="1" s="1"/>
  <c r="O61" i="1" s="1"/>
  <c r="N15" i="1"/>
  <c r="M24" i="1" s="1"/>
  <c r="M28" i="1" s="1"/>
  <c r="M61" i="1" s="1"/>
  <c r="M15" i="1"/>
  <c r="L24" i="1" s="1"/>
  <c r="L28" i="1" s="1"/>
  <c r="L61" i="1" s="1"/>
  <c r="L15" i="1"/>
  <c r="K15" i="1"/>
  <c r="K24" i="1" s="1"/>
  <c r="H15" i="1"/>
  <c r="G24" i="1" s="1"/>
  <c r="G28" i="1" s="1"/>
  <c r="G61" i="1" s="1"/>
  <c r="G15" i="1"/>
  <c r="F15" i="1"/>
  <c r="E24" i="1" s="1"/>
  <c r="E28" i="1" s="1"/>
  <c r="E61" i="1" s="1"/>
  <c r="E15" i="1"/>
  <c r="D15" i="1"/>
  <c r="C24" i="1" s="1"/>
  <c r="C15" i="1"/>
  <c r="S14" i="1"/>
  <c r="R14" i="1"/>
  <c r="J14" i="1"/>
  <c r="I14" i="1"/>
  <c r="H23" i="1" s="1"/>
  <c r="P11" i="1"/>
  <c r="O11" i="1"/>
  <c r="N11" i="1"/>
  <c r="M11" i="1"/>
  <c r="L11" i="1"/>
  <c r="K11" i="1"/>
  <c r="H11" i="1"/>
  <c r="G11" i="1"/>
  <c r="F11" i="1"/>
  <c r="E11" i="1"/>
  <c r="D11" i="1"/>
  <c r="C11" i="1"/>
  <c r="Q10" i="1"/>
  <c r="R20" i="1" s="1"/>
  <c r="I10" i="1"/>
  <c r="P9" i="1"/>
  <c r="O9" i="1"/>
  <c r="N9" i="1"/>
  <c r="M9" i="1"/>
  <c r="L9" i="1"/>
  <c r="K9" i="1"/>
  <c r="H9" i="1"/>
  <c r="G9" i="1"/>
  <c r="F9" i="1"/>
  <c r="E9" i="1"/>
  <c r="D9" i="1"/>
  <c r="C9" i="1"/>
  <c r="Q8" i="1"/>
  <c r="I8" i="1"/>
  <c r="Q7" i="1"/>
  <c r="I7" i="1"/>
  <c r="J18" i="1" s="1"/>
  <c r="P24" i="1" l="1"/>
  <c r="P28" i="1" s="1"/>
  <c r="P61" i="1" s="1"/>
  <c r="I23" i="1"/>
  <c r="Q35" i="1"/>
  <c r="Q37" i="1" s="1"/>
  <c r="E37" i="1"/>
  <c r="R59" i="1"/>
  <c r="S10" i="1"/>
  <c r="D24" i="1"/>
  <c r="D28" i="1" s="1"/>
  <c r="D61" i="1" s="1"/>
  <c r="I15" i="1"/>
  <c r="S15" i="1" s="1"/>
  <c r="R15" i="1"/>
  <c r="Q23" i="1"/>
  <c r="N37" i="1"/>
  <c r="I53" i="1"/>
  <c r="J59" i="1" s="1"/>
  <c r="S7" i="1"/>
  <c r="S18" i="1" s="1"/>
  <c r="F24" i="1"/>
  <c r="F28" i="1" s="1"/>
  <c r="F61" i="1" s="1"/>
  <c r="S41" i="1"/>
  <c r="S20" i="1"/>
  <c r="C28" i="1"/>
  <c r="K28" i="1"/>
  <c r="K52" i="1"/>
  <c r="S53" i="1"/>
  <c r="S59" i="1" s="1"/>
  <c r="I51" i="1"/>
  <c r="R19" i="1"/>
  <c r="J20" i="1"/>
  <c r="Q33" i="1"/>
  <c r="I35" i="1"/>
  <c r="S35" i="1" s="1"/>
  <c r="F37" i="1"/>
  <c r="K37" i="1"/>
  <c r="O37" i="1"/>
  <c r="Q41" i="1"/>
  <c r="Q49" i="1"/>
  <c r="R57" i="1" s="1"/>
  <c r="I50" i="1"/>
  <c r="I54" i="1"/>
  <c r="I9" i="1"/>
  <c r="S8" i="1"/>
  <c r="S9" i="1" s="1"/>
  <c r="Q11" i="1"/>
  <c r="Q54" i="1" s="1"/>
  <c r="R18" i="1"/>
  <c r="H24" i="1"/>
  <c r="H28" i="1" s="1"/>
  <c r="H61" i="1" s="1"/>
  <c r="I33" i="1"/>
  <c r="S33" i="1"/>
  <c r="C37" i="1"/>
  <c r="G37" i="1"/>
  <c r="L37" i="1"/>
  <c r="P37" i="1"/>
  <c r="I41" i="1"/>
  <c r="I49" i="1"/>
  <c r="I11" i="1"/>
  <c r="S11" i="1"/>
  <c r="S54" i="1" s="1"/>
  <c r="J15" i="1"/>
  <c r="N24" i="1"/>
  <c r="N28" i="1" s="1"/>
  <c r="N61" i="1" s="1"/>
  <c r="D37" i="1"/>
  <c r="H37" i="1"/>
  <c r="M37" i="1"/>
  <c r="M51" i="1"/>
  <c r="M52" i="1" s="1"/>
  <c r="I52" i="1"/>
  <c r="Q9" i="1"/>
  <c r="J19" i="1"/>
  <c r="I37" i="1"/>
  <c r="I24" i="1" l="1"/>
  <c r="S23" i="1"/>
  <c r="J58" i="1"/>
  <c r="S37" i="1"/>
  <c r="S19" i="1"/>
  <c r="Q28" i="1"/>
  <c r="Q61" i="1" s="1"/>
  <c r="K61" i="1"/>
  <c r="J57" i="1"/>
  <c r="S49" i="1"/>
  <c r="Q24" i="1"/>
  <c r="Q51" i="1"/>
  <c r="I28" i="1"/>
  <c r="C61" i="1"/>
  <c r="Q50" i="1"/>
  <c r="S24" i="1" l="1"/>
  <c r="R58" i="1"/>
  <c r="Q52" i="1"/>
  <c r="S57" i="1"/>
  <c r="S50" i="1"/>
  <c r="S28" i="1"/>
  <c r="S61" i="1" s="1"/>
  <c r="I61" i="1"/>
  <c r="S51" i="1"/>
  <c r="S58" i="1" l="1"/>
  <c r="S52" i="1"/>
</calcChain>
</file>

<file path=xl/sharedStrings.xml><?xml version="1.0" encoding="utf-8"?>
<sst xmlns="http://schemas.openxmlformats.org/spreadsheetml/2006/main" count="129" uniqueCount="107">
  <si>
    <t>Total Company</t>
  </si>
  <si>
    <t>JAN</t>
  </si>
  <si>
    <t>FEB</t>
  </si>
  <si>
    <t>MAR</t>
  </si>
  <si>
    <t>APR</t>
  </si>
  <si>
    <t>MAY</t>
  </si>
  <si>
    <t>JUNE</t>
  </si>
  <si>
    <t>S1</t>
  </si>
  <si>
    <t>JULY</t>
  </si>
  <si>
    <t>AUG</t>
  </si>
  <si>
    <t>SEPT</t>
  </si>
  <si>
    <t>OCT</t>
  </si>
  <si>
    <t>NOV</t>
  </si>
  <si>
    <t>DEC</t>
  </si>
  <si>
    <t>S2</t>
  </si>
  <si>
    <t>YEAR</t>
  </si>
  <si>
    <t>MONTH SALES</t>
  </si>
  <si>
    <t>Last Year $</t>
  </si>
  <si>
    <t>Plan $</t>
  </si>
  <si>
    <t>Plan %</t>
  </si>
  <si>
    <t>This Year $</t>
  </si>
  <si>
    <t>This Year %</t>
  </si>
  <si>
    <t xml:space="preserve"> </t>
  </si>
  <si>
    <t>STOCK BOM</t>
  </si>
  <si>
    <t>AVG STK</t>
  </si>
  <si>
    <t>Last Year</t>
  </si>
  <si>
    <t>Plan</t>
  </si>
  <si>
    <t>This Year</t>
  </si>
  <si>
    <t>T/O</t>
  </si>
  <si>
    <t>STOCK/SALES Last Year</t>
  </si>
  <si>
    <t>STOCK/SALES Plan</t>
  </si>
  <si>
    <t>STOCK/SALES This Year</t>
  </si>
  <si>
    <t xml:space="preserve">  </t>
  </si>
  <si>
    <t>STOCK PURCHASE</t>
  </si>
  <si>
    <t>LAST YEAR</t>
  </si>
  <si>
    <t>OPEN TO RECEIVE</t>
  </si>
  <si>
    <t>TRANSFERS</t>
  </si>
  <si>
    <t>ON ORDER</t>
  </si>
  <si>
    <t>RECEIPTS</t>
  </si>
  <si>
    <t>OPEN TO BUY</t>
  </si>
  <si>
    <t>MARKDOWNS/LIQUID.</t>
  </si>
  <si>
    <t>Last Year %</t>
  </si>
  <si>
    <t>MARKUP %</t>
  </si>
  <si>
    <t>GROSS MARGIN</t>
  </si>
  <si>
    <t>Last Year GM$</t>
  </si>
  <si>
    <t>Last Year GM%</t>
  </si>
  <si>
    <t>Plan GM$</t>
  </si>
  <si>
    <t>Plan % GM%</t>
  </si>
  <si>
    <t>This Year GM$</t>
  </si>
  <si>
    <t>This Year GM%</t>
  </si>
  <si>
    <t>GMROII Last Year</t>
  </si>
  <si>
    <t>GMROII Plan</t>
  </si>
  <si>
    <t>GMROII This Year</t>
  </si>
  <si>
    <t>OTB@ RETAIL $</t>
  </si>
  <si>
    <t>ISSUED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</si>
  <si>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</si>
  <si>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</si>
  <si>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</si>
  <si>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</si>
  <si>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</si>
  <si>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</si>
  <si>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</si>
  <si>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</si>
  <si>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</si>
  <si>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</si>
  <si>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TOTAL</t>
  </si>
  <si>
    <t>A</t>
  </si>
  <si>
    <t>B</t>
  </si>
  <si>
    <t>C</t>
  </si>
  <si>
    <t>D</t>
  </si>
  <si>
    <t>E</t>
  </si>
  <si>
    <t>F</t>
  </si>
  <si>
    <t>G</t>
  </si>
  <si>
    <t>O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</si>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</sst>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0.0%"/>
    <numFmt numFmtId="167" formatCode="0.00_)"/>
    <numFmt numFmtId="168" formatCode="_(&quot;$&quot;* #,##0_);_(&quot;$&quot;* \(#,##0\);_(&quot;$&quot;* &quot;-&quot;??_);_(@_)"/>
  </numFmts>
  <fonts count="14" x14ac:knownFonts="1">
    <font>
      <sz val="14"/>
      <name val="Helv"/>
    </font>
    <font>
      <b/>
      <sz val="16"/>
      <color theme="1"/>
      <name val="Garamond"/>
      <family val="1"/>
    </font>
    <font>
      <b/>
      <sz val="16"/>
      <name val="Garamond"/>
      <family val="1"/>
    </font>
    <font>
      <sz val="16"/>
      <name val="Garamond"/>
      <family val="1"/>
    </font>
    <font>
      <b/>
      <u/>
      <sz val="16"/>
      <name val="Garamond"/>
      <family val="1"/>
    </font>
    <font>
      <sz val="10"/>
      <name val="Arial"/>
    </font>
    <font>
      <b/>
      <sz val="16"/>
      <color rgb="FF0070C0"/>
      <name val="Garamond"/>
      <family val="1"/>
    </font>
    <font>
      <sz val="16"/>
      <color indexed="14"/>
      <name val="Garamond"/>
      <family val="1"/>
    </font>
    <font>
      <sz val="16"/>
      <color theme="1"/>
      <name val="Garamond"/>
      <family val="1"/>
    </font>
    <font>
      <sz val="16"/>
      <color rgb="FF0070C0"/>
      <name val="Garamond"/>
      <family val="1"/>
    </font>
    <font>
      <b/>
      <sz val="16"/>
      <color rgb="FFC00000"/>
      <name val="Garamond"/>
      <family val="1"/>
    </font>
    <font>
      <sz val="16"/>
      <color rgb="FFC00000"/>
      <name val="Garamond"/>
      <family val="1"/>
    </font>
    <font>
      <b/>
      <sz val="16"/>
      <color indexed="14"/>
      <name val="Garamond"/>
      <family val="1"/>
    </font>
    <font>
      <b/>
      <sz val="16"/>
      <color rgb="FFFF0000"/>
      <name val="Garamond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1" fillId="0" borderId="0" xfId="0" quotePrefix="1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 applyProtection="1">
      <alignment horizontal="center"/>
      <protection locked="0"/>
    </xf>
    <xf numFmtId="164" fontId="2" fillId="0" borderId="0" xfId="1" applyNumberFormat="1" applyFont="1" applyBorder="1" applyProtection="1">
      <protection locked="0"/>
    </xf>
    <xf numFmtId="165" fontId="2" fillId="0" borderId="0" xfId="0" applyNumberFormat="1" applyFont="1" applyBorder="1" applyProtection="1"/>
    <xf numFmtId="5" fontId="2" fillId="0" borderId="5" xfId="0" applyNumberFormat="1" applyFont="1" applyBorder="1" applyProtection="1">
      <protection locked="0"/>
    </xf>
    <xf numFmtId="5" fontId="2" fillId="0" borderId="0" xfId="0" applyNumberFormat="1" applyFont="1" applyBorder="1" applyProtection="1">
      <protection locked="0"/>
    </xf>
    <xf numFmtId="166" fontId="6" fillId="0" borderId="0" xfId="0" applyNumberFormat="1" applyFont="1" applyBorder="1" applyProtection="1"/>
    <xf numFmtId="0" fontId="6" fillId="0" borderId="0" xfId="0" applyFont="1" applyBorder="1"/>
    <xf numFmtId="166" fontId="6" fillId="0" borderId="5" xfId="0" applyNumberFormat="1" applyFont="1" applyBorder="1" applyProtection="1"/>
    <xf numFmtId="0" fontId="7" fillId="0" borderId="0" xfId="0" applyFont="1" applyBorder="1"/>
    <xf numFmtId="0" fontId="7" fillId="0" borderId="0" xfId="0" applyFont="1"/>
    <xf numFmtId="165" fontId="1" fillId="0" borderId="0" xfId="0" applyNumberFormat="1" applyFont="1" applyBorder="1" applyProtection="1">
      <protection locked="0"/>
    </xf>
    <xf numFmtId="165" fontId="1" fillId="0" borderId="0" xfId="0" applyNumberFormat="1" applyFont="1" applyBorder="1" applyProtection="1"/>
    <xf numFmtId="165" fontId="1" fillId="0" borderId="5" xfId="0" applyNumberFormat="1" applyFont="1" applyBorder="1" applyProtection="1"/>
    <xf numFmtId="0" fontId="8" fillId="0" borderId="0" xfId="0" applyFont="1" applyBorder="1"/>
    <xf numFmtId="0" fontId="1" fillId="0" borderId="6" xfId="0" applyFont="1" applyBorder="1" applyAlignment="1" applyProtection="1">
      <alignment horizontal="center"/>
      <protection locked="0"/>
    </xf>
    <xf numFmtId="166" fontId="6" fillId="0" borderId="7" xfId="0" applyNumberFormat="1" applyFont="1" applyBorder="1" applyProtection="1"/>
    <xf numFmtId="0" fontId="6" fillId="0" borderId="7" xfId="0" applyFont="1" applyBorder="1"/>
    <xf numFmtId="166" fontId="6" fillId="0" borderId="8" xfId="0" applyNumberFormat="1" applyFont="1" applyBorder="1" applyProtection="1"/>
    <xf numFmtId="0" fontId="1" fillId="0" borderId="0" xfId="0" applyFont="1" applyBorder="1" applyProtection="1">
      <protection locked="0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4" fontId="1" fillId="0" borderId="0" xfId="1" applyNumberFormat="1" applyFont="1" applyBorder="1" applyProtection="1">
      <protection locked="0"/>
    </xf>
    <xf numFmtId="164" fontId="1" fillId="0" borderId="0" xfId="1" applyNumberFormat="1" applyFont="1" applyBorder="1" applyProtection="1"/>
    <xf numFmtId="164" fontId="1" fillId="0" borderId="5" xfId="1" applyNumberFormat="1" applyFont="1" applyBorder="1" applyProtection="1"/>
    <xf numFmtId="164" fontId="3" fillId="0" borderId="0" xfId="1" applyNumberFormat="1" applyFont="1" applyBorder="1"/>
    <xf numFmtId="0" fontId="1" fillId="0" borderId="4" xfId="0" applyFont="1" applyBorder="1" applyAlignment="1">
      <alignment horizontal="center"/>
    </xf>
    <xf numFmtId="164" fontId="6" fillId="0" borderId="0" xfId="1" applyNumberFormat="1" applyFont="1" applyBorder="1" applyProtection="1"/>
    <xf numFmtId="164" fontId="7" fillId="0" borderId="0" xfId="1" applyNumberFormat="1" applyFont="1" applyBorder="1"/>
    <xf numFmtId="0" fontId="1" fillId="0" borderId="4" xfId="0" applyFont="1" applyBorder="1" applyProtection="1">
      <protection locked="0"/>
    </xf>
    <xf numFmtId="167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167" fontId="1" fillId="0" borderId="5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  <protection locked="0"/>
    </xf>
    <xf numFmtId="167" fontId="6" fillId="0" borderId="0" xfId="0" applyNumberFormat="1" applyFont="1" applyBorder="1" applyProtection="1"/>
    <xf numFmtId="167" fontId="1" fillId="0" borderId="0" xfId="0" applyNumberFormat="1" applyFont="1" applyBorder="1" applyProtection="1"/>
    <xf numFmtId="167" fontId="1" fillId="0" borderId="5" xfId="0" applyNumberFormat="1" applyFont="1" applyBorder="1" applyProtection="1"/>
    <xf numFmtId="167" fontId="2" fillId="0" borderId="0" xfId="0" applyNumberFormat="1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167" fontId="6" fillId="0" borderId="7" xfId="0" applyNumberFormat="1" applyFont="1" applyBorder="1" applyProtection="1"/>
    <xf numFmtId="167" fontId="6" fillId="0" borderId="7" xfId="0" applyNumberFormat="1" applyFont="1" applyBorder="1" applyAlignment="1" applyProtection="1">
      <alignment horizontal="left"/>
    </xf>
    <xf numFmtId="167" fontId="1" fillId="0" borderId="7" xfId="0" applyNumberFormat="1" applyFont="1" applyBorder="1" applyProtection="1"/>
    <xf numFmtId="167" fontId="1" fillId="0" borderId="8" xfId="0" applyNumberFormat="1" applyFont="1" applyBorder="1" applyProtection="1"/>
    <xf numFmtId="164" fontId="6" fillId="0" borderId="0" xfId="1" applyNumberFormat="1" applyFont="1" applyBorder="1"/>
    <xf numFmtId="164" fontId="6" fillId="0" borderId="5" xfId="1" applyNumberFormat="1" applyFont="1" applyBorder="1" applyProtection="1"/>
    <xf numFmtId="164" fontId="6" fillId="0" borderId="0" xfId="1" applyNumberFormat="1" applyFont="1" applyBorder="1" applyProtection="1">
      <protection locked="0"/>
    </xf>
    <xf numFmtId="164" fontId="6" fillId="0" borderId="0" xfId="1" applyNumberFormat="1" applyFont="1" applyBorder="1" applyAlignment="1" applyProtection="1">
      <alignment horizontal="left"/>
    </xf>
    <xf numFmtId="164" fontId="9" fillId="0" borderId="0" xfId="1" applyNumberFormat="1" applyFont="1" applyBorder="1"/>
    <xf numFmtId="164" fontId="6" fillId="0" borderId="0" xfId="1" applyNumberFormat="1" applyFont="1" applyBorder="1" applyAlignment="1" applyProtection="1">
      <alignment horizontal="left"/>
      <protection locked="0"/>
    </xf>
    <xf numFmtId="164" fontId="10" fillId="0" borderId="7" xfId="1" applyNumberFormat="1" applyFont="1" applyBorder="1" applyProtection="1"/>
    <xf numFmtId="164" fontId="10" fillId="0" borderId="8" xfId="1" applyNumberFormat="1" applyFont="1" applyBorder="1" applyProtection="1"/>
    <xf numFmtId="164" fontId="11" fillId="0" borderId="0" xfId="1" applyNumberFormat="1" applyFont="1" applyBorder="1"/>
    <xf numFmtId="0" fontId="11" fillId="0" borderId="0" xfId="0" applyFont="1"/>
    <xf numFmtId="168" fontId="2" fillId="0" borderId="0" xfId="2" applyNumberFormat="1" applyFont="1" applyBorder="1"/>
    <xf numFmtId="168" fontId="2" fillId="0" borderId="2" xfId="2" applyNumberFormat="1" applyFont="1" applyBorder="1"/>
    <xf numFmtId="164" fontId="2" fillId="0" borderId="0" xfId="1" applyNumberFormat="1" applyFont="1" applyBorder="1" applyProtection="1"/>
    <xf numFmtId="164" fontId="2" fillId="0" borderId="5" xfId="1" applyNumberFormat="1" applyFont="1" applyBorder="1" applyProtection="1"/>
    <xf numFmtId="164" fontId="3" fillId="0" borderId="0" xfId="1" applyNumberFormat="1" applyFont="1"/>
    <xf numFmtId="0" fontId="2" fillId="0" borderId="5" xfId="0" applyFont="1" applyBorder="1"/>
    <xf numFmtId="168" fontId="2" fillId="0" borderId="5" xfId="2" applyNumberFormat="1" applyFont="1" applyBorder="1"/>
    <xf numFmtId="0" fontId="9" fillId="0" borderId="0" xfId="0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0" fontId="6" fillId="0" borderId="2" xfId="0" applyFont="1" applyBorder="1"/>
    <xf numFmtId="166" fontId="2" fillId="0" borderId="0" xfId="0" applyNumberFormat="1" applyFont="1" applyBorder="1" applyProtection="1">
      <protection locked="0"/>
    </xf>
    <xf numFmtId="166" fontId="6" fillId="0" borderId="0" xfId="0" applyNumberFormat="1" applyFont="1" applyBorder="1" applyProtection="1">
      <protection locked="0"/>
    </xf>
    <xf numFmtId="166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166" fontId="6" fillId="0" borderId="7" xfId="0" applyNumberFormat="1" applyFont="1" applyBorder="1" applyProtection="1">
      <protection locked="0"/>
    </xf>
    <xf numFmtId="164" fontId="7" fillId="0" borderId="0" xfId="1" applyNumberFormat="1" applyFont="1"/>
    <xf numFmtId="0" fontId="12" fillId="0" borderId="2" xfId="0" applyFont="1" applyBorder="1"/>
    <xf numFmtId="7" fontId="6" fillId="0" borderId="2" xfId="0" applyNumberFormat="1" applyFont="1" applyBorder="1" applyProtection="1"/>
    <xf numFmtId="7" fontId="6" fillId="0" borderId="3" xfId="0" applyNumberFormat="1" applyFont="1" applyBorder="1" applyProtection="1"/>
    <xf numFmtId="0" fontId="12" fillId="0" borderId="0" xfId="0" applyFont="1" applyBorder="1"/>
    <xf numFmtId="7" fontId="6" fillId="0" borderId="0" xfId="0" applyNumberFormat="1" applyFont="1" applyBorder="1" applyProtection="1"/>
    <xf numFmtId="7" fontId="6" fillId="0" borderId="5" xfId="0" applyNumberFormat="1" applyFont="1" applyBorder="1" applyProtection="1"/>
    <xf numFmtId="0" fontId="12" fillId="0" borderId="7" xfId="0" applyFont="1" applyBorder="1"/>
    <xf numFmtId="7" fontId="6" fillId="0" borderId="7" xfId="0" applyNumberFormat="1" applyFont="1" applyBorder="1" applyProtection="1"/>
    <xf numFmtId="7" fontId="6" fillId="0" borderId="8" xfId="0" applyNumberFormat="1" applyFont="1" applyBorder="1" applyProtection="1"/>
    <xf numFmtId="0" fontId="1" fillId="0" borderId="1" xfId="0" applyFont="1" applyBorder="1" applyAlignment="1" applyProtection="1">
      <alignment horizontal="center"/>
      <protection locked="0"/>
    </xf>
    <xf numFmtId="164" fontId="6" fillId="0" borderId="2" xfId="1" applyNumberFormat="1" applyFont="1" applyBorder="1" applyProtection="1"/>
    <xf numFmtId="164" fontId="6" fillId="0" borderId="2" xfId="1" applyNumberFormat="1" applyFont="1" applyBorder="1" applyAlignment="1" applyProtection="1">
      <alignment horizontal="left"/>
    </xf>
    <xf numFmtId="164" fontId="6" fillId="0" borderId="3" xfId="1" applyNumberFormat="1" applyFont="1" applyBorder="1" applyProtection="1"/>
    <xf numFmtId="165" fontId="2" fillId="0" borderId="0" xfId="0" applyNumberFormat="1" applyFont="1" applyBorder="1" applyProtection="1">
      <protection locked="0"/>
    </xf>
    <xf numFmtId="0" fontId="1" fillId="0" borderId="4" xfId="0" applyFont="1" applyBorder="1" applyAlignment="1" applyProtection="1">
      <alignment horizontal="center"/>
    </xf>
    <xf numFmtId="0" fontId="3" fillId="0" borderId="5" xfId="0" applyFont="1" applyBorder="1"/>
    <xf numFmtId="0" fontId="1" fillId="0" borderId="6" xfId="0" applyFont="1" applyBorder="1" applyAlignment="1" applyProtection="1">
      <alignment horizontal="center"/>
    </xf>
    <xf numFmtId="0" fontId="3" fillId="0" borderId="7" xfId="0" applyFont="1" applyBorder="1"/>
    <xf numFmtId="0" fontId="3" fillId="0" borderId="8" xfId="0" applyFont="1" applyBorder="1"/>
    <xf numFmtId="0" fontId="8" fillId="0" borderId="0" xfId="0" applyFont="1"/>
    <xf numFmtId="0" fontId="1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W87"/>
  <sheetViews>
    <sheetView showGridLines="0" tabSelected="1" defaultGridColor="0" colorId="57" zoomScale="70" zoomScaleNormal="70" workbookViewId="0">
      <pane xSplit="2" ySplit="5" topLeftCell="C6" activePane="bottomRight" state="frozen"/>
      <selection activeCell="K37" sqref="K37"/>
      <selection pane="topRight" activeCell="K37" sqref="K37"/>
      <selection pane="bottomLeft" activeCell="K37" sqref="K37"/>
      <selection pane="bottomRight" activeCell="B1" sqref="B1"/>
    </sheetView>
  </sheetViews>
  <sheetFormatPr defaultColWidth="9.7109375" defaultRowHeight="20.5" x14ac:dyDescent="0.45"/>
  <cols>
    <col min="1" max="1" width="3.92578125" style="103" customWidth="1"/>
    <col min="2" max="2" width="26.7109375" style="5" customWidth="1"/>
    <col min="3" max="19" width="10.640625" style="5" customWidth="1"/>
    <col min="20" max="16384" width="9.7109375" style="5"/>
  </cols>
  <sheetData>
    <row r="1" spans="1:257" x14ac:dyDescent="0.45">
      <c r="A1" s="103" t="s">
        <v>66</v>
      </c>
      <c r="B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</row>
    <row r="2" spans="1:257" x14ac:dyDescent="0.45"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</row>
    <row r="3" spans="1:257" x14ac:dyDescent="0.45">
      <c r="B3" s="6">
        <v>2020</v>
      </c>
      <c r="C3" s="7"/>
      <c r="D3" s="7"/>
      <c r="E3" s="7"/>
      <c r="F3" s="7"/>
      <c r="G3" s="7"/>
      <c r="H3" s="7"/>
      <c r="I3" s="7"/>
      <c r="J3" s="3"/>
      <c r="K3" s="7"/>
      <c r="L3" s="7"/>
      <c r="M3" s="7"/>
      <c r="N3" s="7"/>
      <c r="O3" s="7"/>
      <c r="P3" s="7"/>
      <c r="Q3" s="7"/>
      <c r="R3" s="3"/>
      <c r="S3" s="7"/>
      <c r="T3" s="4"/>
      <c r="U3" s="4"/>
    </row>
    <row r="4" spans="1:257" x14ac:dyDescent="0.45"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/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14</v>
      </c>
      <c r="R4" s="10"/>
      <c r="S4" s="9" t="s">
        <v>15</v>
      </c>
      <c r="T4" s="4"/>
      <c r="U4" s="4"/>
    </row>
    <row r="5" spans="1:257" x14ac:dyDescent="0.45">
      <c r="B5" s="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</row>
    <row r="6" spans="1:257" x14ac:dyDescent="0.45">
      <c r="B6" s="11" t="s">
        <v>16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4"/>
      <c r="U6" s="4"/>
    </row>
    <row r="7" spans="1:257" x14ac:dyDescent="0.45">
      <c r="A7" s="103" t="s">
        <v>67</v>
      </c>
      <c r="B7" s="14" t="s">
        <v>17</v>
      </c>
      <c r="C7" s="15">
        <v>25631.23</v>
      </c>
      <c r="D7" s="15">
        <v>32776.400000000001</v>
      </c>
      <c r="E7" s="15">
        <v>26117.79</v>
      </c>
      <c r="F7" s="15">
        <v>40506.9</v>
      </c>
      <c r="G7" s="15">
        <v>45176.78</v>
      </c>
      <c r="H7" s="15">
        <v>47086</v>
      </c>
      <c r="I7" s="15">
        <f>SUM(C7:H7)</f>
        <v>217295.1</v>
      </c>
      <c r="J7" s="15"/>
      <c r="K7" s="15">
        <v>29771.75</v>
      </c>
      <c r="L7" s="15">
        <v>30614.16</v>
      </c>
      <c r="M7" s="15">
        <v>29179.05</v>
      </c>
      <c r="N7" s="15">
        <v>39531.75</v>
      </c>
      <c r="O7" s="15">
        <v>46791.360000000001</v>
      </c>
      <c r="P7" s="15">
        <v>31663.02</v>
      </c>
      <c r="Q7" s="15">
        <f>SUM(K7:P7)</f>
        <v>207551.09</v>
      </c>
      <c r="R7" s="16"/>
      <c r="S7" s="17">
        <f>SUM(I7+Q7)</f>
        <v>424846.19</v>
      </c>
      <c r="T7" s="4"/>
      <c r="U7" s="4"/>
    </row>
    <row r="8" spans="1:257" x14ac:dyDescent="0.45">
      <c r="A8" s="103" t="s">
        <v>68</v>
      </c>
      <c r="B8" s="14" t="s">
        <v>18</v>
      </c>
      <c r="C8" s="15">
        <v>33000</v>
      </c>
      <c r="D8" s="15">
        <v>45600</v>
      </c>
      <c r="E8" s="15">
        <v>40800</v>
      </c>
      <c r="F8" s="15">
        <v>61800</v>
      </c>
      <c r="G8" s="15">
        <v>67800</v>
      </c>
      <c r="H8" s="15">
        <v>64800</v>
      </c>
      <c r="I8" s="15">
        <f>SUM(C8:H8)</f>
        <v>313800</v>
      </c>
      <c r="J8" s="15"/>
      <c r="K8" s="15">
        <v>41400</v>
      </c>
      <c r="L8" s="15">
        <v>43200</v>
      </c>
      <c r="M8" s="15">
        <v>41400</v>
      </c>
      <c r="N8" s="15">
        <v>55200</v>
      </c>
      <c r="O8" s="15">
        <v>65400</v>
      </c>
      <c r="P8" s="15">
        <v>39600</v>
      </c>
      <c r="Q8" s="15">
        <f>SUM(K8:P8)</f>
        <v>286200</v>
      </c>
      <c r="R8" s="18"/>
      <c r="S8" s="17">
        <f>SUM(I8+Q8)</f>
        <v>600000</v>
      </c>
      <c r="T8" s="4"/>
      <c r="U8" s="4"/>
    </row>
    <row r="9" spans="1:257" x14ac:dyDescent="0.45">
      <c r="A9" s="103" t="s">
        <v>69</v>
      </c>
      <c r="B9" s="14" t="s">
        <v>19</v>
      </c>
      <c r="C9" s="19">
        <f t="shared" ref="C9:I9" si="0">IF(C7&gt;0,(C8-C7)/C7,FALSE())</f>
        <v>0.28749186051547276</v>
      </c>
      <c r="D9" s="19">
        <f t="shared" si="0"/>
        <v>0.39124492012545609</v>
      </c>
      <c r="E9" s="19">
        <f t="shared" si="0"/>
        <v>0.56215361253766105</v>
      </c>
      <c r="F9" s="19">
        <f t="shared" si="0"/>
        <v>0.52566599764484567</v>
      </c>
      <c r="G9" s="19">
        <f t="shared" si="0"/>
        <v>0.50077097128214987</v>
      </c>
      <c r="H9" s="19">
        <f t="shared" si="0"/>
        <v>0.37620524147304929</v>
      </c>
      <c r="I9" s="19">
        <f t="shared" si="0"/>
        <v>0.4441190804578658</v>
      </c>
      <c r="J9" s="20"/>
      <c r="K9" s="19">
        <f t="shared" ref="K9:Q9" si="1">IF(K7&gt;0,(K8-K7)/K7,FALSE())</f>
        <v>0.39057999613727779</v>
      </c>
      <c r="L9" s="19">
        <f t="shared" si="1"/>
        <v>0.4111117208507436</v>
      </c>
      <c r="M9" s="19">
        <f t="shared" si="1"/>
        <v>0.4188261783711259</v>
      </c>
      <c r="N9" s="19">
        <f t="shared" si="1"/>
        <v>0.39634597507067104</v>
      </c>
      <c r="O9" s="19">
        <f t="shared" si="1"/>
        <v>0.39769393323895691</v>
      </c>
      <c r="P9" s="19">
        <f t="shared" si="1"/>
        <v>0.2506703403528785</v>
      </c>
      <c r="Q9" s="19">
        <f t="shared" si="1"/>
        <v>0.37893759073970656</v>
      </c>
      <c r="R9" s="20"/>
      <c r="S9" s="21">
        <f>IF(S7&gt;0,(S8-S7)/S7,FALSE())</f>
        <v>0.41227581680796055</v>
      </c>
      <c r="T9" s="22"/>
      <c r="U9" s="22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</row>
    <row r="10" spans="1:257" x14ac:dyDescent="0.45">
      <c r="A10" s="103" t="s">
        <v>70</v>
      </c>
      <c r="B10" s="14" t="s">
        <v>20</v>
      </c>
      <c r="C10" s="24"/>
      <c r="D10" s="24"/>
      <c r="E10" s="24"/>
      <c r="F10" s="24"/>
      <c r="G10" s="24"/>
      <c r="H10" s="24"/>
      <c r="I10" s="8">
        <f>SUM(C10:H10)</f>
        <v>0</v>
      </c>
      <c r="J10" s="8"/>
      <c r="K10" s="24"/>
      <c r="L10" s="24"/>
      <c r="M10" s="24"/>
      <c r="N10" s="24"/>
      <c r="O10" s="24"/>
      <c r="P10" s="24"/>
      <c r="Q10" s="25">
        <f>SUM(K10:P10)</f>
        <v>0</v>
      </c>
      <c r="R10" s="8"/>
      <c r="S10" s="26">
        <f>SUM(I10+Q10)</f>
        <v>0</v>
      </c>
      <c r="T10" s="27"/>
      <c r="U10" s="4"/>
    </row>
    <row r="11" spans="1:257" x14ac:dyDescent="0.45">
      <c r="A11" s="103" t="s">
        <v>71</v>
      </c>
      <c r="B11" s="28" t="s">
        <v>21</v>
      </c>
      <c r="C11" s="29">
        <f t="shared" ref="C11:I11" si="2">IF(C7&gt;0,(C10-C7)/C7,FALSE())</f>
        <v>-1</v>
      </c>
      <c r="D11" s="29">
        <f t="shared" si="2"/>
        <v>-1</v>
      </c>
      <c r="E11" s="29">
        <f t="shared" si="2"/>
        <v>-1</v>
      </c>
      <c r="F11" s="29">
        <f t="shared" si="2"/>
        <v>-1</v>
      </c>
      <c r="G11" s="29">
        <f t="shared" si="2"/>
        <v>-1</v>
      </c>
      <c r="H11" s="29">
        <f t="shared" si="2"/>
        <v>-1</v>
      </c>
      <c r="I11" s="29">
        <f t="shared" si="2"/>
        <v>-1</v>
      </c>
      <c r="J11" s="30"/>
      <c r="K11" s="29">
        <f t="shared" ref="K11:Q11" si="3">IF(K7&gt;0,(K10-K7)/K7,FALSE())</f>
        <v>-1</v>
      </c>
      <c r="L11" s="29">
        <f t="shared" si="3"/>
        <v>-1</v>
      </c>
      <c r="M11" s="29">
        <f t="shared" si="3"/>
        <v>-1</v>
      </c>
      <c r="N11" s="29">
        <f t="shared" si="3"/>
        <v>-1</v>
      </c>
      <c r="O11" s="29">
        <f t="shared" si="3"/>
        <v>-1</v>
      </c>
      <c r="P11" s="29">
        <f t="shared" si="3"/>
        <v>-1</v>
      </c>
      <c r="Q11" s="29">
        <f t="shared" si="3"/>
        <v>-1</v>
      </c>
      <c r="R11" s="30"/>
      <c r="S11" s="31">
        <f>IF(S7&gt;0,(S10-S7)/S7,FALSE())</f>
        <v>-1</v>
      </c>
      <c r="T11" s="22"/>
      <c r="U11" s="22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</row>
    <row r="12" spans="1:257" x14ac:dyDescent="0.45">
      <c r="B12" s="3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" t="s">
        <v>22</v>
      </c>
      <c r="R12" s="3"/>
      <c r="S12" s="3"/>
      <c r="T12" s="4"/>
      <c r="U12" s="4"/>
    </row>
    <row r="13" spans="1:257" x14ac:dyDescent="0.45">
      <c r="A13" s="103" t="s">
        <v>72</v>
      </c>
      <c r="B13" s="11" t="s">
        <v>23</v>
      </c>
      <c r="C13" s="12"/>
      <c r="D13" s="12"/>
      <c r="E13" s="12"/>
      <c r="F13" s="12"/>
      <c r="G13" s="12"/>
      <c r="H13" s="12"/>
      <c r="I13" s="12"/>
      <c r="J13" s="33" t="s">
        <v>24</v>
      </c>
      <c r="K13" s="12"/>
      <c r="L13" s="12"/>
      <c r="M13" s="12"/>
      <c r="N13" s="12"/>
      <c r="O13" s="12"/>
      <c r="P13" s="12"/>
      <c r="Q13" s="12"/>
      <c r="R13" s="33" t="s">
        <v>24</v>
      </c>
      <c r="S13" s="34" t="s">
        <v>24</v>
      </c>
      <c r="T13" s="4"/>
      <c r="U13" s="4"/>
    </row>
    <row r="14" spans="1:257" x14ac:dyDescent="0.45">
      <c r="A14" s="103" t="s">
        <v>74</v>
      </c>
      <c r="B14" s="14" t="s">
        <v>25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f>K14</f>
        <v>0</v>
      </c>
      <c r="J14" s="36">
        <f>AVERAGEA(C14:I14)</f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6">
        <f>AVERAGEA(K14:Q14)</f>
        <v>0</v>
      </c>
      <c r="S14" s="37">
        <f>(C14+D14+E14+F14+G14+H14+I14+L14+M14+N14+O14+P14+Q14)/13</f>
        <v>0</v>
      </c>
      <c r="T14" s="38"/>
      <c r="U14" s="38"/>
    </row>
    <row r="15" spans="1:257" x14ac:dyDescent="0.45">
      <c r="A15" s="103" t="s">
        <v>75</v>
      </c>
      <c r="B15" s="39" t="s">
        <v>26</v>
      </c>
      <c r="C15" s="40">
        <f t="shared" ref="C15:H15" si="4">IF(C8&gt;0,C8*C19,FALSE())</f>
        <v>118800</v>
      </c>
      <c r="D15" s="40">
        <f t="shared" si="4"/>
        <v>164160</v>
      </c>
      <c r="E15" s="40">
        <f t="shared" si="4"/>
        <v>146880</v>
      </c>
      <c r="F15" s="40">
        <f t="shared" si="4"/>
        <v>222480</v>
      </c>
      <c r="G15" s="40">
        <f t="shared" si="4"/>
        <v>244080</v>
      </c>
      <c r="H15" s="40">
        <f t="shared" si="4"/>
        <v>233280</v>
      </c>
      <c r="I15" s="40">
        <f>K15</f>
        <v>149040</v>
      </c>
      <c r="J15" s="36">
        <f>AVERAGEA(C15:I15)</f>
        <v>182674.28571428571</v>
      </c>
      <c r="K15" s="40">
        <f t="shared" ref="K15:P15" si="5">IF(K8&gt;0,K8*K19,FALSE())</f>
        <v>149040</v>
      </c>
      <c r="L15" s="40">
        <f t="shared" si="5"/>
        <v>155520</v>
      </c>
      <c r="M15" s="40">
        <f t="shared" si="5"/>
        <v>149040</v>
      </c>
      <c r="N15" s="40">
        <f t="shared" si="5"/>
        <v>198720</v>
      </c>
      <c r="O15" s="40">
        <f t="shared" si="5"/>
        <v>235440</v>
      </c>
      <c r="P15" s="40">
        <f t="shared" si="5"/>
        <v>142560</v>
      </c>
      <c r="Q15" s="40">
        <f>Q14*0.8</f>
        <v>0</v>
      </c>
      <c r="R15" s="36">
        <f>AVERAGEA(K15:Q15)</f>
        <v>147188.57142857142</v>
      </c>
      <c r="S15" s="37">
        <f>(C15+D15+E15+F15+G15+H15+I15+L15+M15+N15+O15+P15+Q15)/13</f>
        <v>166153.84615384616</v>
      </c>
      <c r="T15" s="41"/>
      <c r="U15" s="41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</row>
    <row r="16" spans="1:257" x14ac:dyDescent="0.45">
      <c r="A16" s="103" t="s">
        <v>76</v>
      </c>
      <c r="B16" s="14" t="s">
        <v>27</v>
      </c>
      <c r="C16" s="15">
        <v>893002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f>K16</f>
        <v>0</v>
      </c>
      <c r="J16" s="36">
        <f>AVERAGEA(C16:I16)</f>
        <v>127571.71428571429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36">
        <f>AVERAGEA(K16:Q16)</f>
        <v>0</v>
      </c>
      <c r="S16" s="37">
        <f>(C16+D16+E16+F16+G16+H16+I16+L16+M16+N16+O16+P16+Q16)/13</f>
        <v>68692.461538461532</v>
      </c>
      <c r="T16" s="38"/>
      <c r="U16" s="38"/>
    </row>
    <row r="17" spans="1:257" x14ac:dyDescent="0.45">
      <c r="B17" s="42"/>
      <c r="C17" s="3"/>
      <c r="D17" s="3"/>
      <c r="E17" s="3"/>
      <c r="F17" s="3"/>
      <c r="G17" s="3"/>
      <c r="H17" s="3"/>
      <c r="I17" s="3"/>
      <c r="J17" s="43" t="s">
        <v>28</v>
      </c>
      <c r="K17" s="44"/>
      <c r="L17" s="44"/>
      <c r="M17" s="44"/>
      <c r="N17" s="44"/>
      <c r="O17" s="44"/>
      <c r="P17" s="44"/>
      <c r="Q17" s="44"/>
      <c r="R17" s="43" t="s">
        <v>28</v>
      </c>
      <c r="S17" s="45" t="s">
        <v>28</v>
      </c>
      <c r="T17" s="4"/>
      <c r="U17" s="4"/>
    </row>
    <row r="18" spans="1:257" x14ac:dyDescent="0.45">
      <c r="A18" s="103" t="s">
        <v>77</v>
      </c>
      <c r="B18" s="46" t="s">
        <v>29</v>
      </c>
      <c r="C18" s="47" t="b">
        <f t="shared" ref="C18:H18" si="6">IF(C14&gt;0,C14/C7,FALSE())</f>
        <v>0</v>
      </c>
      <c r="D18" s="47" t="b">
        <f t="shared" si="6"/>
        <v>0</v>
      </c>
      <c r="E18" s="47" t="b">
        <f t="shared" si="6"/>
        <v>0</v>
      </c>
      <c r="F18" s="47" t="b">
        <f t="shared" si="6"/>
        <v>0</v>
      </c>
      <c r="G18" s="47" t="b">
        <f t="shared" si="6"/>
        <v>0</v>
      </c>
      <c r="H18" s="47" t="b">
        <f t="shared" si="6"/>
        <v>0</v>
      </c>
      <c r="I18" s="20"/>
      <c r="J18" s="48" t="e">
        <f>IF(I7&gt;0,I7/J14,FALSE())</f>
        <v>#DIV/0!</v>
      </c>
      <c r="K18" s="47" t="b">
        <f t="shared" ref="K18:P18" si="7">IF(K14&gt;0,K14/K7,FALSE())</f>
        <v>0</v>
      </c>
      <c r="L18" s="47" t="b">
        <f t="shared" si="7"/>
        <v>0</v>
      </c>
      <c r="M18" s="47" t="b">
        <f t="shared" si="7"/>
        <v>0</v>
      </c>
      <c r="N18" s="47" t="b">
        <f t="shared" si="7"/>
        <v>0</v>
      </c>
      <c r="O18" s="47" t="b">
        <f t="shared" si="7"/>
        <v>0</v>
      </c>
      <c r="P18" s="47" t="b">
        <f t="shared" si="7"/>
        <v>0</v>
      </c>
      <c r="Q18" s="20"/>
      <c r="R18" s="48" t="e">
        <f>IF(Q7&gt;0,Q7/R14,FALSE())</f>
        <v>#DIV/0!</v>
      </c>
      <c r="S18" s="49" t="e">
        <f>IF(S7&gt;0,S7/S14,FALSE())</f>
        <v>#DIV/0!</v>
      </c>
      <c r="T18" s="22"/>
      <c r="U18" s="22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</row>
    <row r="19" spans="1:257" x14ac:dyDescent="0.45">
      <c r="A19" s="103" t="s">
        <v>78</v>
      </c>
      <c r="B19" s="46" t="s">
        <v>30</v>
      </c>
      <c r="C19" s="50">
        <v>3.6</v>
      </c>
      <c r="D19" s="50">
        <v>3.6</v>
      </c>
      <c r="E19" s="50">
        <v>3.6</v>
      </c>
      <c r="F19" s="50">
        <v>3.6</v>
      </c>
      <c r="G19" s="50">
        <v>3.6</v>
      </c>
      <c r="H19" s="50">
        <v>3.6</v>
      </c>
      <c r="I19" s="3"/>
      <c r="J19" s="48">
        <f>IF(I8&gt;0,I8/J15,FALSE())</f>
        <v>1.7178115615615617</v>
      </c>
      <c r="K19" s="50">
        <v>3.6</v>
      </c>
      <c r="L19" s="50">
        <v>3.6</v>
      </c>
      <c r="M19" s="50">
        <v>3.6</v>
      </c>
      <c r="N19" s="50">
        <v>3.6</v>
      </c>
      <c r="O19" s="50">
        <v>3.6</v>
      </c>
      <c r="P19" s="50">
        <v>3.6</v>
      </c>
      <c r="Q19" s="3"/>
      <c r="R19" s="48">
        <f>IF(Q8&gt;0,Q8/R15,FALSE())</f>
        <v>1.9444444444444446</v>
      </c>
      <c r="S19" s="49">
        <f>IF(S8&gt;0,S8/S15,FALSE())</f>
        <v>3.6111111111111112</v>
      </c>
      <c r="T19" s="4"/>
      <c r="U19" s="4"/>
    </row>
    <row r="20" spans="1:257" x14ac:dyDescent="0.45">
      <c r="A20" s="103" t="s">
        <v>79</v>
      </c>
      <c r="B20" s="51" t="s">
        <v>31</v>
      </c>
      <c r="C20" s="52" t="e">
        <f t="shared" ref="C20:H20" si="8">IF(C16&gt;0,C16/C10,FALSE())</f>
        <v>#DIV/0!</v>
      </c>
      <c r="D20" s="52" t="b">
        <f t="shared" si="8"/>
        <v>0</v>
      </c>
      <c r="E20" s="52" t="b">
        <f t="shared" si="8"/>
        <v>0</v>
      </c>
      <c r="F20" s="52" t="b">
        <f t="shared" si="8"/>
        <v>0</v>
      </c>
      <c r="G20" s="52" t="b">
        <f t="shared" si="8"/>
        <v>0</v>
      </c>
      <c r="H20" s="52" t="b">
        <f t="shared" si="8"/>
        <v>0</v>
      </c>
      <c r="I20" s="53" t="s">
        <v>32</v>
      </c>
      <c r="J20" s="54" t="b">
        <f>IF(I10&gt;0,I10/J16,FALSE())</f>
        <v>0</v>
      </c>
      <c r="K20" s="52" t="b">
        <f t="shared" ref="K20:P20" si="9">IF(K16&gt;0,K16/K10,FALSE())</f>
        <v>0</v>
      </c>
      <c r="L20" s="52" t="b">
        <f t="shared" si="9"/>
        <v>0</v>
      </c>
      <c r="M20" s="52" t="b">
        <f t="shared" si="9"/>
        <v>0</v>
      </c>
      <c r="N20" s="52" t="b">
        <f t="shared" si="9"/>
        <v>0</v>
      </c>
      <c r="O20" s="52" t="b">
        <f t="shared" si="9"/>
        <v>0</v>
      </c>
      <c r="P20" s="52" t="b">
        <f t="shared" si="9"/>
        <v>0</v>
      </c>
      <c r="Q20" s="30"/>
      <c r="R20" s="54" t="b">
        <f>IF(Q10&gt;0,Q10/R16,FALSE())</f>
        <v>0</v>
      </c>
      <c r="S20" s="55" t="b">
        <f>IF(S10&gt;0,S10/S16,FALSE())</f>
        <v>0</v>
      </c>
      <c r="T20" s="22"/>
      <c r="U20" s="22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</row>
    <row r="21" spans="1:257" x14ac:dyDescent="0.45">
      <c r="B21" s="3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/>
      <c r="U21" s="4"/>
    </row>
    <row r="22" spans="1:257" x14ac:dyDescent="0.45">
      <c r="A22" s="103" t="s">
        <v>80</v>
      </c>
      <c r="B22" s="11" t="s">
        <v>33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  <c r="T22" s="4"/>
      <c r="U22" s="4"/>
    </row>
    <row r="23" spans="1:257" x14ac:dyDescent="0.45">
      <c r="A23" s="103" t="s">
        <v>73</v>
      </c>
      <c r="B23" s="46" t="s">
        <v>34</v>
      </c>
      <c r="C23" s="40">
        <f t="shared" ref="C23:H23" si="10">(D14+C7+C31)-C14</f>
        <v>25631.23</v>
      </c>
      <c r="D23" s="40">
        <f t="shared" si="10"/>
        <v>32776.400000000001</v>
      </c>
      <c r="E23" s="40">
        <f t="shared" si="10"/>
        <v>26117.79</v>
      </c>
      <c r="F23" s="40">
        <f t="shared" si="10"/>
        <v>40506.9</v>
      </c>
      <c r="G23" s="40">
        <f t="shared" si="10"/>
        <v>45176.78</v>
      </c>
      <c r="H23" s="40">
        <f t="shared" si="10"/>
        <v>47086</v>
      </c>
      <c r="I23" s="40">
        <f>SUM(C23:H23)</f>
        <v>217295.1</v>
      </c>
      <c r="J23" s="56"/>
      <c r="K23" s="40">
        <f t="shared" ref="K23:P23" si="11">(L14+K7+K31)-K14</f>
        <v>29771.75</v>
      </c>
      <c r="L23" s="40">
        <f t="shared" si="11"/>
        <v>30614.16</v>
      </c>
      <c r="M23" s="40">
        <f t="shared" si="11"/>
        <v>29179.05</v>
      </c>
      <c r="N23" s="40">
        <f t="shared" si="11"/>
        <v>39531.75</v>
      </c>
      <c r="O23" s="40">
        <f t="shared" si="11"/>
        <v>46791.360000000001</v>
      </c>
      <c r="P23" s="40">
        <f t="shared" si="11"/>
        <v>31663.02</v>
      </c>
      <c r="Q23" s="40">
        <f>SUM(K23:P23)</f>
        <v>207551.09</v>
      </c>
      <c r="R23" s="56"/>
      <c r="S23" s="57">
        <f>SUM(I23+Q23)</f>
        <v>424846.19</v>
      </c>
      <c r="T23" s="41"/>
      <c r="U23" s="41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</row>
    <row r="24" spans="1:257" x14ac:dyDescent="0.45">
      <c r="A24" s="103" t="s">
        <v>81</v>
      </c>
      <c r="B24" s="46" t="s">
        <v>35</v>
      </c>
      <c r="C24" s="40">
        <f>(D15+C8+C35)-C15</f>
        <v>82617</v>
      </c>
      <c r="D24" s="40">
        <f>(E15+D8+D35)-D15</f>
        <v>34202.399999999994</v>
      </c>
      <c r="E24" s="40">
        <f>(F15+E8+E35)-E15</f>
        <v>121663.20000000001</v>
      </c>
      <c r="F24" s="40">
        <f>(G15+F8+F35)-F15</f>
        <v>91372.200000000012</v>
      </c>
      <c r="G24" s="40">
        <f>(H15+G8+G35)-G15</f>
        <v>65746.200000000012</v>
      </c>
      <c r="H24" s="40">
        <f>(K15+H8+H35)-H15</f>
        <v>-11080.799999999988</v>
      </c>
      <c r="I24" s="40">
        <f>SUM(C24:H24)</f>
        <v>384520.20000000007</v>
      </c>
      <c r="J24" s="56"/>
      <c r="K24" s="40">
        <f t="shared" ref="K24:P24" si="12">(L15+K8+K35)-K15</f>
        <v>53220.600000000006</v>
      </c>
      <c r="L24" s="40">
        <f t="shared" si="12"/>
        <v>42292.799999999988</v>
      </c>
      <c r="M24" s="40">
        <f t="shared" si="12"/>
        <v>96420.6</v>
      </c>
      <c r="N24" s="40">
        <f t="shared" si="12"/>
        <v>99040.799999999988</v>
      </c>
      <c r="O24" s="40">
        <f t="shared" si="12"/>
        <v>-19043.399999999994</v>
      </c>
      <c r="P24" s="40">
        <f t="shared" si="12"/>
        <v>-97851.6</v>
      </c>
      <c r="Q24" s="40">
        <f>SUM(K24:P24)</f>
        <v>174079.80000000002</v>
      </c>
      <c r="R24" s="56"/>
      <c r="S24" s="57">
        <f>SUM(I24+Q24)</f>
        <v>558600.00000000012</v>
      </c>
      <c r="T24" s="41"/>
      <c r="U24" s="41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</row>
    <row r="25" spans="1:257" x14ac:dyDescent="0.45">
      <c r="A25" s="103" t="s">
        <v>82</v>
      </c>
      <c r="B25" s="46" t="s">
        <v>36</v>
      </c>
      <c r="C25" s="58" t="s">
        <v>22</v>
      </c>
      <c r="D25" s="58"/>
      <c r="E25" s="58"/>
      <c r="F25" s="58"/>
      <c r="G25" s="58"/>
      <c r="H25" s="58"/>
      <c r="I25" s="59" t="s">
        <v>32</v>
      </c>
      <c r="J25" s="59" t="s">
        <v>32</v>
      </c>
      <c r="K25" s="58"/>
      <c r="L25" s="58"/>
      <c r="M25" s="58"/>
      <c r="N25" s="58"/>
      <c r="O25" s="58"/>
      <c r="P25" s="58"/>
      <c r="Q25" s="40"/>
      <c r="R25" s="40"/>
      <c r="S25" s="57"/>
      <c r="T25" s="60"/>
      <c r="U25" s="38"/>
    </row>
    <row r="26" spans="1:257" x14ac:dyDescent="0.45">
      <c r="A26" s="103" t="s">
        <v>83</v>
      </c>
      <c r="B26" s="46" t="s">
        <v>37</v>
      </c>
      <c r="C26" s="61"/>
      <c r="D26" s="58"/>
      <c r="E26" s="58"/>
      <c r="F26" s="58"/>
      <c r="G26" s="58"/>
      <c r="H26" s="58"/>
      <c r="I26" s="40">
        <f>SUM(C26:H26)</f>
        <v>0</v>
      </c>
      <c r="J26" s="40"/>
      <c r="K26" s="58"/>
      <c r="L26" s="58"/>
      <c r="M26" s="58"/>
      <c r="N26" s="58"/>
      <c r="O26" s="58"/>
      <c r="P26" s="58"/>
      <c r="Q26" s="40">
        <f>SUM(K26:P26)</f>
        <v>0</v>
      </c>
      <c r="R26" s="40"/>
      <c r="S26" s="57">
        <f>SUM(I26+Q26)</f>
        <v>0</v>
      </c>
      <c r="T26" s="60"/>
      <c r="U26" s="38"/>
    </row>
    <row r="27" spans="1:257" x14ac:dyDescent="0.45">
      <c r="A27" s="103" t="s">
        <v>84</v>
      </c>
      <c r="B27" s="46" t="s">
        <v>38</v>
      </c>
      <c r="C27" s="61"/>
      <c r="D27" s="58"/>
      <c r="E27" s="58"/>
      <c r="F27" s="58"/>
      <c r="G27" s="58"/>
      <c r="H27" s="58"/>
      <c r="I27" s="40">
        <f>SUM(C27:H27)</f>
        <v>0</v>
      </c>
      <c r="J27" s="40"/>
      <c r="K27" s="58"/>
      <c r="L27" s="58"/>
      <c r="M27" s="58"/>
      <c r="N27" s="58"/>
      <c r="O27" s="58"/>
      <c r="P27" s="58"/>
      <c r="Q27" s="40">
        <f>SUM(K27:P27)</f>
        <v>0</v>
      </c>
      <c r="R27" s="40"/>
      <c r="S27" s="57">
        <f>SUM(I27+Q27)</f>
        <v>0</v>
      </c>
      <c r="T27" s="60"/>
      <c r="U27" s="38"/>
    </row>
    <row r="28" spans="1:257" x14ac:dyDescent="0.45">
      <c r="A28" s="103" t="s">
        <v>85</v>
      </c>
      <c r="B28" s="51" t="s">
        <v>39</v>
      </c>
      <c r="C28" s="62">
        <f t="shared" ref="C28:H28" si="13">(C24-C26-C27-C25)</f>
        <v>82617</v>
      </c>
      <c r="D28" s="62">
        <f t="shared" si="13"/>
        <v>34202.399999999994</v>
      </c>
      <c r="E28" s="62">
        <f t="shared" si="13"/>
        <v>121663.20000000001</v>
      </c>
      <c r="F28" s="62">
        <f t="shared" si="13"/>
        <v>91372.200000000012</v>
      </c>
      <c r="G28" s="62">
        <f t="shared" si="13"/>
        <v>65746.200000000012</v>
      </c>
      <c r="H28" s="62">
        <f t="shared" si="13"/>
        <v>-11080.799999999988</v>
      </c>
      <c r="I28" s="62">
        <f>SUM(C28:H28)</f>
        <v>384520.20000000007</v>
      </c>
      <c r="J28" s="62"/>
      <c r="K28" s="62">
        <f t="shared" ref="K28:P28" si="14">(K24-K26-K27-K25)</f>
        <v>53220.600000000006</v>
      </c>
      <c r="L28" s="62">
        <f t="shared" si="14"/>
        <v>42292.799999999988</v>
      </c>
      <c r="M28" s="62">
        <f t="shared" si="14"/>
        <v>96420.6</v>
      </c>
      <c r="N28" s="62">
        <f t="shared" si="14"/>
        <v>99040.799999999988</v>
      </c>
      <c r="O28" s="62">
        <f t="shared" si="14"/>
        <v>-19043.399999999994</v>
      </c>
      <c r="P28" s="62">
        <f t="shared" si="14"/>
        <v>-97851.6</v>
      </c>
      <c r="Q28" s="62">
        <f>SUM(K28:P28)</f>
        <v>174079.80000000002</v>
      </c>
      <c r="R28" s="62"/>
      <c r="S28" s="63">
        <f>SUM(I28+Q28)</f>
        <v>558600.00000000012</v>
      </c>
      <c r="T28" s="64"/>
      <c r="U28" s="64"/>
      <c r="V28" s="65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</row>
    <row r="29" spans="1:257" x14ac:dyDescent="0.45">
      <c r="B29" s="32"/>
      <c r="C29" s="66" t="s">
        <v>22</v>
      </c>
      <c r="D29" s="66"/>
      <c r="E29" s="66"/>
      <c r="F29" s="66"/>
      <c r="G29" s="66"/>
      <c r="H29" s="66"/>
      <c r="I29" s="66"/>
      <c r="J29" s="3"/>
      <c r="K29" s="3"/>
      <c r="L29" s="3"/>
      <c r="M29" s="3"/>
      <c r="N29" s="3"/>
      <c r="O29" s="3"/>
      <c r="P29" s="3"/>
      <c r="Q29" s="3"/>
      <c r="R29" s="3"/>
      <c r="S29" s="3"/>
      <c r="T29" s="4"/>
      <c r="U29" s="4"/>
    </row>
    <row r="30" spans="1:257" x14ac:dyDescent="0.45">
      <c r="A30" s="103" t="s">
        <v>86</v>
      </c>
      <c r="B30" s="11" t="s">
        <v>40</v>
      </c>
      <c r="C30" s="67"/>
      <c r="D30" s="67"/>
      <c r="E30" s="67"/>
      <c r="F30" s="67"/>
      <c r="G30" s="67"/>
      <c r="H30" s="67"/>
      <c r="I30" s="67"/>
      <c r="J30" s="12"/>
      <c r="K30" s="12"/>
      <c r="L30" s="12"/>
      <c r="M30" s="12"/>
      <c r="N30" s="12"/>
      <c r="O30" s="12"/>
      <c r="P30" s="12"/>
      <c r="Q30" s="12"/>
      <c r="R30" s="12"/>
      <c r="S30" s="13"/>
      <c r="T30" s="4"/>
      <c r="U30" s="4"/>
    </row>
    <row r="31" spans="1:257" x14ac:dyDescent="0.45">
      <c r="A31" s="103" t="s">
        <v>87</v>
      </c>
      <c r="B31" s="14" t="s">
        <v>17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68">
        <f>SUM(C31:H31)</f>
        <v>0</v>
      </c>
      <c r="J31" s="68"/>
      <c r="K31" s="15"/>
      <c r="L31" s="15"/>
      <c r="M31" s="15"/>
      <c r="N31" s="15"/>
      <c r="O31" s="15"/>
      <c r="P31" s="15"/>
      <c r="Q31" s="68">
        <f>SUM(K31:P31)</f>
        <v>0</v>
      </c>
      <c r="R31" s="68"/>
      <c r="S31" s="69">
        <f>SUM(I31+Q31)</f>
        <v>0</v>
      </c>
      <c r="T31" s="38"/>
      <c r="U31" s="38"/>
      <c r="V31" s="70"/>
      <c r="W31" s="70"/>
      <c r="X31" s="70"/>
    </row>
    <row r="32" spans="1:257" ht="1" customHeight="1" x14ac:dyDescent="0.45">
      <c r="A32" s="103" t="s">
        <v>22</v>
      </c>
      <c r="B32" s="4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71"/>
      <c r="T32" s="4"/>
      <c r="U32" s="4"/>
    </row>
    <row r="33" spans="1:257" x14ac:dyDescent="0.45">
      <c r="A33" s="103" t="s">
        <v>88</v>
      </c>
      <c r="B33" s="14" t="s">
        <v>41</v>
      </c>
      <c r="C33" s="19">
        <f t="shared" ref="C33:I33" si="15">IF(C7&gt;0,+C31/C7,FALSE())</f>
        <v>0</v>
      </c>
      <c r="D33" s="19">
        <f t="shared" si="15"/>
        <v>0</v>
      </c>
      <c r="E33" s="19">
        <f t="shared" si="15"/>
        <v>0</v>
      </c>
      <c r="F33" s="19">
        <f t="shared" si="15"/>
        <v>0</v>
      </c>
      <c r="G33" s="19">
        <f t="shared" si="15"/>
        <v>0</v>
      </c>
      <c r="H33" s="19">
        <f t="shared" si="15"/>
        <v>0</v>
      </c>
      <c r="I33" s="19">
        <f t="shared" si="15"/>
        <v>0</v>
      </c>
      <c r="J33" s="20"/>
      <c r="K33" s="19">
        <f t="shared" ref="K33:Q33" si="16">IF(K7&gt;0,+K31/K7,FALSE())</f>
        <v>0</v>
      </c>
      <c r="L33" s="19">
        <f t="shared" si="16"/>
        <v>0</v>
      </c>
      <c r="M33" s="19">
        <f t="shared" si="16"/>
        <v>0</v>
      </c>
      <c r="N33" s="19">
        <f t="shared" si="16"/>
        <v>0</v>
      </c>
      <c r="O33" s="19">
        <f t="shared" si="16"/>
        <v>0</v>
      </c>
      <c r="P33" s="19">
        <f t="shared" si="16"/>
        <v>0</v>
      </c>
      <c r="Q33" s="19">
        <f t="shared" si="16"/>
        <v>0</v>
      </c>
      <c r="R33" s="20"/>
      <c r="S33" s="21">
        <f>IF(S7&gt;0,+S31/S7,FALSE())</f>
        <v>0</v>
      </c>
      <c r="T33" s="22"/>
      <c r="U33" s="22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</row>
    <row r="34" spans="1:257" x14ac:dyDescent="0.45">
      <c r="B34" s="42"/>
      <c r="C34" s="3"/>
      <c r="D34" s="3"/>
      <c r="E34" s="3"/>
      <c r="F34" s="3"/>
      <c r="G34" s="3"/>
      <c r="H34" s="3"/>
      <c r="I34" s="3"/>
      <c r="J34" s="3"/>
      <c r="K34" s="66"/>
      <c r="L34" s="66"/>
      <c r="M34" s="66"/>
      <c r="N34" s="66"/>
      <c r="O34" s="66"/>
      <c r="P34" s="66"/>
      <c r="Q34" s="66"/>
      <c r="R34" s="66"/>
      <c r="S34" s="72"/>
      <c r="T34" s="4"/>
      <c r="U34" s="4"/>
    </row>
    <row r="35" spans="1:257" x14ac:dyDescent="0.45">
      <c r="A35" s="103" t="s">
        <v>89</v>
      </c>
      <c r="B35" s="14" t="s">
        <v>18</v>
      </c>
      <c r="C35" s="15">
        <f>+C8*0.129</f>
        <v>4257</v>
      </c>
      <c r="D35" s="15">
        <f t="shared" ref="D35:H35" si="17">+D8*0.129</f>
        <v>5882.4000000000005</v>
      </c>
      <c r="E35" s="15">
        <f t="shared" si="17"/>
        <v>5263.2</v>
      </c>
      <c r="F35" s="15">
        <f t="shared" si="17"/>
        <v>7972.2</v>
      </c>
      <c r="G35" s="15">
        <f t="shared" si="17"/>
        <v>8746.2000000000007</v>
      </c>
      <c r="H35" s="15">
        <f t="shared" si="17"/>
        <v>8359.2000000000007</v>
      </c>
      <c r="I35" s="68">
        <f>SUM(C35:H35)</f>
        <v>40480.200000000004</v>
      </c>
      <c r="J35" s="68"/>
      <c r="K35" s="15">
        <f>+K8*0.129</f>
        <v>5340.6</v>
      </c>
      <c r="L35" s="15">
        <f t="shared" ref="L35:P35" si="18">+L8*0.129</f>
        <v>5572.8</v>
      </c>
      <c r="M35" s="15">
        <f t="shared" si="18"/>
        <v>5340.6</v>
      </c>
      <c r="N35" s="15">
        <f t="shared" si="18"/>
        <v>7120.8</v>
      </c>
      <c r="O35" s="15">
        <f t="shared" si="18"/>
        <v>8436.6</v>
      </c>
      <c r="P35" s="15">
        <f t="shared" si="18"/>
        <v>5108.4000000000005</v>
      </c>
      <c r="Q35" s="68">
        <f>SUM(K35:P35)</f>
        <v>36919.800000000003</v>
      </c>
      <c r="R35" s="68"/>
      <c r="S35" s="69">
        <f>SUM(I35+Q35)</f>
        <v>77400</v>
      </c>
      <c r="T35" s="38"/>
      <c r="U35" s="38"/>
      <c r="V35" s="70"/>
      <c r="W35" s="70"/>
    </row>
    <row r="36" spans="1:257" ht="1" customHeight="1" x14ac:dyDescent="0.45">
      <c r="B36" s="4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71"/>
      <c r="T36" s="4"/>
      <c r="U36" s="4"/>
    </row>
    <row r="37" spans="1:257" x14ac:dyDescent="0.45">
      <c r="A37" s="103" t="s">
        <v>90</v>
      </c>
      <c r="B37" s="14" t="s">
        <v>19</v>
      </c>
      <c r="C37" s="19">
        <f t="shared" ref="C37:I37" si="19">IF(C8&gt;0,+C35/C8,FALSE())</f>
        <v>0.129</v>
      </c>
      <c r="D37" s="19">
        <f t="shared" si="19"/>
        <v>0.129</v>
      </c>
      <c r="E37" s="19">
        <f t="shared" si="19"/>
        <v>0.129</v>
      </c>
      <c r="F37" s="19">
        <f t="shared" si="19"/>
        <v>0.129</v>
      </c>
      <c r="G37" s="19">
        <f t="shared" si="19"/>
        <v>0.129</v>
      </c>
      <c r="H37" s="19">
        <f t="shared" si="19"/>
        <v>0.129</v>
      </c>
      <c r="I37" s="19">
        <f t="shared" si="19"/>
        <v>0.129</v>
      </c>
      <c r="J37" s="20"/>
      <c r="K37" s="19">
        <f t="shared" ref="K37:Q37" si="20">IF(K8&gt;0,+K35/K8,FALSE())</f>
        <v>0.129</v>
      </c>
      <c r="L37" s="19">
        <f t="shared" si="20"/>
        <v>0.129</v>
      </c>
      <c r="M37" s="19">
        <f t="shared" si="20"/>
        <v>0.129</v>
      </c>
      <c r="N37" s="19">
        <f t="shared" si="20"/>
        <v>0.129</v>
      </c>
      <c r="O37" s="19">
        <f t="shared" si="20"/>
        <v>0.129</v>
      </c>
      <c r="P37" s="19">
        <f t="shared" si="20"/>
        <v>0.129</v>
      </c>
      <c r="Q37" s="19">
        <f t="shared" si="20"/>
        <v>0.129</v>
      </c>
      <c r="R37" s="20"/>
      <c r="S37" s="21">
        <f>IF(S8&gt;0,+S35/S8,FALSE())</f>
        <v>0.129</v>
      </c>
      <c r="T37" s="73"/>
      <c r="U37" s="22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</row>
    <row r="38" spans="1:257" x14ac:dyDescent="0.45">
      <c r="B38" s="42"/>
      <c r="C38" s="3" t="s">
        <v>22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71"/>
      <c r="T38" s="4"/>
      <c r="U38" s="4"/>
    </row>
    <row r="39" spans="1:257" x14ac:dyDescent="0.45">
      <c r="A39" s="103" t="s">
        <v>91</v>
      </c>
      <c r="B39" s="14" t="s">
        <v>20</v>
      </c>
      <c r="C39" s="15"/>
      <c r="D39" s="15"/>
      <c r="E39" s="15"/>
      <c r="F39" s="15"/>
      <c r="G39" s="15"/>
      <c r="H39" s="15"/>
      <c r="I39" s="74">
        <f>SUM(C39:H39)</f>
        <v>0</v>
      </c>
      <c r="J39" s="74"/>
      <c r="K39" s="15"/>
      <c r="L39" s="15"/>
      <c r="M39" s="15"/>
      <c r="N39" s="15"/>
      <c r="O39" s="15"/>
      <c r="P39" s="15"/>
      <c r="Q39" s="74">
        <f>SUM(K39:P39)</f>
        <v>0</v>
      </c>
      <c r="R39" s="74"/>
      <c r="S39" s="75">
        <f>SUM(I39+Q39)</f>
        <v>0</v>
      </c>
      <c r="T39" s="38"/>
      <c r="U39" s="38"/>
      <c r="V39" s="70"/>
      <c r="W39" s="70"/>
      <c r="X39" s="70"/>
      <c r="Y39" s="70"/>
    </row>
    <row r="40" spans="1:257" ht="1" customHeight="1" x14ac:dyDescent="0.45">
      <c r="B40" s="4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71"/>
      <c r="T40" s="4"/>
      <c r="U40" s="4"/>
    </row>
    <row r="41" spans="1:257" x14ac:dyDescent="0.45">
      <c r="A41" s="103" t="s">
        <v>92</v>
      </c>
      <c r="B41" s="28" t="s">
        <v>21</v>
      </c>
      <c r="C41" s="29" t="b">
        <f t="shared" ref="C41:I41" si="21">IF(C10&gt;0,+C39/C10,FALSE())</f>
        <v>0</v>
      </c>
      <c r="D41" s="29" t="b">
        <f t="shared" si="21"/>
        <v>0</v>
      </c>
      <c r="E41" s="29" t="b">
        <f t="shared" si="21"/>
        <v>0</v>
      </c>
      <c r="F41" s="29" t="b">
        <f t="shared" si="21"/>
        <v>0</v>
      </c>
      <c r="G41" s="29" t="b">
        <f t="shared" si="21"/>
        <v>0</v>
      </c>
      <c r="H41" s="29" t="b">
        <f t="shared" si="21"/>
        <v>0</v>
      </c>
      <c r="I41" s="29" t="b">
        <f t="shared" si="21"/>
        <v>0</v>
      </c>
      <c r="J41" s="29"/>
      <c r="K41" s="29" t="b">
        <f t="shared" ref="K41:Q41" si="22">IF(K10&gt;0,+K39/K10,FALSE())</f>
        <v>0</v>
      </c>
      <c r="L41" s="29" t="b">
        <f t="shared" si="22"/>
        <v>0</v>
      </c>
      <c r="M41" s="29" t="b">
        <f t="shared" si="22"/>
        <v>0</v>
      </c>
      <c r="N41" s="29" t="b">
        <f t="shared" si="22"/>
        <v>0</v>
      </c>
      <c r="O41" s="29" t="b">
        <f t="shared" si="22"/>
        <v>0</v>
      </c>
      <c r="P41" s="29" t="b">
        <f t="shared" si="22"/>
        <v>0</v>
      </c>
      <c r="Q41" s="29" t="b">
        <f t="shared" si="22"/>
        <v>0</v>
      </c>
      <c r="R41" s="29"/>
      <c r="S41" s="31" t="b">
        <f>IF(S10&gt;0,+S39/S10,FALSE())</f>
        <v>0</v>
      </c>
      <c r="T41" s="73"/>
      <c r="U41" s="22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</row>
    <row r="42" spans="1:257" x14ac:dyDescent="0.45">
      <c r="B42" s="1" t="s">
        <v>22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4"/>
      <c r="U42" s="4"/>
    </row>
    <row r="43" spans="1:257" x14ac:dyDescent="0.45">
      <c r="B43" s="11" t="s">
        <v>42</v>
      </c>
      <c r="C43" s="12"/>
      <c r="D43" s="12"/>
      <c r="E43" s="12"/>
      <c r="F43" s="12"/>
      <c r="G43" s="12"/>
      <c r="H43" s="12"/>
      <c r="I43" s="76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4"/>
      <c r="U43" s="4"/>
    </row>
    <row r="44" spans="1:257" x14ac:dyDescent="0.45">
      <c r="A44" s="103" t="s">
        <v>93</v>
      </c>
      <c r="B44" s="14" t="s">
        <v>25</v>
      </c>
      <c r="C44" s="77"/>
      <c r="D44" s="77"/>
      <c r="E44" s="77"/>
      <c r="F44" s="77"/>
      <c r="G44" s="77"/>
      <c r="H44" s="77"/>
      <c r="I44" s="19">
        <f>SUM(C44:H44)/6</f>
        <v>0</v>
      </c>
      <c r="J44" s="44"/>
      <c r="K44" s="77"/>
      <c r="L44" s="77"/>
      <c r="M44" s="77"/>
      <c r="N44" s="77"/>
      <c r="O44" s="77"/>
      <c r="P44" s="77"/>
      <c r="Q44" s="78">
        <f>SUM(K44:P44)/6</f>
        <v>0</v>
      </c>
      <c r="R44" s="20"/>
      <c r="S44" s="21">
        <f>(I44+Q44)/2</f>
        <v>0</v>
      </c>
      <c r="T44" s="4"/>
      <c r="U44" s="4"/>
    </row>
    <row r="45" spans="1:257" x14ac:dyDescent="0.45">
      <c r="A45" s="103" t="s">
        <v>94</v>
      </c>
      <c r="B45" s="14" t="s">
        <v>26</v>
      </c>
      <c r="C45" s="77">
        <v>0.55600000000000005</v>
      </c>
      <c r="D45" s="77">
        <v>0.55600000000000005</v>
      </c>
      <c r="E45" s="77">
        <v>0.55600000000000005</v>
      </c>
      <c r="F45" s="77">
        <v>0.55600000000000005</v>
      </c>
      <c r="G45" s="77">
        <v>0.55600000000000005</v>
      </c>
      <c r="H45" s="77">
        <v>0.55600000000000005</v>
      </c>
      <c r="I45" s="19">
        <f>SUM(C45:H45)/6</f>
        <v>0.55600000000000005</v>
      </c>
      <c r="J45" s="44"/>
      <c r="K45" s="77">
        <v>0.55600000000000005</v>
      </c>
      <c r="L45" s="77">
        <v>0.55600000000000005</v>
      </c>
      <c r="M45" s="77">
        <v>0.55600000000000005</v>
      </c>
      <c r="N45" s="77">
        <v>0.55600000000000005</v>
      </c>
      <c r="O45" s="77">
        <v>0.55600000000000005</v>
      </c>
      <c r="P45" s="77">
        <v>0.55600000000000005</v>
      </c>
      <c r="Q45" s="78">
        <f>SUM(K45:P45)/6</f>
        <v>0.55600000000000005</v>
      </c>
      <c r="R45" s="20"/>
      <c r="S45" s="21">
        <f>(I45+Q45)/2</f>
        <v>0.55600000000000005</v>
      </c>
      <c r="T45" s="4"/>
      <c r="U45" s="4"/>
    </row>
    <row r="46" spans="1:257" x14ac:dyDescent="0.45">
      <c r="A46" s="103" t="s">
        <v>95</v>
      </c>
      <c r="B46" s="28" t="s">
        <v>27</v>
      </c>
      <c r="C46" s="79"/>
      <c r="D46" s="79"/>
      <c r="E46" s="79"/>
      <c r="F46" s="79"/>
      <c r="G46" s="79"/>
      <c r="H46" s="79"/>
      <c r="I46" s="29">
        <f>SUM(C46:H46)/6</f>
        <v>0</v>
      </c>
      <c r="J46" s="80"/>
      <c r="K46" s="79"/>
      <c r="L46" s="79"/>
      <c r="M46" s="79"/>
      <c r="N46" s="79"/>
      <c r="O46" s="79"/>
      <c r="P46" s="79"/>
      <c r="Q46" s="81">
        <f>SUM(K46:P46)/6</f>
        <v>0</v>
      </c>
      <c r="R46" s="30"/>
      <c r="S46" s="31">
        <f>(I46+Q46)/2</f>
        <v>0</v>
      </c>
      <c r="T46" s="4"/>
      <c r="U46" s="4"/>
    </row>
    <row r="47" spans="1:257" x14ac:dyDescent="0.45">
      <c r="B47" s="3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"/>
      <c r="U47" s="4"/>
    </row>
    <row r="48" spans="1:257" x14ac:dyDescent="0.45">
      <c r="B48" s="11" t="s">
        <v>43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3"/>
      <c r="T48" s="4"/>
      <c r="U48" s="4"/>
    </row>
    <row r="49" spans="1:257" x14ac:dyDescent="0.45">
      <c r="A49" s="103" t="s">
        <v>96</v>
      </c>
      <c r="B49" s="14" t="s">
        <v>44</v>
      </c>
      <c r="C49" s="58">
        <f t="shared" ref="C49:H49" si="23">C7-(1-C44)*(C7+C31)</f>
        <v>0</v>
      </c>
      <c r="D49" s="58">
        <f t="shared" si="23"/>
        <v>0</v>
      </c>
      <c r="E49" s="58">
        <f t="shared" si="23"/>
        <v>0</v>
      </c>
      <c r="F49" s="58">
        <f t="shared" si="23"/>
        <v>0</v>
      </c>
      <c r="G49" s="58">
        <f t="shared" si="23"/>
        <v>0</v>
      </c>
      <c r="H49" s="58">
        <f t="shared" si="23"/>
        <v>0</v>
      </c>
      <c r="I49" s="40">
        <f>SUM(C49:H49)</f>
        <v>0</v>
      </c>
      <c r="J49" s="56"/>
      <c r="K49" s="58">
        <f t="shared" ref="K49:P49" si="24">K7-(1-K44)*(K7+K31)</f>
        <v>0</v>
      </c>
      <c r="L49" s="58">
        <f t="shared" si="24"/>
        <v>0</v>
      </c>
      <c r="M49" s="58">
        <f t="shared" si="24"/>
        <v>0</v>
      </c>
      <c r="N49" s="58">
        <f t="shared" si="24"/>
        <v>0</v>
      </c>
      <c r="O49" s="58">
        <f t="shared" si="24"/>
        <v>0</v>
      </c>
      <c r="P49" s="58">
        <f t="shared" si="24"/>
        <v>0</v>
      </c>
      <c r="Q49" s="40">
        <f>SUM(K49:P49)</f>
        <v>0</v>
      </c>
      <c r="R49" s="56"/>
      <c r="S49" s="57">
        <f>(I49+Q49)</f>
        <v>0</v>
      </c>
      <c r="T49" s="60"/>
      <c r="U49" s="41"/>
      <c r="V49" s="82"/>
      <c r="W49" s="82"/>
      <c r="X49" s="82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</row>
    <row r="50" spans="1:257" x14ac:dyDescent="0.45">
      <c r="A50" s="103" t="s">
        <v>97</v>
      </c>
      <c r="B50" s="14" t="s">
        <v>45</v>
      </c>
      <c r="C50" s="19">
        <f t="shared" ref="C50:I50" si="25">IF(C7&gt;0,+C49/C7,FALSE())</f>
        <v>0</v>
      </c>
      <c r="D50" s="19">
        <f t="shared" si="25"/>
        <v>0</v>
      </c>
      <c r="E50" s="19">
        <f t="shared" si="25"/>
        <v>0</v>
      </c>
      <c r="F50" s="19">
        <f t="shared" si="25"/>
        <v>0</v>
      </c>
      <c r="G50" s="19">
        <f t="shared" si="25"/>
        <v>0</v>
      </c>
      <c r="H50" s="19">
        <f t="shared" si="25"/>
        <v>0</v>
      </c>
      <c r="I50" s="19">
        <f t="shared" si="25"/>
        <v>0</v>
      </c>
      <c r="J50" s="20"/>
      <c r="K50" s="19">
        <f t="shared" ref="K50:Q50" si="26">IF(K7&gt;0,+K49/K7,FALSE())</f>
        <v>0</v>
      </c>
      <c r="L50" s="19">
        <f t="shared" si="26"/>
        <v>0</v>
      </c>
      <c r="M50" s="19">
        <f t="shared" si="26"/>
        <v>0</v>
      </c>
      <c r="N50" s="19">
        <f t="shared" si="26"/>
        <v>0</v>
      </c>
      <c r="O50" s="19">
        <f t="shared" si="26"/>
        <v>0</v>
      </c>
      <c r="P50" s="19">
        <f t="shared" si="26"/>
        <v>0</v>
      </c>
      <c r="Q50" s="19">
        <f t="shared" si="26"/>
        <v>0</v>
      </c>
      <c r="R50" s="20"/>
      <c r="S50" s="21">
        <f>IF(S7&gt;0,+S49/S7,FALSE())</f>
        <v>0</v>
      </c>
      <c r="T50" s="73"/>
      <c r="U50" s="22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</row>
    <row r="51" spans="1:257" x14ac:dyDescent="0.45">
      <c r="A51" s="103" t="s">
        <v>98</v>
      </c>
      <c r="B51" s="14" t="s">
        <v>46</v>
      </c>
      <c r="C51" s="58">
        <f t="shared" ref="C51:I51" si="27">C8-(1-C45)*(C8+C35)</f>
        <v>16457.892000000003</v>
      </c>
      <c r="D51" s="58">
        <f t="shared" si="27"/>
        <v>22741.814400000003</v>
      </c>
      <c r="E51" s="58">
        <f t="shared" si="27"/>
        <v>20347.939200000004</v>
      </c>
      <c r="F51" s="58">
        <f t="shared" si="27"/>
        <v>30821.143200000006</v>
      </c>
      <c r="G51" s="58">
        <f t="shared" si="27"/>
        <v>33813.487200000003</v>
      </c>
      <c r="H51" s="58">
        <f t="shared" si="27"/>
        <v>32317.315200000005</v>
      </c>
      <c r="I51" s="40">
        <f t="shared" si="27"/>
        <v>156499.59120000002</v>
      </c>
      <c r="J51" s="56"/>
      <c r="K51" s="58">
        <f t="shared" ref="K51:P51" si="28">K8-(1-K45)*(K8+K35)</f>
        <v>20647.173600000002</v>
      </c>
      <c r="L51" s="58">
        <f t="shared" si="28"/>
        <v>21544.876800000002</v>
      </c>
      <c r="M51" s="58">
        <f t="shared" si="28"/>
        <v>20647.173600000002</v>
      </c>
      <c r="N51" s="58">
        <f t="shared" si="28"/>
        <v>27529.5648</v>
      </c>
      <c r="O51" s="58">
        <f t="shared" si="28"/>
        <v>32616.549599999998</v>
      </c>
      <c r="P51" s="58">
        <f t="shared" si="28"/>
        <v>19749.470400000002</v>
      </c>
      <c r="Q51" s="40">
        <f>SUM(K51:P51)</f>
        <v>142734.8088</v>
      </c>
      <c r="R51" s="56"/>
      <c r="S51" s="57">
        <f>(I51+Q51)</f>
        <v>299234.40000000002</v>
      </c>
      <c r="T51" s="60"/>
      <c r="U51" s="41"/>
      <c r="V51" s="8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</row>
    <row r="52" spans="1:257" x14ac:dyDescent="0.45">
      <c r="A52" s="103" t="s">
        <v>99</v>
      </c>
      <c r="B52" s="14" t="s">
        <v>47</v>
      </c>
      <c r="C52" s="19">
        <f t="shared" ref="C52:I52" si="29">IF(C8&gt;0,+C51/C8,FALSE())</f>
        <v>0.49872400000000011</v>
      </c>
      <c r="D52" s="19">
        <f t="shared" si="29"/>
        <v>0.49872400000000006</v>
      </c>
      <c r="E52" s="19">
        <f t="shared" si="29"/>
        <v>0.49872400000000011</v>
      </c>
      <c r="F52" s="19">
        <f t="shared" si="29"/>
        <v>0.49872400000000011</v>
      </c>
      <c r="G52" s="19">
        <f t="shared" si="29"/>
        <v>0.49872400000000006</v>
      </c>
      <c r="H52" s="19">
        <f t="shared" si="29"/>
        <v>0.49872400000000006</v>
      </c>
      <c r="I52" s="19">
        <f t="shared" si="29"/>
        <v>0.49872400000000006</v>
      </c>
      <c r="J52" s="20"/>
      <c r="K52" s="19">
        <f t="shared" ref="K52:Q52" si="30">IF(K8&gt;0,+K51/K8,FALSE())</f>
        <v>0.49872400000000006</v>
      </c>
      <c r="L52" s="19">
        <f t="shared" si="30"/>
        <v>0.49872400000000006</v>
      </c>
      <c r="M52" s="19">
        <f t="shared" si="30"/>
        <v>0.49872400000000006</v>
      </c>
      <c r="N52" s="19">
        <f t="shared" si="30"/>
        <v>0.498724</v>
      </c>
      <c r="O52" s="19">
        <f t="shared" si="30"/>
        <v>0.498724</v>
      </c>
      <c r="P52" s="19">
        <f t="shared" si="30"/>
        <v>0.49872400000000006</v>
      </c>
      <c r="Q52" s="19">
        <f t="shared" si="30"/>
        <v>0.498724</v>
      </c>
      <c r="R52" s="20"/>
      <c r="S52" s="21">
        <f>IF(S8&gt;0,+S51/S8,FALSE())</f>
        <v>0.49872400000000006</v>
      </c>
      <c r="T52" s="73"/>
      <c r="U52" s="22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</row>
    <row r="53" spans="1:257" x14ac:dyDescent="0.45">
      <c r="A53" s="103" t="s">
        <v>100</v>
      </c>
      <c r="B53" s="14" t="s">
        <v>48</v>
      </c>
      <c r="C53" s="58">
        <f t="shared" ref="C53:H53" si="31">C10-(1-C46)*(C10+C39)</f>
        <v>0</v>
      </c>
      <c r="D53" s="58">
        <f t="shared" si="31"/>
        <v>0</v>
      </c>
      <c r="E53" s="58">
        <f t="shared" si="31"/>
        <v>0</v>
      </c>
      <c r="F53" s="58">
        <f t="shared" si="31"/>
        <v>0</v>
      </c>
      <c r="G53" s="58">
        <f t="shared" si="31"/>
        <v>0</v>
      </c>
      <c r="H53" s="58">
        <f t="shared" si="31"/>
        <v>0</v>
      </c>
      <c r="I53" s="40">
        <f>SUM(C53:H53)</f>
        <v>0</v>
      </c>
      <c r="J53" s="40"/>
      <c r="K53" s="58">
        <f t="shared" ref="K53:P53" si="32">K10-(1-K46)*(K10+K39)</f>
        <v>0</v>
      </c>
      <c r="L53" s="58">
        <f t="shared" si="32"/>
        <v>0</v>
      </c>
      <c r="M53" s="58">
        <f t="shared" si="32"/>
        <v>0</v>
      </c>
      <c r="N53" s="58">
        <f t="shared" si="32"/>
        <v>0</v>
      </c>
      <c r="O53" s="58">
        <f t="shared" si="32"/>
        <v>0</v>
      </c>
      <c r="P53" s="58">
        <f t="shared" si="32"/>
        <v>0</v>
      </c>
      <c r="Q53" s="40">
        <f>SUM(K53:P53)</f>
        <v>0</v>
      </c>
      <c r="R53" s="40"/>
      <c r="S53" s="57">
        <f>(I53+Q53)</f>
        <v>0</v>
      </c>
      <c r="T53" s="60"/>
      <c r="U53" s="41"/>
      <c r="V53" s="82"/>
      <c r="W53" s="82"/>
      <c r="X53" s="82"/>
      <c r="Y53" s="82"/>
      <c r="Z53" s="82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</row>
    <row r="54" spans="1:257" x14ac:dyDescent="0.45">
      <c r="A54" s="103" t="s">
        <v>101</v>
      </c>
      <c r="B54" s="28" t="s">
        <v>49</v>
      </c>
      <c r="C54" s="29" t="b">
        <f t="shared" ref="C54:I54" si="33">IF(C10&gt;0,+C53/C10,FALSE())</f>
        <v>0</v>
      </c>
      <c r="D54" s="29" t="b">
        <f t="shared" si="33"/>
        <v>0</v>
      </c>
      <c r="E54" s="29" t="b">
        <f t="shared" si="33"/>
        <v>0</v>
      </c>
      <c r="F54" s="29" t="b">
        <f t="shared" si="33"/>
        <v>0</v>
      </c>
      <c r="G54" s="29" t="b">
        <f t="shared" si="33"/>
        <v>0</v>
      </c>
      <c r="H54" s="29" t="b">
        <f t="shared" si="33"/>
        <v>0</v>
      </c>
      <c r="I54" s="29" t="b">
        <f t="shared" si="33"/>
        <v>0</v>
      </c>
      <c r="J54" s="29"/>
      <c r="K54" s="29" t="b">
        <f t="shared" ref="K54:P54" si="34">IF(K10&gt;0,+K53/K10,FALSE())</f>
        <v>0</v>
      </c>
      <c r="L54" s="29" t="b">
        <f t="shared" si="34"/>
        <v>0</v>
      </c>
      <c r="M54" s="29" t="b">
        <f t="shared" si="34"/>
        <v>0</v>
      </c>
      <c r="N54" s="29" t="b">
        <f t="shared" si="34"/>
        <v>0</v>
      </c>
      <c r="O54" s="29" t="b">
        <f t="shared" si="34"/>
        <v>0</v>
      </c>
      <c r="P54" s="29" t="b">
        <f t="shared" si="34"/>
        <v>0</v>
      </c>
      <c r="Q54" s="29" t="b">
        <f>IF(Q11&gt;0,+Q53/Q11,FALSE())</f>
        <v>0</v>
      </c>
      <c r="R54" s="29"/>
      <c r="S54" s="31" t="b">
        <f>IF(S11&gt;0,+S53/S11,FALSE())</f>
        <v>0</v>
      </c>
      <c r="T54" s="73"/>
      <c r="U54" s="22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</row>
    <row r="55" spans="1:257" x14ac:dyDescent="0.45">
      <c r="B55" s="3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4"/>
      <c r="U55" s="4"/>
    </row>
    <row r="56" spans="1:257" x14ac:dyDescent="0.45">
      <c r="B56" s="3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4"/>
      <c r="U56" s="4"/>
    </row>
    <row r="57" spans="1:257" x14ac:dyDescent="0.45">
      <c r="A57" s="103" t="s">
        <v>102</v>
      </c>
      <c r="B57" s="11" t="s">
        <v>50</v>
      </c>
      <c r="C57" s="83"/>
      <c r="D57" s="83"/>
      <c r="E57" s="83"/>
      <c r="F57" s="83"/>
      <c r="G57" s="83"/>
      <c r="H57" s="83"/>
      <c r="I57" s="83"/>
      <c r="J57" s="84">
        <f>I49/(J14*I44-1)</f>
        <v>0</v>
      </c>
      <c r="K57" s="83"/>
      <c r="L57" s="83"/>
      <c r="M57" s="83"/>
      <c r="N57" s="83"/>
      <c r="O57" s="83"/>
      <c r="P57" s="83"/>
      <c r="Q57" s="83"/>
      <c r="R57" s="84">
        <f>Q49/(R14*Q44-1)</f>
        <v>0</v>
      </c>
      <c r="S57" s="85">
        <f>S49/(S14*S44-1)</f>
        <v>0</v>
      </c>
      <c r="T57" s="22"/>
      <c r="U57" s="22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</row>
    <row r="58" spans="1:257" x14ac:dyDescent="0.45">
      <c r="A58" s="103" t="s">
        <v>103</v>
      </c>
      <c r="B58" s="46" t="s">
        <v>51</v>
      </c>
      <c r="C58" s="86"/>
      <c r="D58" s="86"/>
      <c r="E58" s="86"/>
      <c r="F58" s="86"/>
      <c r="G58" s="86"/>
      <c r="H58" s="86"/>
      <c r="I58" s="86"/>
      <c r="J58" s="87">
        <f>I51/(J15*I45-1)</f>
        <v>1.5408674249676482</v>
      </c>
      <c r="K58" s="86"/>
      <c r="L58" s="86"/>
      <c r="M58" s="86"/>
      <c r="N58" s="86"/>
      <c r="O58" s="86"/>
      <c r="P58" s="86"/>
      <c r="Q58" s="86"/>
      <c r="R58" s="87">
        <f>Q51/(R15*Q45-1)</f>
        <v>1.7441600016981729</v>
      </c>
      <c r="S58" s="88">
        <f>S51/(S15*S45-1)</f>
        <v>3.2391497709724075</v>
      </c>
      <c r="T58" s="22"/>
      <c r="U58" s="22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</row>
    <row r="59" spans="1:257" x14ac:dyDescent="0.45">
      <c r="A59" s="103" t="s">
        <v>104</v>
      </c>
      <c r="B59" s="51" t="s">
        <v>52</v>
      </c>
      <c r="C59" s="89"/>
      <c r="D59" s="89"/>
      <c r="E59" s="89"/>
      <c r="F59" s="89"/>
      <c r="G59" s="89"/>
      <c r="H59" s="89"/>
      <c r="I59" s="89"/>
      <c r="J59" s="90">
        <f>I53/(J16*I46-1)</f>
        <v>0</v>
      </c>
      <c r="K59" s="89"/>
      <c r="L59" s="89"/>
      <c r="M59" s="89"/>
      <c r="N59" s="89"/>
      <c r="O59" s="89"/>
      <c r="P59" s="89"/>
      <c r="Q59" s="89"/>
      <c r="R59" s="90">
        <f>Q53/(R16*Q46-1)</f>
        <v>0</v>
      </c>
      <c r="S59" s="91">
        <f>S53/(S16*S46-1)</f>
        <v>0</v>
      </c>
      <c r="T59" s="22"/>
      <c r="U59" s="22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</row>
    <row r="60" spans="1:257" x14ac:dyDescent="0.45">
      <c r="B60" s="32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22"/>
      <c r="U60" s="22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</row>
    <row r="61" spans="1:257" x14ac:dyDescent="0.45">
      <c r="A61" s="103" t="s">
        <v>105</v>
      </c>
      <c r="B61" s="92" t="s">
        <v>53</v>
      </c>
      <c r="C61" s="93">
        <f t="shared" ref="C61:I61" si="35">(C28*1)</f>
        <v>82617</v>
      </c>
      <c r="D61" s="93">
        <f t="shared" si="35"/>
        <v>34202.399999999994</v>
      </c>
      <c r="E61" s="93">
        <f t="shared" si="35"/>
        <v>121663.20000000001</v>
      </c>
      <c r="F61" s="93">
        <f t="shared" si="35"/>
        <v>91372.200000000012</v>
      </c>
      <c r="G61" s="93">
        <f t="shared" si="35"/>
        <v>65746.200000000012</v>
      </c>
      <c r="H61" s="93">
        <f t="shared" si="35"/>
        <v>-11080.799999999988</v>
      </c>
      <c r="I61" s="93">
        <f t="shared" si="35"/>
        <v>384520.20000000007</v>
      </c>
      <c r="J61" s="94" t="s">
        <v>22</v>
      </c>
      <c r="K61" s="93">
        <f t="shared" ref="K61:Q61" si="36">(K28*1)</f>
        <v>53220.600000000006</v>
      </c>
      <c r="L61" s="93">
        <f t="shared" si="36"/>
        <v>42292.799999999988</v>
      </c>
      <c r="M61" s="93">
        <f t="shared" si="36"/>
        <v>96420.6</v>
      </c>
      <c r="N61" s="93">
        <f t="shared" si="36"/>
        <v>99040.799999999988</v>
      </c>
      <c r="O61" s="93">
        <f t="shared" si="36"/>
        <v>-19043.399999999994</v>
      </c>
      <c r="P61" s="93">
        <f t="shared" si="36"/>
        <v>-97851.6</v>
      </c>
      <c r="Q61" s="93">
        <f t="shared" si="36"/>
        <v>174079.80000000002</v>
      </c>
      <c r="R61" s="94" t="s">
        <v>22</v>
      </c>
      <c r="S61" s="95">
        <f>(S28*1)</f>
        <v>558600.00000000012</v>
      </c>
      <c r="T61" s="41"/>
      <c r="U61" s="41"/>
      <c r="V61" s="8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</row>
    <row r="62" spans="1:257" x14ac:dyDescent="0.45">
      <c r="A62" s="103" t="s">
        <v>106</v>
      </c>
      <c r="B62" s="14" t="s">
        <v>54</v>
      </c>
      <c r="C62" s="96">
        <v>0</v>
      </c>
      <c r="D62" s="96">
        <v>0</v>
      </c>
      <c r="E62" s="96">
        <v>0</v>
      </c>
      <c r="F62" s="96">
        <v>0</v>
      </c>
      <c r="G62" s="96">
        <v>0</v>
      </c>
      <c r="H62" s="96">
        <v>0</v>
      </c>
      <c r="I62" s="3">
        <f>SUM(C62:H62)</f>
        <v>0</v>
      </c>
      <c r="J62" s="3"/>
      <c r="K62" s="96">
        <v>0</v>
      </c>
      <c r="L62" s="96">
        <v>0</v>
      </c>
      <c r="M62" s="96">
        <v>0</v>
      </c>
      <c r="N62" s="96">
        <v>0</v>
      </c>
      <c r="O62" s="96">
        <v>0</v>
      </c>
      <c r="P62" s="96">
        <v>0</v>
      </c>
      <c r="Q62" s="3">
        <f>SUM(K62:P62)</f>
        <v>0</v>
      </c>
      <c r="R62" s="3"/>
      <c r="S62" s="71">
        <f>(I62+Q62)</f>
        <v>0</v>
      </c>
      <c r="T62" s="4"/>
      <c r="U62" s="4"/>
    </row>
    <row r="63" spans="1:257" x14ac:dyDescent="0.45">
      <c r="B63" s="97" t="s">
        <v>55</v>
      </c>
      <c r="C63" s="3">
        <v>10000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71"/>
      <c r="T63" s="4"/>
      <c r="U63" s="4"/>
    </row>
    <row r="64" spans="1:257" x14ac:dyDescent="0.45">
      <c r="B64" s="97" t="s">
        <v>56</v>
      </c>
      <c r="C64" s="3" t="s">
        <v>22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71"/>
      <c r="T64" s="4"/>
      <c r="U64" s="4"/>
    </row>
    <row r="65" spans="2:21" x14ac:dyDescent="0.45">
      <c r="B65" s="97" t="s">
        <v>57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98"/>
      <c r="T65" s="4"/>
      <c r="U65" s="4"/>
    </row>
    <row r="66" spans="2:21" x14ac:dyDescent="0.45">
      <c r="B66" s="97" t="s">
        <v>58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98"/>
      <c r="T66" s="4"/>
      <c r="U66" s="4"/>
    </row>
    <row r="67" spans="2:21" x14ac:dyDescent="0.45">
      <c r="B67" s="97" t="s">
        <v>59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98"/>
      <c r="T67" s="4"/>
      <c r="U67" s="4"/>
    </row>
    <row r="68" spans="2:21" x14ac:dyDescent="0.45">
      <c r="B68" s="97" t="s">
        <v>60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98"/>
      <c r="T68" s="4"/>
      <c r="U68" s="4"/>
    </row>
    <row r="69" spans="2:21" x14ac:dyDescent="0.45">
      <c r="B69" s="97" t="s">
        <v>61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98"/>
      <c r="T69" s="4"/>
      <c r="U69" s="4"/>
    </row>
    <row r="70" spans="2:21" x14ac:dyDescent="0.45">
      <c r="B70" s="97" t="s">
        <v>62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98"/>
      <c r="T70" s="4"/>
      <c r="U70" s="4"/>
    </row>
    <row r="71" spans="2:21" x14ac:dyDescent="0.45">
      <c r="B71" s="97" t="s">
        <v>63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98"/>
      <c r="T71" s="4"/>
      <c r="U71" s="4"/>
    </row>
    <row r="72" spans="2:21" x14ac:dyDescent="0.45">
      <c r="B72" s="97" t="s">
        <v>64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98"/>
      <c r="T72" s="4"/>
      <c r="U72" s="4"/>
    </row>
    <row r="73" spans="2:21" x14ac:dyDescent="0.45">
      <c r="B73" s="99" t="s">
        <v>65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1"/>
      <c r="T73" s="4"/>
      <c r="U73" s="4"/>
    </row>
    <row r="74" spans="2:21" x14ac:dyDescent="0.45">
      <c r="B74" s="2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45">
      <c r="B75" s="2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45">
      <c r="B76" s="2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45">
      <c r="B77" s="102"/>
    </row>
    <row r="78" spans="2:21" x14ac:dyDescent="0.45">
      <c r="B78" s="102"/>
    </row>
    <row r="79" spans="2:21" x14ac:dyDescent="0.45">
      <c r="B79" s="102"/>
    </row>
    <row r="80" spans="2:21" x14ac:dyDescent="0.45">
      <c r="B80" s="102"/>
    </row>
    <row r="81" spans="2:2" x14ac:dyDescent="0.45">
      <c r="B81" s="102"/>
    </row>
    <row r="82" spans="2:2" x14ac:dyDescent="0.45">
      <c r="B82" s="102"/>
    </row>
    <row r="83" spans="2:2" x14ac:dyDescent="0.45">
      <c r="B83" s="102"/>
    </row>
    <row r="84" spans="2:2" x14ac:dyDescent="0.45">
      <c r="B84" s="102"/>
    </row>
    <row r="85" spans="2:2" x14ac:dyDescent="0.45">
      <c r="B85" s="102"/>
    </row>
    <row r="86" spans="2:2" x14ac:dyDescent="0.45">
      <c r="B86" s="102"/>
    </row>
    <row r="87" spans="2:2" x14ac:dyDescent="0.45">
      <c r="B87" s="102"/>
    </row>
  </sheetData>
  <printOptions gridLines="1"/>
  <pageMargins left="0.2" right="0.2" top="0.51" bottom="0.16700000000000001" header="0.5" footer="0.5"/>
  <pageSetup scale="37" orientation="landscape" r:id="rId1"/>
  <headerFooter alignWithMargins="0">
    <oddHeader>&amp;LPrint Test</oddHeader>
    <oddFooter>&amp;Lprint test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Company</vt:lpstr>
      <vt:lpstr>'Total Company'!Print_Area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Dirck Noordhof</dc:creator>
  <cp:lastModifiedBy>Dirck Noordhoff</cp:lastModifiedBy>
  <cp:lastPrinted>2018-03-25T04:16:05Z</cp:lastPrinted>
  <dcterms:created xsi:type="dcterms:W3CDTF">2018-03-25T04:12:17Z</dcterms:created>
  <dcterms:modified xsi:type="dcterms:W3CDTF">2020-05-20T19:25:07Z</dcterms:modified>
</cp:coreProperties>
</file>