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mei\OneDrive\Desktop\"/>
    </mc:Choice>
  </mc:AlternateContent>
  <xr:revisionPtr revIDLastSave="0" documentId="13_ncr:1_{D426E52E-1E2E-4528-9321-018284587A81}" xr6:coauthVersionLast="47" xr6:coauthVersionMax="47" xr10:uidLastSave="{00000000-0000-0000-0000-000000000000}"/>
  <bookViews>
    <workbookView xWindow="-108" yWindow="-108" windowWidth="23256" windowHeight="13176" tabRatio="825" xr2:uid="{00000000-000D-0000-FFFF-FFFF00000000}"/>
  </bookViews>
  <sheets>
    <sheet name="Estimate Sheet" sheetId="1" r:id="rId1"/>
    <sheet name="Job Performance Overview" sheetId="2" r:id="rId2"/>
    <sheet name="Employees &amp; Wages" sheetId="8" r:id="rId3"/>
    <sheet name="Material List &amp; Pricing" sheetId="3" r:id="rId4"/>
    <sheet name="Plant List &amp; Pricing" sheetId="4" r:id="rId5"/>
    <sheet name="Overhead Sheet" sheetId="5" r:id="rId6"/>
    <sheet name="Equipment Cost per Month" sheetId="6" r:id="rId7"/>
    <sheet name="Labor Burden" sheetId="7" r:id="rId8"/>
    <sheet name="Mowing Unit Cost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 a="1"/>
  <c r="C12" i="1" s="1"/>
  <c r="F12" i="1" s="1"/>
  <c r="F23" i="1"/>
  <c r="W32" i="2"/>
  <c r="L14" i="2"/>
  <c r="D13" i="9"/>
  <c r="I23" i="5"/>
  <c r="H18" i="2"/>
  <c r="M16" i="2"/>
  <c r="H33" i="6"/>
  <c r="H35" i="6" s="1"/>
  <c r="H38" i="6" s="1"/>
  <c r="E33" i="6"/>
  <c r="E35" i="6" s="1"/>
  <c r="E38" i="6" s="1"/>
  <c r="B33" i="6"/>
  <c r="B35" i="6" s="1"/>
  <c r="B38" i="6" s="1"/>
  <c r="H24" i="6"/>
  <c r="H26" i="6" s="1"/>
  <c r="H29" i="6" s="1"/>
  <c r="E24" i="6"/>
  <c r="E26" i="6" s="1"/>
  <c r="E29" i="6" s="1"/>
  <c r="B24" i="6"/>
  <c r="B26" i="6" s="1"/>
  <c r="B29" i="6" s="1"/>
  <c r="H15" i="6"/>
  <c r="H17" i="6" s="1"/>
  <c r="H20" i="6" s="1"/>
  <c r="E15" i="6"/>
  <c r="E17" i="6" s="1"/>
  <c r="E20" i="6" s="1"/>
  <c r="M13" i="2"/>
  <c r="M14" i="2"/>
  <c r="M15" i="2"/>
  <c r="M17" i="2"/>
  <c r="M18" i="2"/>
  <c r="N18" i="2" s="1"/>
  <c r="M19" i="2"/>
  <c r="N19" i="2" s="1"/>
  <c r="M20" i="2"/>
  <c r="M21" i="2"/>
  <c r="M22" i="2"/>
  <c r="M23" i="2"/>
  <c r="M24" i="2"/>
  <c r="M25" i="2"/>
  <c r="M26" i="2"/>
  <c r="M27" i="2"/>
  <c r="M28" i="2"/>
  <c r="M12" i="2"/>
  <c r="J18" i="1"/>
  <c r="K18" i="1" s="1"/>
  <c r="J19" i="1"/>
  <c r="K19" i="1" s="1"/>
  <c r="J20" i="1"/>
  <c r="K20" i="1" s="1"/>
  <c r="J21" i="1"/>
  <c r="J22" i="1"/>
  <c r="K22" i="1" s="1"/>
  <c r="J17" i="1"/>
  <c r="K17" i="1" s="1"/>
  <c r="J16" i="1"/>
  <c r="K16" i="1" s="1"/>
  <c r="J15" i="1"/>
  <c r="K15" i="1" s="1"/>
  <c r="J14" i="1"/>
  <c r="K14" i="1" s="1"/>
  <c r="J13" i="1"/>
  <c r="K13" i="1" s="1"/>
  <c r="L15" i="2"/>
  <c r="L16" i="2"/>
  <c r="L17" i="2"/>
  <c r="L18" i="2"/>
  <c r="L19" i="2"/>
  <c r="L20" i="2"/>
  <c r="H14" i="2"/>
  <c r="H15" i="2"/>
  <c r="H16" i="2"/>
  <c r="H17" i="2"/>
  <c r="H19" i="2"/>
  <c r="H20" i="2"/>
  <c r="S14" i="2"/>
  <c r="S15" i="2"/>
  <c r="S16" i="2"/>
  <c r="S17" i="2"/>
  <c r="S18" i="2"/>
  <c r="S19" i="2"/>
  <c r="H12" i="2"/>
  <c r="L12" i="2"/>
  <c r="S12" i="2"/>
  <c r="H13" i="2"/>
  <c r="L13" i="2"/>
  <c r="S13" i="2"/>
  <c r="S20" i="2"/>
  <c r="H21" i="2"/>
  <c r="L21" i="2"/>
  <c r="S21" i="2"/>
  <c r="H22" i="2"/>
  <c r="L22" i="2"/>
  <c r="H23" i="2"/>
  <c r="L23" i="2"/>
  <c r="H24" i="2"/>
  <c r="L24" i="2"/>
  <c r="H25" i="2"/>
  <c r="L25" i="2"/>
  <c r="S25" i="2"/>
  <c r="H26" i="2"/>
  <c r="L26" i="2"/>
  <c r="S26" i="2"/>
  <c r="H27" i="2"/>
  <c r="L27" i="2"/>
  <c r="S27" i="2"/>
  <c r="H28" i="2"/>
  <c r="L28" i="2"/>
  <c r="S28" i="2"/>
  <c r="V28" i="2"/>
  <c r="H29" i="2"/>
  <c r="S29" i="2"/>
  <c r="H30" i="2"/>
  <c r="H31" i="2"/>
  <c r="H32" i="2"/>
  <c r="H33" i="2"/>
  <c r="S33" i="2"/>
  <c r="H34" i="2"/>
  <c r="S34" i="2"/>
  <c r="H35" i="2"/>
  <c r="S35" i="2"/>
  <c r="H36" i="2"/>
  <c r="J36" i="2"/>
  <c r="S36" i="2"/>
  <c r="H37" i="2"/>
  <c r="S37" i="2"/>
  <c r="Q42" i="1"/>
  <c r="Q43" i="1"/>
  <c r="Q44" i="1"/>
  <c r="Q45" i="1"/>
  <c r="Q46" i="1"/>
  <c r="Q47" i="1"/>
  <c r="Q48" i="1"/>
  <c r="Q49" i="1"/>
  <c r="Q50" i="1"/>
  <c r="Q51" i="1"/>
  <c r="Q41" i="1"/>
  <c r="K31" i="1"/>
  <c r="D44" i="1" a="1"/>
  <c r="D44" i="1" s="1"/>
  <c r="C44" i="1" a="1"/>
  <c r="C44" i="1" s="1"/>
  <c r="F44" i="1" s="1"/>
  <c r="D14" i="1" a="1"/>
  <c r="D14" i="1" s="1"/>
  <c r="C14" i="1" a="1"/>
  <c r="C14" i="1" s="1"/>
  <c r="F14" i="1" s="1"/>
  <c r="E45" i="6"/>
  <c r="E48" i="6" s="1"/>
  <c r="H43" i="6"/>
  <c r="H45" i="6" s="1"/>
  <c r="H48" i="6" s="1"/>
  <c r="E43" i="6"/>
  <c r="B43" i="6"/>
  <c r="B45" i="6" s="1"/>
  <c r="B48" i="6" s="1"/>
  <c r="B15" i="6"/>
  <c r="B17" i="6" s="1"/>
  <c r="H4" i="6"/>
  <c r="H2" i="6"/>
  <c r="C33" i="5"/>
  <c r="I29" i="5" s="1"/>
  <c r="C20" i="5"/>
  <c r="I28" i="5" s="1"/>
  <c r="I13" i="5"/>
  <c r="I15" i="5" s="1"/>
  <c r="D50" i="1" a="1"/>
  <c r="D50" i="1" s="1"/>
  <c r="C50" i="1" a="1"/>
  <c r="C50" i="1" s="1"/>
  <c r="F50" i="1" s="1"/>
  <c r="D49" i="1" a="1"/>
  <c r="D49" i="1" s="1"/>
  <c r="C49" i="1" a="1"/>
  <c r="C49" i="1" s="1"/>
  <c r="F49" i="1" s="1"/>
  <c r="D48" i="1" a="1"/>
  <c r="D48" i="1" s="1"/>
  <c r="C48" i="1" a="1"/>
  <c r="C48" i="1" s="1"/>
  <c r="F48" i="1" s="1"/>
  <c r="M47" i="1"/>
  <c r="D47" i="1" a="1"/>
  <c r="D47" i="1" s="1"/>
  <c r="C47" i="1" a="1"/>
  <c r="C47" i="1" s="1"/>
  <c r="F47" i="1" s="1"/>
  <c r="M46" i="1"/>
  <c r="D46" i="1" a="1"/>
  <c r="D46" i="1" s="1"/>
  <c r="C46" i="1" a="1"/>
  <c r="C46" i="1" s="1"/>
  <c r="F46" i="1" s="1"/>
  <c r="M45" i="1"/>
  <c r="K45" i="1"/>
  <c r="D45" i="1" a="1"/>
  <c r="D45" i="1" s="1"/>
  <c r="C45" i="1" a="1"/>
  <c r="C45" i="1" s="1"/>
  <c r="F45" i="1" s="1"/>
  <c r="K44" i="1"/>
  <c r="K43" i="1"/>
  <c r="D43" i="1" a="1"/>
  <c r="D43" i="1" s="1"/>
  <c r="C43" i="1" a="1"/>
  <c r="C43" i="1" s="1"/>
  <c r="F43" i="1" s="1"/>
  <c r="K42" i="1"/>
  <c r="D42" i="1" a="1"/>
  <c r="D42" i="1" s="1"/>
  <c r="C42" i="1" a="1"/>
  <c r="C42" i="1" s="1"/>
  <c r="F42" i="1" s="1"/>
  <c r="N41" i="1"/>
  <c r="W28" i="2" s="1"/>
  <c r="K41" i="1"/>
  <c r="D41" i="1" a="1"/>
  <c r="D41" i="1" s="1"/>
  <c r="C41" i="1" a="1"/>
  <c r="C41" i="1" s="1"/>
  <c r="F41" i="1" s="1"/>
  <c r="K40" i="1"/>
  <c r="K39" i="1"/>
  <c r="Q37" i="1"/>
  <c r="D37" i="1" a="1"/>
  <c r="D37" i="1" s="1"/>
  <c r="C37" i="1" a="1"/>
  <c r="C37" i="1" s="1"/>
  <c r="F37" i="1" s="1"/>
  <c r="Q36" i="1"/>
  <c r="D36" i="1" a="1"/>
  <c r="D36" i="1" s="1"/>
  <c r="C36" i="1" a="1"/>
  <c r="C36" i="1" s="1"/>
  <c r="F36" i="1" s="1"/>
  <c r="Q35" i="1"/>
  <c r="K35" i="1"/>
  <c r="D35" i="1" a="1"/>
  <c r="D35" i="1" s="1"/>
  <c r="C35" i="1" a="1"/>
  <c r="C35" i="1" s="1"/>
  <c r="F35" i="1" s="1"/>
  <c r="Q34" i="1"/>
  <c r="K34" i="1"/>
  <c r="D34" i="1" a="1"/>
  <c r="D34" i="1" s="1"/>
  <c r="C34" i="1" a="1"/>
  <c r="C34" i="1" s="1"/>
  <c r="F34" i="1" s="1"/>
  <c r="K33" i="1"/>
  <c r="D33" i="1" a="1"/>
  <c r="D33" i="1" s="1"/>
  <c r="C33" i="1" a="1"/>
  <c r="C33" i="1" s="1"/>
  <c r="F33" i="1" s="1"/>
  <c r="K32" i="1"/>
  <c r="D32" i="1" a="1"/>
  <c r="D32" i="1" s="1"/>
  <c r="C32" i="1" a="1"/>
  <c r="C32" i="1" s="1"/>
  <c r="F32" i="1" s="1"/>
  <c r="K30" i="1"/>
  <c r="D31" i="1" a="1"/>
  <c r="D31" i="1" s="1"/>
  <c r="C31" i="1" a="1"/>
  <c r="C31" i="1" s="1"/>
  <c r="F31" i="1" s="1"/>
  <c r="D30" i="1" a="1"/>
  <c r="D30" i="1" s="1"/>
  <c r="C30" i="1" a="1"/>
  <c r="C30" i="1" s="1"/>
  <c r="F30" i="1" s="1"/>
  <c r="D29" i="1" a="1"/>
  <c r="D29" i="1" s="1"/>
  <c r="C29" i="1" a="1"/>
  <c r="C29" i="1" s="1"/>
  <c r="F29" i="1" s="1"/>
  <c r="D28" i="1" a="1"/>
  <c r="D28" i="1" s="1"/>
  <c r="C28" i="1" a="1"/>
  <c r="C28" i="1" s="1"/>
  <c r="F28" i="1" s="1"/>
  <c r="D27" i="1" a="1"/>
  <c r="D27" i="1" s="1"/>
  <c r="C27" i="1" a="1"/>
  <c r="C27" i="1" s="1"/>
  <c r="F27" i="1" s="1"/>
  <c r="D26" i="1" a="1"/>
  <c r="D26" i="1" s="1"/>
  <c r="C26" i="1" a="1"/>
  <c r="C26" i="1" s="1"/>
  <c r="F26" i="1" s="1"/>
  <c r="D25" i="1" a="1"/>
  <c r="D25" i="1" s="1"/>
  <c r="C25" i="1" a="1"/>
  <c r="C25" i="1" s="1"/>
  <c r="F25" i="1" s="1"/>
  <c r="D24" i="1" a="1"/>
  <c r="D24" i="1" s="1"/>
  <c r="C24" i="1" a="1"/>
  <c r="C24" i="1" s="1"/>
  <c r="F24" i="1" s="1"/>
  <c r="I23" i="1"/>
  <c r="N42" i="1" s="1"/>
  <c r="D23" i="1" a="1"/>
  <c r="D23" i="1" s="1"/>
  <c r="C23" i="1" a="1"/>
  <c r="C23" i="1" s="1"/>
  <c r="P22" i="1"/>
  <c r="D22" i="1" a="1"/>
  <c r="D22" i="1" s="1"/>
  <c r="C22" i="1" a="1"/>
  <c r="C22" i="1" s="1"/>
  <c r="F22" i="1" s="1"/>
  <c r="Q21" i="1"/>
  <c r="K21" i="1"/>
  <c r="D21" i="1" a="1"/>
  <c r="D21" i="1" s="1"/>
  <c r="C21" i="1" a="1"/>
  <c r="C21" i="1" s="1"/>
  <c r="F21" i="1" s="1"/>
  <c r="Q20" i="1"/>
  <c r="D20" i="1" a="1"/>
  <c r="D20" i="1" s="1"/>
  <c r="C20" i="1" a="1"/>
  <c r="C20" i="1" s="1"/>
  <c r="F20" i="1" s="1"/>
  <c r="Q19" i="1"/>
  <c r="D19" i="1" a="1"/>
  <c r="D19" i="1" s="1"/>
  <c r="C19" i="1" a="1"/>
  <c r="C19" i="1" s="1"/>
  <c r="F19" i="1" s="1"/>
  <c r="Q18" i="1"/>
  <c r="D18" i="1" a="1"/>
  <c r="D18" i="1" s="1"/>
  <c r="C18" i="1" a="1"/>
  <c r="C18" i="1" s="1"/>
  <c r="F18" i="1" s="1"/>
  <c r="Q17" i="1"/>
  <c r="D17" i="1" a="1"/>
  <c r="D17" i="1" s="1"/>
  <c r="C17" i="1" a="1"/>
  <c r="C17" i="1" s="1"/>
  <c r="F17" i="1" s="1"/>
  <c r="Q16" i="1"/>
  <c r="D16" i="1" a="1"/>
  <c r="D16" i="1" s="1"/>
  <c r="C16" i="1" a="1"/>
  <c r="C16" i="1" s="1"/>
  <c r="F16" i="1" s="1"/>
  <c r="Q15" i="1"/>
  <c r="D15" i="1" a="1"/>
  <c r="D15" i="1" s="1"/>
  <c r="C15" i="1" a="1"/>
  <c r="C15" i="1" s="1"/>
  <c r="F15" i="1" s="1"/>
  <c r="Q14" i="1"/>
  <c r="Q13" i="1"/>
  <c r="D13" i="1" a="1"/>
  <c r="D13" i="1" s="1"/>
  <c r="C13" i="1" a="1"/>
  <c r="C13" i="1" s="1"/>
  <c r="F13" i="1" s="1"/>
  <c r="Q12" i="1"/>
  <c r="D12" i="1" a="1"/>
  <c r="D12" i="1" s="1"/>
  <c r="F26" i="5" l="1"/>
  <c r="N21" i="2"/>
  <c r="N17" i="2"/>
  <c r="N16" i="2"/>
  <c r="N15" i="2"/>
  <c r="N26" i="2"/>
  <c r="N14" i="2"/>
  <c r="N25" i="2"/>
  <c r="N28" i="2"/>
  <c r="N13" i="2"/>
  <c r="N24" i="2"/>
  <c r="N20" i="2"/>
  <c r="N27" i="2"/>
  <c r="N23" i="2"/>
  <c r="N22" i="2"/>
  <c r="N12" i="2"/>
  <c r="S30" i="2"/>
  <c r="V33" i="2" s="1"/>
  <c r="L29" i="2"/>
  <c r="K36" i="2" s="1"/>
  <c r="H38" i="2"/>
  <c r="V29" i="2" s="1"/>
  <c r="W25" i="2"/>
  <c r="V34" i="2" s="1"/>
  <c r="S38" i="2"/>
  <c r="V35" i="2" s="1"/>
  <c r="S22" i="2"/>
  <c r="V32" i="2" s="1"/>
  <c r="F38" i="1"/>
  <c r="N43" i="1" s="1"/>
  <c r="Q22" i="1"/>
  <c r="N49" i="1" s="1"/>
  <c r="Q38" i="1"/>
  <c r="N50" i="1" s="1"/>
  <c r="W33" i="2" s="1"/>
  <c r="K46" i="1"/>
  <c r="N44" i="1" s="1"/>
  <c r="W34" i="2" s="1"/>
  <c r="K36" i="1"/>
  <c r="N47" i="1" s="1"/>
  <c r="W35" i="2" s="1"/>
  <c r="H49" i="1"/>
  <c r="F17" i="5"/>
  <c r="F24" i="5"/>
  <c r="F30" i="5"/>
  <c r="F31" i="5"/>
  <c r="F14" i="5"/>
  <c r="F25" i="5"/>
  <c r="F16" i="5"/>
  <c r="K23" i="1"/>
  <c r="H26" i="1" s="1"/>
  <c r="D38" i="1"/>
  <c r="H3" i="6"/>
  <c r="H5" i="6" s="1"/>
  <c r="E3" i="6" s="1"/>
  <c r="I16" i="5" s="1"/>
  <c r="I27" i="5" s="1"/>
  <c r="B20" i="6"/>
  <c r="F51" i="1"/>
  <c r="N46" i="1" s="1"/>
  <c r="D51" i="1"/>
  <c r="I17" i="5"/>
  <c r="F32" i="5"/>
  <c r="F18" i="5"/>
  <c r="F11" i="5"/>
  <c r="I18" i="5"/>
  <c r="F27" i="5"/>
  <c r="F12" i="5"/>
  <c r="F19" i="5"/>
  <c r="F13" i="5"/>
  <c r="F28" i="5"/>
  <c r="F29" i="5"/>
  <c r="F15" i="5"/>
  <c r="D22" i="7"/>
  <c r="I22" i="7" s="1"/>
  <c r="I25" i="5" s="1"/>
  <c r="I26" i="5" s="1"/>
  <c r="I26" i="1" l="1"/>
  <c r="K32" i="2" s="1"/>
  <c r="D12" i="9"/>
  <c r="N29" i="2"/>
  <c r="J32" i="2" s="1"/>
  <c r="I30" i="5"/>
  <c r="D14" i="9" s="1"/>
  <c r="W29" i="2"/>
  <c r="F33" i="5"/>
  <c r="J11" i="1"/>
  <c r="F20" i="5"/>
  <c r="I19" i="5"/>
  <c r="I20" i="5" s="1"/>
  <c r="K26" i="1" l="1"/>
  <c r="N45" i="1" s="1"/>
  <c r="W30" i="2" s="1"/>
  <c r="J26" i="1"/>
  <c r="L32" i="2"/>
  <c r="I31" i="5"/>
  <c r="M32" i="2"/>
  <c r="V30" i="2" s="1"/>
  <c r="L36" i="2"/>
  <c r="N36" i="2" s="1"/>
  <c r="V31" i="2" s="1"/>
  <c r="I49" i="1"/>
  <c r="K49" i="1" s="1"/>
  <c r="N48" i="1" s="1"/>
  <c r="W31" i="2" s="1"/>
  <c r="I22" i="9" l="1"/>
  <c r="D22" i="9"/>
  <c r="V36" i="2"/>
  <c r="H7" i="2" s="1"/>
  <c r="W36" i="2"/>
  <c r="E7" i="2" s="1"/>
  <c r="N51" i="1"/>
  <c r="V37" i="2" l="1"/>
  <c r="M7" i="2" s="1"/>
  <c r="W37" i="2"/>
  <c r="P43" i="1"/>
  <c r="P44" i="1"/>
  <c r="P46" i="1"/>
  <c r="P41" i="1"/>
  <c r="P42" i="1"/>
  <c r="P45" i="1"/>
  <c r="P47" i="1"/>
  <c r="P51" i="1"/>
  <c r="P48" i="1"/>
  <c r="P49" i="1"/>
  <c r="P50" i="1"/>
  <c r="V38" i="2" l="1"/>
  <c r="K7" i="2" s="1"/>
  <c r="G7" i="1"/>
  <c r="J7" i="1" a="1"/>
  <c r="J7" i="1" s="1"/>
  <c r="W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tc={997328D7-7F32-4A13-BB17-916BDFD57B32}</author>
  </authors>
  <commentList>
    <comment ref="I26" authorId="0" shapeId="0" xr:uid="{997328D7-7F32-4A13-BB17-916BDFD57B3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Represents additional costs on top of wages, such as taxes and benefits.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tc={56441C00-1B59-4D2E-8212-CE744903A22D}</author>
  </authors>
  <commentList>
    <comment ref="K32" authorId="0" shapeId="0" xr:uid="{56441C00-1B59-4D2E-8212-CE744903A22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Represents additional costs on top of wages, such as taxes and benefits.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500-000001000000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  <comment ref="E18" authorId="0" shapeId="0" xr:uid="{25D2EAC4-AD9C-4562-82B2-3FD17DA03BB8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  <comment ref="H18" authorId="0" shapeId="0" xr:uid="{42A505B7-F9F8-49C1-9A42-9D7113CA37B0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  <comment ref="B27" authorId="0" shapeId="0" xr:uid="{215AACE4-F7DF-4624-A2D7-2AD3E8BC40F0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  <comment ref="E27" authorId="0" shapeId="0" xr:uid="{913DCB8C-05DB-4772-BE88-0209AC2FC7E2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  <comment ref="H27" authorId="0" shapeId="0" xr:uid="{AE306627-48C7-48DA-993F-1B30C053ACE3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  <comment ref="B36" authorId="0" shapeId="0" xr:uid="{DDF821AA-4384-4AAF-B164-4F46BE6786B7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  <comment ref="E36" authorId="0" shapeId="0" xr:uid="{B50F99EA-D81B-49CE-83E7-225EB7B07257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  <comment ref="H36" authorId="0" shapeId="0" xr:uid="{E6415964-3C7F-4B91-8C65-74CADCA1611E}">
      <text>
        <r>
          <rPr>
            <sz val="10"/>
            <color rgb="FF000000"/>
            <rFont val="Arial"/>
            <scheme val="minor"/>
          </rPr>
          <t>Monthly Maintenance &amp; Repairs is filled in no matter how equipment was purchased!
	-InTheGreen Marketing Agency</t>
        </r>
      </text>
    </comment>
  </commentList>
</comments>
</file>

<file path=xl/sharedStrings.xml><?xml version="1.0" encoding="utf-8"?>
<sst xmlns="http://schemas.openxmlformats.org/spreadsheetml/2006/main" count="917" uniqueCount="389">
  <si>
    <t>Customer</t>
  </si>
  <si>
    <t>John Smith</t>
  </si>
  <si>
    <t>Yellow Cells are for Contractor Edits</t>
  </si>
  <si>
    <t>Location</t>
  </si>
  <si>
    <t>Boston massachusetts</t>
  </si>
  <si>
    <t>Estimate Date</t>
  </si>
  <si>
    <t>Green Cells are calcualted automatically</t>
  </si>
  <si>
    <t xml:space="preserve">Job Type </t>
  </si>
  <si>
    <t>Design and install</t>
  </si>
  <si>
    <t>Job Overview</t>
  </si>
  <si>
    <t>Markup</t>
  </si>
  <si>
    <t>Price to Customer</t>
  </si>
  <si>
    <t>Projected Profit Percentage</t>
  </si>
  <si>
    <t xml:space="preserve">Materials </t>
  </si>
  <si>
    <t>Labor</t>
  </si>
  <si>
    <t>Miscellaneous</t>
  </si>
  <si>
    <t>Item</t>
  </si>
  <si>
    <t>Associated Price</t>
  </si>
  <si>
    <t>Labor Hours Per</t>
  </si>
  <si>
    <t>Delivery Charge</t>
  </si>
  <si>
    <t>Total</t>
  </si>
  <si>
    <t>Material, Plant, &amp; Misc Labor Hours</t>
  </si>
  <si>
    <t>Qty</t>
  </si>
  <si>
    <t>Cost Per Unit</t>
  </si>
  <si>
    <t>Total Cost</t>
  </si>
  <si>
    <t>Topsoil</t>
  </si>
  <si>
    <t>Employee</t>
  </si>
  <si>
    <t>Hours</t>
  </si>
  <si>
    <t>Wage</t>
  </si>
  <si>
    <t>Mulch - Pine Bark</t>
  </si>
  <si>
    <t>SubTotal:</t>
  </si>
  <si>
    <t>Subtotal:</t>
  </si>
  <si>
    <t>Contractor Notes</t>
  </si>
  <si>
    <t>Labor Burden</t>
  </si>
  <si>
    <t>Wages</t>
  </si>
  <si>
    <t>Burden %</t>
  </si>
  <si>
    <t xml:space="preserve">Burden $ </t>
  </si>
  <si>
    <t>Real Wage Total</t>
  </si>
  <si>
    <t>Subcontractors</t>
  </si>
  <si>
    <t>Job Completed</t>
  </si>
  <si>
    <t>Cost</t>
  </si>
  <si>
    <t>Company</t>
  </si>
  <si>
    <t>Equipment Rented</t>
  </si>
  <si>
    <t>Rental</t>
  </si>
  <si>
    <t>Cost per Day</t>
  </si>
  <si>
    <t>Days Rented</t>
  </si>
  <si>
    <t>Grass, Sod, Hydroseed, &amp; Mowing</t>
  </si>
  <si>
    <t>Subtotal</t>
  </si>
  <si>
    <t>Cost Per</t>
  </si>
  <si>
    <t>Sq Ft / Acre</t>
  </si>
  <si>
    <t>Plants</t>
  </si>
  <si>
    <t>Job Calculation Summary</t>
  </si>
  <si>
    <t>Price</t>
  </si>
  <si>
    <t>Value</t>
  </si>
  <si>
    <t>Markup %</t>
  </si>
  <si>
    <t>Profit %</t>
  </si>
  <si>
    <t>Rose Bush 2-3 ft</t>
  </si>
  <si>
    <t>Project Duration:</t>
  </si>
  <si>
    <t>Maple Tree 6-7 ft</t>
  </si>
  <si>
    <t>Man Hours:</t>
  </si>
  <si>
    <t>Peony 2-3 ft</t>
  </si>
  <si>
    <t>Materials:</t>
  </si>
  <si>
    <t>Grass, Sod, Mowing</t>
  </si>
  <si>
    <t>Man Hour Overhead</t>
  </si>
  <si>
    <t>Man Hours</t>
  </si>
  <si>
    <t>Rate</t>
  </si>
  <si>
    <t>Overhead</t>
  </si>
  <si>
    <t>Job Dates</t>
  </si>
  <si>
    <t>Through</t>
  </si>
  <si>
    <t>Job Performance Summary</t>
  </si>
  <si>
    <t>Budgeted Cost</t>
  </si>
  <si>
    <t>Actual Cost</t>
  </si>
  <si>
    <t>Final Gross Profit %</t>
  </si>
  <si>
    <t>Final Gross Profit $</t>
  </si>
  <si>
    <t>Materials + Plants</t>
  </si>
  <si>
    <t>Sub Contractors</t>
  </si>
  <si>
    <t>Date</t>
  </si>
  <si>
    <t>Category of Expense</t>
  </si>
  <si>
    <t>Vendor</t>
  </si>
  <si>
    <t>Employee Name</t>
  </si>
  <si>
    <t>Days On Site</t>
  </si>
  <si>
    <t>Total Hours</t>
  </si>
  <si>
    <t>Day Total</t>
  </si>
  <si>
    <t>Sand</t>
  </si>
  <si>
    <t>Mulch</t>
  </si>
  <si>
    <t xml:space="preserve"> </t>
  </si>
  <si>
    <t>CPD</t>
  </si>
  <si>
    <t>Days</t>
  </si>
  <si>
    <t>Category</t>
  </si>
  <si>
    <t>Actual</t>
  </si>
  <si>
    <t>Budgeted</t>
  </si>
  <si>
    <t>Price Given to Customer</t>
  </si>
  <si>
    <t>Project Duration (Days)</t>
  </si>
  <si>
    <t>Subtotal Man Hours</t>
  </si>
  <si>
    <t>Subtotal Labor Cost</t>
  </si>
  <si>
    <t xml:space="preserve">Labor Burden </t>
  </si>
  <si>
    <t>Labor / Payroll</t>
  </si>
  <si>
    <t>Equipment Rentals</t>
  </si>
  <si>
    <t>Total Man Hours</t>
  </si>
  <si>
    <t>Man Hour Overhead Rate</t>
  </si>
  <si>
    <t>Total Expenses</t>
  </si>
  <si>
    <t>$ Profit / Loss</t>
  </si>
  <si>
    <t>% Profit / Loss</t>
  </si>
  <si>
    <t>Material List and Pricing Sheet</t>
  </si>
  <si>
    <t xml:space="preserve">Material List </t>
  </si>
  <si>
    <t>Material Name</t>
  </si>
  <si>
    <t>Price per Unit</t>
  </si>
  <si>
    <t>Units</t>
  </si>
  <si>
    <t>Supplier</t>
  </si>
  <si>
    <t>Description / Notes</t>
  </si>
  <si>
    <t>Man Hour per Unit</t>
  </si>
  <si>
    <t>Lead time</t>
  </si>
  <si>
    <t>Unit Price We Charge To Install</t>
  </si>
  <si>
    <t>Fine Sand</t>
  </si>
  <si>
    <t>Per Cubic Yard</t>
  </si>
  <si>
    <t>Sand Supply Co.</t>
  </si>
  <si>
    <t>Fine-grained sand for leveling</t>
  </si>
  <si>
    <t>2 Days</t>
  </si>
  <si>
    <t>Coarse Sand</t>
  </si>
  <si>
    <t>Coarse sand for drainage</t>
  </si>
  <si>
    <t>3 Days</t>
  </si>
  <si>
    <t>Loam</t>
  </si>
  <si>
    <t>Dirt Depot</t>
  </si>
  <si>
    <t>Nutrient-rich soil for planting</t>
  </si>
  <si>
    <t>5 Days</t>
  </si>
  <si>
    <t>Clay Loam</t>
  </si>
  <si>
    <t>Soil Supply</t>
  </si>
  <si>
    <t>Clay-heavy loam for water retention</t>
  </si>
  <si>
    <t>4 Days</t>
  </si>
  <si>
    <t>Mulch - Red Cedar</t>
  </si>
  <si>
    <t>Woodworks Mulch</t>
  </si>
  <si>
    <t>Decorative red cedar mulch</t>
  </si>
  <si>
    <t>Mulch Depot</t>
  </si>
  <si>
    <t>Natural pine bark mulch</t>
  </si>
  <si>
    <t>River Stone</t>
  </si>
  <si>
    <t>Stone</t>
  </si>
  <si>
    <t>Per Ton</t>
  </si>
  <si>
    <t>Stone Depot</t>
  </si>
  <si>
    <t>Smooth river stone for decoration</t>
  </si>
  <si>
    <t>6 Days</t>
  </si>
  <si>
    <t>Crushed Granite</t>
  </si>
  <si>
    <t>Granite Works</t>
  </si>
  <si>
    <t>Crushed granite for pathways</t>
  </si>
  <si>
    <t>Fill Dirt</t>
  </si>
  <si>
    <t>Dirt</t>
  </si>
  <si>
    <t>Excavation Supply</t>
  </si>
  <si>
    <t>Basic fill dirt for leveling</t>
  </si>
  <si>
    <t>Compost</t>
  </si>
  <si>
    <t>Green Waste Co.</t>
  </si>
  <si>
    <t>Organic compost for soil improvement</t>
  </si>
  <si>
    <t>Pea Gravel</t>
  </si>
  <si>
    <t>Gravel</t>
  </si>
  <si>
    <t>Gravel Supply Co.</t>
  </si>
  <si>
    <t>Small gravel for driveways</t>
  </si>
  <si>
    <t>Crushed Limestone</t>
  </si>
  <si>
    <t>Quarry Direct</t>
  </si>
  <si>
    <t>Crushed limestone for bases</t>
  </si>
  <si>
    <t>Play Sand</t>
  </si>
  <si>
    <t>Sand Depot</t>
  </si>
  <si>
    <t>Soft sand for playgrounds</t>
  </si>
  <si>
    <t>Black Mulch</t>
  </si>
  <si>
    <t>Mulch Direct</t>
  </si>
  <si>
    <t>Dark-colored mulch for contrast</t>
  </si>
  <si>
    <t>Crushed Shells</t>
  </si>
  <si>
    <t>Shells &amp; Co.</t>
  </si>
  <si>
    <t>Decorative crushed shells</t>
  </si>
  <si>
    <t>Sandstone Pavers</t>
  </si>
  <si>
    <t>Pavers</t>
  </si>
  <si>
    <t>Per Piece</t>
  </si>
  <si>
    <t>Paver Supply Co.</t>
  </si>
  <si>
    <t>Sandstone pavers for patios</t>
  </si>
  <si>
    <t>1 Week</t>
  </si>
  <si>
    <t>Recycled Concrete</t>
  </si>
  <si>
    <t>Concrete Depot</t>
  </si>
  <si>
    <t>Recycled concrete for sub-base</t>
  </si>
  <si>
    <t>Marble Chips</t>
  </si>
  <si>
    <t>Luxury Stone Co.</t>
  </si>
  <si>
    <t>White marble chips for landscaping</t>
  </si>
  <si>
    <t>7 Days</t>
  </si>
  <si>
    <t>Hardwood Mulch</t>
  </si>
  <si>
    <t>Durable hardwood mulch</t>
  </si>
  <si>
    <t>Standard gravel for foundations</t>
  </si>
  <si>
    <t>Concrete Pavers</t>
  </si>
  <si>
    <t>Paver Depot</t>
  </si>
  <si>
    <t>Concrete pavers for driveways</t>
  </si>
  <si>
    <t>Plant List and Pricing Sheet</t>
  </si>
  <si>
    <t>Plant</t>
  </si>
  <si>
    <t>Unit Type</t>
  </si>
  <si>
    <t>Lead time (Days)</t>
  </si>
  <si>
    <t>Oak Tree 5-6 ft</t>
  </si>
  <si>
    <t>Trees</t>
  </si>
  <si>
    <t>Per Plant</t>
  </si>
  <si>
    <t>GreenLeaf Nursery</t>
  </si>
  <si>
    <t>Native oak, good for shading</t>
  </si>
  <si>
    <t>Shrubs</t>
  </si>
  <si>
    <t>Flower Farm Supply</t>
  </si>
  <si>
    <t>Red blooms, low maintenance</t>
  </si>
  <si>
    <t>Lavender 1-gallon pot</t>
  </si>
  <si>
    <t>Perennials</t>
  </si>
  <si>
    <t>Aroma Plants Co.</t>
  </si>
  <si>
    <t>Fragrant, drought-tolerant</t>
  </si>
  <si>
    <t>Blueberry Bush 3-4 ft</t>
  </si>
  <si>
    <t>Fruit-bearing</t>
  </si>
  <si>
    <t>BerryFields Growers</t>
  </si>
  <si>
    <t>Produces berries in summer</t>
  </si>
  <si>
    <t>TallTimber Nurseries</t>
  </si>
  <si>
    <t>Bright fall color</t>
  </si>
  <si>
    <t>Hydrangea 3-gallon pot</t>
  </si>
  <si>
    <t>Colorful Garden Supply</t>
  </si>
  <si>
    <t>Blooms in summer, requires partial shade</t>
  </si>
  <si>
    <t>Lemon Tree 4-5 ft</t>
  </si>
  <si>
    <t>Sunshine Nursery</t>
  </si>
  <si>
    <t>Hardy, citrus-producing, full sun required</t>
  </si>
  <si>
    <t>Jasmine Vine 1-gallon pot</t>
  </si>
  <si>
    <t>Vines</t>
  </si>
  <si>
    <t>VineCreek Growers</t>
  </si>
  <si>
    <t>Fast-growing, fragrant blooms</t>
  </si>
  <si>
    <t>Boxwood 2-3 ft</t>
  </si>
  <si>
    <t>Evergreen Nurseries</t>
  </si>
  <si>
    <t>Dense, evergreen, excellent for hedging</t>
  </si>
  <si>
    <t>Apple Tree 4-5 ft</t>
  </si>
  <si>
    <t>Orchard Grower Co.</t>
  </si>
  <si>
    <t>Produces apples in fall, disease-resistant</t>
  </si>
  <si>
    <t>Juniper 3-4 ft</t>
  </si>
  <si>
    <t>GreenMeadow Plants</t>
  </si>
  <si>
    <t>Drought-tolerant, evergreen shrub</t>
  </si>
  <si>
    <t>Fern 1-gallon pot</t>
  </si>
  <si>
    <t>Woodland Flora</t>
  </si>
  <si>
    <t>Thrives in shade, requires moist soil</t>
  </si>
  <si>
    <t>Bloomfield Nursery</t>
  </si>
  <si>
    <t>Large, fragrant blooms, deer-resistant</t>
  </si>
  <si>
    <t>Grapevine 2-3 ft</t>
  </si>
  <si>
    <t>Produces grapes in late summer</t>
  </si>
  <si>
    <t>Cedar Tree 4-5 ft</t>
  </si>
  <si>
    <t>ForestEdge Suppliers</t>
  </si>
  <si>
    <t>Hardy, evergreen, good windbreak</t>
  </si>
  <si>
    <t>Azalea 2-gallon pot</t>
  </si>
  <si>
    <t>Bright spring blooms, prefers acidic soil</t>
  </si>
  <si>
    <t>Rhododendron 3-gallon pot</t>
  </si>
  <si>
    <t>Evergreen with large flowers in spring</t>
  </si>
  <si>
    <t>Fig Tree 5-6 ft</t>
  </si>
  <si>
    <t>SunnyLand Orchard</t>
  </si>
  <si>
    <t>Produces figs in summer, full sun required</t>
  </si>
  <si>
    <t>Dogwood Tree 4-5 ft</t>
  </si>
  <si>
    <t>Nature's Way Nursery</t>
  </si>
  <si>
    <t>Showy spring flowers, wildlife-friendly</t>
  </si>
  <si>
    <t>Overhead Sheet</t>
  </si>
  <si>
    <t>Fill in Yellow Cells With Your Own Information</t>
  </si>
  <si>
    <t xml:space="preserve">Monthly Fixed Indirect Cost </t>
  </si>
  <si>
    <t>Overhead Final Calculations</t>
  </si>
  <si>
    <t>Description</t>
  </si>
  <si>
    <t xml:space="preserve">Type </t>
  </si>
  <si>
    <t xml:space="preserve">Cost </t>
  </si>
  <si>
    <t>Allocation</t>
  </si>
  <si>
    <t>Operational Months In a Year</t>
  </si>
  <si>
    <t>Rent / Mortage</t>
  </si>
  <si>
    <t>Office or storage space</t>
  </si>
  <si>
    <t>Fixed</t>
  </si>
  <si>
    <t>Days a Week Open</t>
  </si>
  <si>
    <t xml:space="preserve">Utilities </t>
  </si>
  <si>
    <t>Electric, water, internet</t>
  </si>
  <si>
    <t>Hours Worked a Day</t>
  </si>
  <si>
    <t xml:space="preserve">Insurance Policies </t>
  </si>
  <si>
    <t>Liability insurance, equipmement insurance (Non Payroll Insurance)</t>
  </si>
  <si>
    <t xml:space="preserve">Total monthly hours </t>
  </si>
  <si>
    <t>Salaries (Admin / Non Billable)</t>
  </si>
  <si>
    <t>Admin, Salaries, management</t>
  </si>
  <si>
    <t xml:space="preserve"> # of Hourly Employees</t>
  </si>
  <si>
    <t xml:space="preserve">Licensing + Permits </t>
  </si>
  <si>
    <t xml:space="preserve">Business License, certification, Yearly Renewals </t>
  </si>
  <si>
    <t>Total Monthly Billable Man Hours</t>
  </si>
  <si>
    <t xml:space="preserve">Office Supplies </t>
  </si>
  <si>
    <t>Computers, Printers, Notebooks, business cards, etc</t>
  </si>
  <si>
    <t>Total Monthly Equipment Cost</t>
  </si>
  <si>
    <t>Accounting / Legal / Consulting</t>
  </si>
  <si>
    <t xml:space="preserve">Cost paid to Third Party Accountants &amp; Consulting </t>
  </si>
  <si>
    <t>Fixed Overhead Cost Per Month</t>
  </si>
  <si>
    <t>Bank Fees</t>
  </si>
  <si>
    <t>Business Credit Card fees, etc</t>
  </si>
  <si>
    <t>Variable Overhead Cost Per Month</t>
  </si>
  <si>
    <r>
      <rPr>
        <b/>
        <sz val="12"/>
        <color rgb="FF274E13"/>
        <rFont val="Arial"/>
      </rPr>
      <t>Software Subscriptions</t>
    </r>
  </si>
  <si>
    <t xml:space="preserve">Design software, accounting softwares, CRM, website </t>
  </si>
  <si>
    <t>Total Overhead Cost Per Month</t>
  </si>
  <si>
    <t xml:space="preserve">Monthly Variable Indirect Cost </t>
  </si>
  <si>
    <t>Daily Operational Cost</t>
  </si>
  <si>
    <t>Marketing &amp; Advertisement Budget</t>
  </si>
  <si>
    <t xml:space="preserve">Variable advertise budget (google + facebook ads) </t>
  </si>
  <si>
    <t>Variable</t>
  </si>
  <si>
    <t>Average Wage per Employee</t>
  </si>
  <si>
    <t>Fuel Costs</t>
  </si>
  <si>
    <t xml:space="preserve">Fuel for vehicles &amp; equipment </t>
  </si>
  <si>
    <t xml:space="preserve">Supplies &amp; tools </t>
  </si>
  <si>
    <t>Small tools, protective gear, etc</t>
  </si>
  <si>
    <t>Proffesional Services</t>
  </si>
  <si>
    <t>workshops attended, consulting seminars</t>
  </si>
  <si>
    <t>Total Daily Equipment Cost</t>
  </si>
  <si>
    <t xml:space="preserve">Clothing &amp; Uniforms </t>
  </si>
  <si>
    <t>Truck wrapping, Uniforms, hats, jackets, etc</t>
  </si>
  <si>
    <t xml:space="preserve">Fixed Overhead Cost Per day </t>
  </si>
  <si>
    <t xml:space="preserve">Miscellaneaous </t>
  </si>
  <si>
    <t>Any other variable/ fluctuating cost</t>
  </si>
  <si>
    <t xml:space="preserve">Variable Overhead Cost Per day </t>
  </si>
  <si>
    <t>MINIMUM Revenue Per Day to Remain In Business!! (Daily Overhead + Labor Cost)</t>
  </si>
  <si>
    <t>Equipment Cost Calculator</t>
  </si>
  <si>
    <t>Total Equipment Loan Cost</t>
  </si>
  <si>
    <t>Total Equipment Cost Per Month</t>
  </si>
  <si>
    <t xml:space="preserve">Total Depreciation </t>
  </si>
  <si>
    <t>Total Repair Cost</t>
  </si>
  <si>
    <t>Fill inYellow Cells if you bought this equipment with Cash at point of sale, otherwise leave blank</t>
  </si>
  <si>
    <t>Blue Cells are Calculated for you based on your inputs!</t>
  </si>
  <si>
    <t>Fill in Green Cells if you bought this equipment through a loan, otherwise leave blank</t>
  </si>
  <si>
    <t>Equipment Name</t>
  </si>
  <si>
    <t>Purchase Price</t>
  </si>
  <si>
    <t>Useful Life of Machine Years</t>
  </si>
  <si>
    <t>Useful Life of Machine (Months)</t>
  </si>
  <si>
    <t xml:space="preserve">Salvage Value </t>
  </si>
  <si>
    <t>Monthly Depreciation (If Paid for in Cash at POS)</t>
  </si>
  <si>
    <t>Monthly Maintanence &amp; Repairs</t>
  </si>
  <si>
    <t>Monthly Loan Payment (Premium + Interest)</t>
  </si>
  <si>
    <t xml:space="preserve">Total Monthly Ownership Cost </t>
  </si>
  <si>
    <t>Labor Burden Calculation</t>
  </si>
  <si>
    <t>Labor Burden Inputs</t>
  </si>
  <si>
    <t>Cost Per Month</t>
  </si>
  <si>
    <t>Direct Monthly Payroll &amp; Salaries</t>
  </si>
  <si>
    <t>Payrolls Taxes Social Security, Medicare, FUTA, etc.)</t>
  </si>
  <si>
    <t>Workers' Compensation Insurance</t>
  </si>
  <si>
    <t>Steps to Complete</t>
  </si>
  <si>
    <t>Health Insurance Premiums</t>
  </si>
  <si>
    <t>Sum up employee wages or salaries For Your Business</t>
  </si>
  <si>
    <t>Retirement Contributions (401k Matching)</t>
  </si>
  <si>
    <t>List Out Payroll Taxes (Social Security, Medicare, Etc.)</t>
  </si>
  <si>
    <t>Paid Time Off Cost (Vacation, Sick Days, Holidays)</t>
  </si>
  <si>
    <t>Determine Workers' Compensation Costs</t>
  </si>
  <si>
    <t>Other Benefits Life Insurance, Disability)</t>
  </si>
  <si>
    <t>List Out Employee Benefits Costs (Health, Retirement, Disability)</t>
  </si>
  <si>
    <t>Overtime &amp; Bonuses</t>
  </si>
  <si>
    <t>Calculate Cost of Paid Time Of (PTO Given X Workers Wage)</t>
  </si>
  <si>
    <t>Employee Training Cost</t>
  </si>
  <si>
    <t>Labor Burden Calculation (Done for you based on your Inputs into Yelow Cells)</t>
  </si>
  <si>
    <t>Miscellaneous Expenses</t>
  </si>
  <si>
    <t>Implemement Labor Burden % to Estimates!</t>
  </si>
  <si>
    <t>Total Indirect Labor Cost</t>
  </si>
  <si>
    <t>Your Companies Labor Burden %</t>
  </si>
  <si>
    <t>Note: If you prefer not to calculate your specific labor burden, the industry average for landscape and hardscape companies in the United States typically ranges from 25% to 40% of an employee's wages. This includes payroll taxes, workers' compensation, and benefits costs.</t>
  </si>
  <si>
    <t>Quantity  of Units</t>
  </si>
  <si>
    <t>Employee Database</t>
  </si>
  <si>
    <t>Material List</t>
  </si>
  <si>
    <t>Employee ID #</t>
  </si>
  <si>
    <t>Full Name</t>
  </si>
  <si>
    <t>Date Hired</t>
  </si>
  <si>
    <t>Position Title</t>
  </si>
  <si>
    <t>Hourly Wage</t>
  </si>
  <si>
    <t>Full / Part Time</t>
  </si>
  <si>
    <t>Mowing Cost</t>
  </si>
  <si>
    <t>Mowing Calculating Inputs</t>
  </si>
  <si>
    <t>Cost Per Day</t>
  </si>
  <si>
    <t>Daily Direct Crew Labor Cost</t>
  </si>
  <si>
    <t>Sum Up Daily Labor Cost</t>
  </si>
  <si>
    <t>Labor Burden Percentage</t>
  </si>
  <si>
    <t>Fill in Overhead &amp; Equipmenet Cost Work Sheets</t>
  </si>
  <si>
    <t>Total Daily Labor Cost</t>
  </si>
  <si>
    <t>Input Your Standard Crew Size</t>
  </si>
  <si>
    <t>Daily Overhead &amp; Equipment Cost</t>
  </si>
  <si>
    <t>Calculate a rough estimate of how many SQFT a crew can mow in a full day</t>
  </si>
  <si>
    <t>Hours Worked in a day</t>
  </si>
  <si>
    <t>Input how many hours this crew works in a standard day</t>
  </si>
  <si>
    <t>Crew Size</t>
  </si>
  <si>
    <t>Input Desired Markup Percentage</t>
  </si>
  <si>
    <t>Input how many Hours this crew works in a standard day</t>
  </si>
  <si>
    <t>TOTAL Sq Ft Mowed in a work Day</t>
  </si>
  <si>
    <t>Input Desired Markup Percentages</t>
  </si>
  <si>
    <t>Desired Markup %</t>
  </si>
  <si>
    <t>SqFt and Man Hour Pricing are Calculated!</t>
  </si>
  <si>
    <t>Gross Profit Percentage %</t>
  </si>
  <si>
    <t>Multipliy Estimated Time or SqFt By Associated Rate for Price to Customer</t>
  </si>
  <si>
    <t>SQFT Mowing Price</t>
  </si>
  <si>
    <t>Man Hour Mowing Price</t>
  </si>
  <si>
    <t>Be sure to include an average drive time inbetween sites. So if a lawn is supposed to take ONE GUY 25 minutes, and your average drive time is 5 minutes, you should be multiplying the Man Hour Mowing Price by 0.5 to represent 30 minutes</t>
  </si>
  <si>
    <t xml:space="preserve">Total Overhead &amp; Equipment Cost Per day </t>
  </si>
  <si>
    <t>Food &amp; Entertainment</t>
  </si>
  <si>
    <t>Monthly cost for buisness related meals &amp; entertainment</t>
  </si>
  <si>
    <t>Labor Burden %</t>
  </si>
  <si>
    <t>Total Labor Cost Per Day</t>
  </si>
  <si>
    <t>Job Cost</t>
  </si>
  <si>
    <t>Cost per Unit</t>
  </si>
  <si>
    <t>Total Sqft / Acre</t>
  </si>
  <si>
    <t>Grass, Sod, Hydroseed</t>
  </si>
  <si>
    <t>www.YardCareHelp.com</t>
  </si>
  <si>
    <r>
      <rPr>
        <sz val="11"/>
        <color rgb="FF0075C1"/>
        <rFont val="Arial"/>
        <family val="2"/>
        <scheme val="minor"/>
      </rPr>
      <t>Labor Hours Per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</si>
</sst>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&quot;$&quot;#,##0.00"/>
    <numFmt numFmtId="166" formatCode="&quot;$&quot;#,##0"/>
    <numFmt numFmtId="167" formatCode="#,##0.0"/>
    <numFmt numFmtId="168" formatCode="_(&quot;$&quot;* #,##0.00_);_(&quot;$&quot;* \(#,##0.00\);_(&quot;$&quot;* &quot;-&quot;??.00_);_(@_)"/>
    <numFmt numFmtId="169" formatCode="&quot;$&quot;#,##0.000"/>
    <numFmt numFmtId="170" formatCode="_(&quot;$&quot;* #,##0_);_(&quot;$&quot;* \(#,##0\);_(&quot;$&quot;* &quot;-&quot;??_);_(@_)"/>
    <numFmt numFmtId="171" formatCode="&quot;$&quot;#,##0.0000_);[Red]\(&quot;$&quot;#,##0.0000\)"/>
    <numFmt numFmtId="172" formatCode="_(&quot;$&quot;* #,##0.0000_);_(&quot;$&quot;* \(#,##0.0000\);_(&quot;$&quot;* &quot;-&quot;??_);_(@_)"/>
    <numFmt numFmtId="173" formatCode="0.000%"/>
    <numFmt numFmtId="174" formatCode="0.0"/>
  </numFmts>
  <fonts count="80">
    <font>
      <sz val="10"/>
      <color rgb="FF000000"/>
      <name val="Arial"/>
      <scheme val="minor"/>
    </font>
    <font>
      <sz val="11"/>
      <color rgb="FF000000"/>
      <name val="Arial"/>
    </font>
    <font>
      <sz val="10"/>
      <color theme="1"/>
      <name val="Arial"/>
      <scheme val="minor"/>
    </font>
    <font>
      <b/>
      <sz val="17"/>
      <color rgb="FF274E13"/>
      <name val="Proxima Nova"/>
    </font>
    <font>
      <b/>
      <sz val="11"/>
      <color rgb="FF274E13"/>
      <name val="Calibri"/>
    </font>
    <font>
      <sz val="10"/>
      <name val="Arial"/>
    </font>
    <font>
      <b/>
      <sz val="13"/>
      <color rgb="FF274E13"/>
      <name val="Arial"/>
    </font>
    <font>
      <b/>
      <sz val="17"/>
      <color rgb="FF274E13"/>
      <name val="Arial"/>
    </font>
    <font>
      <sz val="10"/>
      <color rgb="FF000000"/>
      <name val="Arial"/>
    </font>
    <font>
      <b/>
      <sz val="11"/>
      <color rgb="FF274E13"/>
      <name val="Arial"/>
    </font>
    <font>
      <sz val="10"/>
      <color rgb="FF274E13"/>
      <name val="Arial"/>
    </font>
    <font>
      <sz val="11"/>
      <color rgb="FF274E13"/>
      <name val="Arial"/>
    </font>
    <font>
      <sz val="10"/>
      <color rgb="FF274E13"/>
      <name val="Arial"/>
    </font>
    <font>
      <sz val="10"/>
      <color rgb="FF000000"/>
      <name val="Arial"/>
      <scheme val="minor"/>
    </font>
    <font>
      <sz val="13"/>
      <color rgb="FF274E13"/>
      <name val="Arial"/>
    </font>
    <font>
      <b/>
      <sz val="12"/>
      <color rgb="FF274E13"/>
      <name val="Arial"/>
    </font>
    <font>
      <b/>
      <sz val="20"/>
      <color rgb="FF000000"/>
      <name val="Calibri"/>
    </font>
    <font>
      <b/>
      <sz val="13"/>
      <color rgb="FF274E13"/>
      <name val="Calibri"/>
    </font>
    <font>
      <b/>
      <sz val="14"/>
      <color rgb="FF274E13"/>
      <name val="Arial"/>
    </font>
    <font>
      <sz val="11"/>
      <color rgb="FF274E13"/>
      <name val="Calibri"/>
    </font>
    <font>
      <sz val="10"/>
      <color rgb="FF274E13"/>
      <name val="Arial"/>
      <scheme val="minor"/>
    </font>
    <font>
      <b/>
      <sz val="32"/>
      <color theme="1"/>
      <name val="Arial"/>
      <scheme val="minor"/>
    </font>
    <font>
      <b/>
      <sz val="17"/>
      <color theme="1"/>
      <name val="Arial"/>
      <scheme val="minor"/>
    </font>
    <font>
      <b/>
      <sz val="15"/>
      <color theme="1"/>
      <name val="Arial"/>
      <scheme val="minor"/>
    </font>
    <font>
      <sz val="12"/>
      <color rgb="FF000000"/>
      <name val="&quot;Aptos Narrow&quot;"/>
    </font>
    <font>
      <b/>
      <sz val="12"/>
      <color theme="1"/>
      <name val="Arial"/>
    </font>
    <font>
      <sz val="12"/>
      <color theme="1"/>
      <name val="Arial"/>
      <scheme val="minor"/>
    </font>
    <font>
      <sz val="12"/>
      <color theme="1"/>
      <name val="Arial"/>
    </font>
    <font>
      <b/>
      <sz val="14"/>
      <color rgb="FF274E13"/>
      <name val="Arial"/>
      <scheme val="minor"/>
    </font>
    <font>
      <b/>
      <sz val="15"/>
      <color rgb="FF274E13"/>
      <name val="Arial"/>
      <scheme val="minor"/>
    </font>
    <font>
      <b/>
      <sz val="13"/>
      <color rgb="FF274E13"/>
      <name val="Arial"/>
      <scheme val="minor"/>
    </font>
    <font>
      <sz val="12"/>
      <color rgb="FF274E13"/>
      <name val="Arial"/>
      <scheme val="minor"/>
    </font>
    <font>
      <b/>
      <sz val="12"/>
      <color rgb="FF274E13"/>
      <name val="Arial"/>
      <scheme val="minor"/>
    </font>
    <font>
      <b/>
      <sz val="16"/>
      <color rgb="FF274E13"/>
      <name val="Arial"/>
    </font>
    <font>
      <b/>
      <sz val="15"/>
      <color rgb="FF274E13"/>
      <name val="Arial"/>
    </font>
    <font>
      <b/>
      <sz val="18"/>
      <color rgb="FF274E13"/>
      <name val="Arial"/>
    </font>
    <font>
      <b/>
      <sz val="10"/>
      <color rgb="FF274E13"/>
      <name val="Arial"/>
    </font>
    <font>
      <sz val="12"/>
      <color rgb="FF274E13"/>
      <name val="Arial"/>
    </font>
    <font>
      <sz val="11"/>
      <color rgb="FF274E13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  <font>
      <b/>
      <sz val="17"/>
      <color rgb="FF000000"/>
      <name val="Arial"/>
      <family val="2"/>
      <scheme val="minor"/>
    </font>
    <font>
      <sz val="10"/>
      <color rgb="FF274E13"/>
      <name val="Arial"/>
      <family val="2"/>
    </font>
    <font>
      <b/>
      <sz val="14"/>
      <color rgb="FF274E13"/>
      <name val="Arial"/>
      <family val="2"/>
      <scheme val="minor"/>
    </font>
    <font>
      <b/>
      <sz val="10"/>
      <color rgb="FF274E13"/>
      <name val="Arial"/>
      <family val="2"/>
      <scheme val="minor"/>
    </font>
    <font>
      <b/>
      <sz val="12"/>
      <color rgb="FF274E13"/>
      <name val="Arial"/>
      <family val="2"/>
      <scheme val="minor"/>
    </font>
    <font>
      <sz val="11"/>
      <color rgb="FF274E13"/>
      <name val="Arial"/>
      <family val="2"/>
      <scheme val="minor"/>
    </font>
    <font>
      <sz val="10"/>
      <color rgb="FF274E13"/>
      <name val="Arial"/>
      <family val="2"/>
      <scheme val="minor"/>
    </font>
    <font>
      <sz val="12"/>
      <color rgb="FF274E13"/>
      <name val="Arial"/>
      <family val="2"/>
      <scheme val="minor"/>
    </font>
    <font>
      <b/>
      <sz val="13"/>
      <color rgb="FF274E13"/>
      <name val="Arial"/>
      <family val="2"/>
      <scheme val="minor"/>
    </font>
    <font>
      <u/>
      <sz val="11"/>
      <color theme="0"/>
      <name val="Arial"/>
      <family val="2"/>
      <scheme val="minor"/>
    </font>
    <font>
      <sz val="13"/>
      <color rgb="FF274E13"/>
      <name val="Arial"/>
      <family val="2"/>
    </font>
    <font>
      <b/>
      <sz val="11"/>
      <color rgb="FF274E13"/>
      <name val="Arial"/>
      <family val="2"/>
    </font>
    <font>
      <b/>
      <sz val="16"/>
      <color rgb="FF00B0F0"/>
      <name val="Arial"/>
      <family val="2"/>
      <scheme val="minor"/>
    </font>
    <font>
      <b/>
      <sz val="26"/>
      <color rgb="FF00B0F0"/>
      <name val="Arial"/>
      <family val="2"/>
      <scheme val="minor"/>
    </font>
    <font>
      <b/>
      <sz val="48"/>
      <color rgb="FF00B0F0"/>
      <name val="Arial"/>
      <family val="2"/>
      <scheme val="minor"/>
    </font>
    <font>
      <b/>
      <sz val="72"/>
      <color rgb="FF00B0F0"/>
      <name val="Arial"/>
      <family val="2"/>
      <scheme val="minor"/>
    </font>
    <font>
      <b/>
      <sz val="72"/>
      <color rgb="FF00B0F0"/>
      <name val="Arial"/>
      <family val="2"/>
    </font>
    <font>
      <b/>
      <sz val="14"/>
      <color theme="1"/>
      <name val="Arial"/>
      <family val="2"/>
      <scheme val="minor"/>
    </font>
    <font>
      <sz val="14"/>
      <name val="Arial"/>
      <family val="2"/>
    </font>
    <font>
      <b/>
      <sz val="10"/>
      <color rgb="FF00B0F0"/>
      <name val="Arial"/>
      <family val="2"/>
    </font>
    <font>
      <b/>
      <sz val="13"/>
      <color rgb="FF00B0F0"/>
      <name val="Arial"/>
      <family val="2"/>
    </font>
    <font>
      <b/>
      <sz val="26"/>
      <color rgb="FF0075C1"/>
      <name val="Arial"/>
      <family val="2"/>
      <scheme val="minor"/>
    </font>
    <font>
      <b/>
      <sz val="18"/>
      <color rgb="FF0075C1"/>
      <name val="SegoeUI-Bold"/>
    </font>
    <font>
      <b/>
      <sz val="72"/>
      <color rgb="FF0075C1"/>
      <name val="Arial"/>
      <family val="2"/>
      <scheme val="minor"/>
    </font>
    <font>
      <b/>
      <sz val="48"/>
      <color rgb="FF0075C1"/>
      <name val="Arial"/>
      <family val="2"/>
      <scheme val="minor"/>
    </font>
    <font>
      <b/>
      <sz val="28"/>
      <color rgb="FF0075C1"/>
      <name val="Arial"/>
      <family val="2"/>
    </font>
    <font>
      <b/>
      <sz val="28"/>
      <color rgb="FF0075C1"/>
      <name val="Arial"/>
      <family val="2"/>
      <scheme val="minor"/>
    </font>
    <font>
      <b/>
      <sz val="16"/>
      <color rgb="FF0075C1"/>
      <name val="Arial"/>
      <family val="2"/>
      <scheme val="minor"/>
    </font>
    <font>
      <b/>
      <sz val="36"/>
      <color rgb="FF0075C1"/>
      <name val="Arial"/>
      <family val="2"/>
      <scheme val="minor"/>
    </font>
    <font>
      <b/>
      <sz val="36"/>
      <color rgb="FF0075C1"/>
      <name val="Arial"/>
      <family val="2"/>
    </font>
    <font>
      <b/>
      <sz val="11"/>
      <color rgb="FF0075C1"/>
      <name val="Arial"/>
      <family val="2"/>
    </font>
    <font>
      <sz val="11"/>
      <color rgb="FF0075C1"/>
      <name val="Arial"/>
      <family val="2"/>
    </font>
    <font>
      <sz val="10"/>
      <color rgb="FF0075C1"/>
      <name val="Arial"/>
      <family val="2"/>
    </font>
    <font>
      <sz val="10"/>
      <color rgb="FF0075C1"/>
      <name val="Arial"/>
      <family val="2"/>
      <scheme val="minor"/>
    </font>
    <font>
      <sz val="11"/>
      <color rgb="FF0075C1"/>
      <name val="Arial"/>
      <family val="2"/>
      <scheme val="minor"/>
    </font>
    <font>
      <b/>
      <sz val="11"/>
      <color rgb="FF0075C1"/>
      <name val="Calibri"/>
      <family val="2"/>
    </font>
    <font>
      <sz val="11"/>
      <color rgb="FF0075C1"/>
      <name val="Calibri"/>
      <family val="2"/>
    </font>
    <font>
      <b/>
      <sz val="20"/>
      <color rgb="FF274E13"/>
      <name val="Calibri"/>
      <family val="2"/>
    </font>
    <font>
      <sz val="2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AB82"/>
        <bgColor rgb="FF00AB82"/>
      </patternFill>
    </fill>
    <fill>
      <patternFill patternType="solid">
        <fgColor rgb="FFD9EAD3"/>
        <bgColor rgb="FFD9EAD3"/>
      </patternFill>
    </fill>
    <fill>
      <patternFill patternType="solid">
        <fgColor rgb="FFC6E0B4"/>
        <bgColor rgb="FFC6E0B4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E7E6E6"/>
        <bgColor rgb="FFE7E6E6"/>
      </patternFill>
    </fill>
    <fill>
      <patternFill patternType="solid">
        <fgColor rgb="FFB6D7A8"/>
        <bgColor rgb="FFB6D7A8"/>
      </patternFill>
    </fill>
    <fill>
      <patternFill patternType="solid">
        <fgColor rgb="FFEDEDED"/>
        <bgColor rgb="FFEDEDED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6" tint="0.79998168889431442"/>
        <bgColor rgb="FFD9EAD3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AD3"/>
        <bgColor rgb="FFFFF2CC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6D7A8"/>
      </patternFill>
    </fill>
    <fill>
      <patternFill patternType="solid">
        <fgColor rgb="FF00B050"/>
        <bgColor rgb="FF93C47D"/>
      </patternFill>
    </fill>
    <fill>
      <patternFill patternType="solid">
        <fgColor rgb="FF00B050"/>
        <bgColor rgb="FFD9EAD3"/>
      </patternFill>
    </fill>
    <fill>
      <patternFill patternType="solid">
        <fgColor rgb="FF00B050"/>
        <bgColor rgb="FFC6E0B4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6E0B4"/>
      </patternFill>
    </fill>
    <fill>
      <patternFill patternType="solid">
        <fgColor rgb="FF00B050"/>
        <bgColor rgb="FFE2EFDA"/>
      </patternFill>
    </fill>
    <fill>
      <patternFill patternType="solid">
        <fgColor rgb="FF00B050"/>
        <bgColor rgb="FFEAD1DC"/>
      </patternFill>
    </fill>
    <fill>
      <patternFill patternType="solid">
        <fgColor rgb="FF00B050"/>
        <bgColor rgb="FFCFE2F3"/>
      </patternFill>
    </fill>
    <fill>
      <patternFill patternType="solid">
        <fgColor theme="0" tint="-4.9989318521683403E-2"/>
        <bgColor rgb="FFEDEDED"/>
      </patternFill>
    </fill>
    <fill>
      <patternFill patternType="solid">
        <fgColor rgb="FFD1F1DA"/>
        <bgColor rgb="FFB6D7A8"/>
      </patternFill>
    </fill>
    <fill>
      <patternFill patternType="solid">
        <fgColor rgb="FFD9EAD3"/>
        <bgColor rgb="FFB6D7A8"/>
      </patternFill>
    </fill>
    <fill>
      <patternFill patternType="solid">
        <fgColor rgb="FFD9EAD3"/>
        <bgColor rgb="FF93C47D"/>
      </patternFill>
    </fill>
  </fills>
  <borders count="153">
    <border>
      <left/>
      <right/>
      <top/>
      <bottom/>
      <diagonal/>
    </border>
    <border>
      <left/>
      <right/>
      <top style="thin">
        <color rgb="FF38761D"/>
      </top>
      <bottom/>
      <diagonal/>
    </border>
    <border>
      <left/>
      <right style="thin">
        <color rgb="FF38761D"/>
      </right>
      <top style="thin">
        <color rgb="FF38761D"/>
      </top>
      <bottom/>
      <diagonal/>
    </border>
    <border>
      <left style="thin">
        <color rgb="FF38761D"/>
      </left>
      <right/>
      <top style="thin">
        <color rgb="FF38761D"/>
      </top>
      <bottom/>
      <diagonal/>
    </border>
    <border>
      <left style="thin">
        <color rgb="FF38761D"/>
      </left>
      <right/>
      <top/>
      <bottom/>
      <diagonal/>
    </border>
    <border>
      <left/>
      <right style="thin">
        <color rgb="FF38761D"/>
      </right>
      <top/>
      <bottom/>
      <diagonal/>
    </border>
    <border>
      <left style="thin">
        <color rgb="FF38761D"/>
      </left>
      <right/>
      <top/>
      <bottom style="thin">
        <color rgb="FF38761D"/>
      </bottom>
      <diagonal/>
    </border>
    <border>
      <left/>
      <right/>
      <top/>
      <bottom style="thin">
        <color rgb="FF38761D"/>
      </bottom>
      <diagonal/>
    </border>
    <border>
      <left/>
      <right style="thin">
        <color rgb="FF38761D"/>
      </right>
      <top/>
      <bottom style="thin">
        <color rgb="FF38761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274E13"/>
      </left>
      <right/>
      <top style="thin">
        <color rgb="FF000000"/>
      </top>
      <bottom/>
      <diagonal/>
    </border>
    <border>
      <left style="thin">
        <color rgb="FF274E13"/>
      </left>
      <right/>
      <top style="thin">
        <color rgb="FF274E13"/>
      </top>
      <bottom/>
      <diagonal/>
    </border>
    <border>
      <left/>
      <right/>
      <top style="thin">
        <color rgb="FF274E13"/>
      </top>
      <bottom/>
      <diagonal/>
    </border>
    <border>
      <left/>
      <right style="thin">
        <color rgb="FF274E13"/>
      </right>
      <top style="thin">
        <color rgb="FF274E13"/>
      </top>
      <bottom/>
      <diagonal/>
    </border>
    <border>
      <left style="thin">
        <color rgb="FF274E13"/>
      </left>
      <right/>
      <top/>
      <bottom/>
      <diagonal/>
    </border>
    <border>
      <left/>
      <right style="thin">
        <color rgb="FF274E13"/>
      </right>
      <top/>
      <bottom/>
      <diagonal/>
    </border>
    <border>
      <left style="thin">
        <color rgb="FF274E13"/>
      </left>
      <right/>
      <top/>
      <bottom style="thin">
        <color rgb="FF274E13"/>
      </bottom>
      <diagonal/>
    </border>
    <border>
      <left/>
      <right/>
      <top/>
      <bottom style="thin">
        <color rgb="FF274E13"/>
      </bottom>
      <diagonal/>
    </border>
    <border>
      <left/>
      <right style="thin">
        <color rgb="FF274E13"/>
      </right>
      <top/>
      <bottom style="thin">
        <color rgb="FF274E1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274E13"/>
      </top>
      <bottom style="thin">
        <color rgb="FF274E1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274E13"/>
      </bottom>
      <diagonal/>
    </border>
    <border>
      <left/>
      <right/>
      <top style="thin">
        <color rgb="FF000000"/>
      </top>
      <bottom style="thin">
        <color rgb="FF274E13"/>
      </bottom>
      <diagonal/>
    </border>
    <border>
      <left/>
      <right style="thin">
        <color rgb="FF000000"/>
      </right>
      <top style="thin">
        <color rgb="FF000000"/>
      </top>
      <bottom style="thin">
        <color rgb="FF274E13"/>
      </bottom>
      <diagonal/>
    </border>
    <border>
      <left style="thin">
        <color rgb="FF274E13"/>
      </left>
      <right/>
      <top style="thin">
        <color rgb="FF274E13"/>
      </top>
      <bottom style="thin">
        <color rgb="FF274E13"/>
      </bottom>
      <diagonal/>
    </border>
    <border>
      <left/>
      <right style="thin">
        <color rgb="FF274E13"/>
      </right>
      <top style="thin">
        <color rgb="FF274E13"/>
      </top>
      <bottom style="thin">
        <color rgb="FF274E13"/>
      </bottom>
      <diagonal/>
    </border>
    <border>
      <left style="thin">
        <color rgb="FF274E13"/>
      </left>
      <right style="thin">
        <color rgb="FF274E13"/>
      </right>
      <top/>
      <bottom/>
      <diagonal/>
    </border>
    <border>
      <left style="thin">
        <color rgb="FF274E13"/>
      </left>
      <right style="thin">
        <color rgb="FF274E13"/>
      </right>
      <top style="thin">
        <color rgb="FF274E13"/>
      </top>
      <bottom/>
      <diagonal/>
    </border>
    <border>
      <left style="thin">
        <color rgb="FF274E13"/>
      </left>
      <right style="thin">
        <color rgb="FF274E13"/>
      </right>
      <top style="thin">
        <color rgb="FF274E13"/>
      </top>
      <bottom style="thin">
        <color rgb="FF274E13"/>
      </bottom>
      <diagonal/>
    </border>
    <border>
      <left style="thin">
        <color rgb="FF274E13"/>
      </left>
      <right style="thin">
        <color rgb="FF274E13"/>
      </right>
      <top/>
      <bottom style="thin">
        <color rgb="FF274E1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274E13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274E13"/>
      </right>
      <top/>
      <bottom style="medium">
        <color rgb="FF000000"/>
      </bottom>
      <diagonal/>
    </border>
    <border>
      <left/>
      <right style="medium">
        <color rgb="FF274E13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274E13"/>
      </top>
      <bottom/>
      <diagonal/>
    </border>
    <border>
      <left style="thin">
        <color rgb="FF000000"/>
      </left>
      <right/>
      <top style="thin">
        <color rgb="FF274E13"/>
      </top>
      <bottom/>
      <diagonal/>
    </border>
    <border>
      <left/>
      <right style="thin">
        <color rgb="FF000000"/>
      </right>
      <top style="thin">
        <color rgb="FF274E13"/>
      </top>
      <bottom style="thin">
        <color rgb="FF274E13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274E13"/>
      </right>
      <top style="medium">
        <color rgb="FF274E13"/>
      </top>
      <bottom style="medium">
        <color rgb="FF000000"/>
      </bottom>
      <diagonal/>
    </border>
    <border>
      <left style="medium">
        <color rgb="FF274E13"/>
      </left>
      <right style="medium">
        <color rgb="FF000000"/>
      </right>
      <top/>
      <bottom/>
      <diagonal/>
    </border>
    <border>
      <left/>
      <right style="medium">
        <color rgb="FF274E13"/>
      </right>
      <top/>
      <bottom style="medium">
        <color rgb="FF274E13"/>
      </bottom>
      <diagonal/>
    </border>
    <border>
      <left/>
      <right/>
      <top/>
      <bottom style="medium">
        <color rgb="FF274E13"/>
      </bottom>
      <diagonal/>
    </border>
    <border>
      <left style="medium">
        <color rgb="FF274E13"/>
      </left>
      <right/>
      <top/>
      <bottom/>
      <diagonal/>
    </border>
    <border>
      <left style="medium">
        <color rgb="FF274E13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274E13"/>
      </left>
      <right/>
      <top style="medium">
        <color rgb="FF000000"/>
      </top>
      <bottom/>
      <diagonal/>
    </border>
    <border>
      <left/>
      <right style="medium">
        <color rgb="FF274E13"/>
      </right>
      <top style="medium">
        <color rgb="FF000000"/>
      </top>
      <bottom/>
      <diagonal/>
    </border>
    <border>
      <left style="medium">
        <color rgb="FF274E13"/>
      </left>
      <right/>
      <top/>
      <bottom style="medium">
        <color rgb="FF274E13"/>
      </bottom>
      <diagonal/>
    </border>
    <border>
      <left style="medium">
        <color rgb="FF274E13"/>
      </left>
      <right/>
      <top style="medium">
        <color rgb="FF274E13"/>
      </top>
      <bottom style="medium">
        <color rgb="FF000000"/>
      </bottom>
      <diagonal/>
    </border>
    <border>
      <left style="medium">
        <color rgb="FF274E13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274E1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274E1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8761D"/>
      </right>
      <top style="medium">
        <color indexed="64"/>
      </top>
      <bottom/>
      <diagonal/>
    </border>
    <border>
      <left style="thin">
        <color rgb="FF38761D"/>
      </left>
      <right/>
      <top style="medium">
        <color indexed="64"/>
      </top>
      <bottom style="thin">
        <color rgb="FF38761D"/>
      </bottom>
      <diagonal/>
    </border>
    <border>
      <left/>
      <right/>
      <top style="medium">
        <color indexed="64"/>
      </top>
      <bottom style="thin">
        <color rgb="FF38761D"/>
      </bottom>
      <diagonal/>
    </border>
    <border>
      <left style="medium">
        <color indexed="64"/>
      </left>
      <right style="thin">
        <color rgb="FF38761D"/>
      </right>
      <top/>
      <bottom/>
      <diagonal/>
    </border>
    <border>
      <left style="medium">
        <color indexed="64"/>
      </left>
      <right style="thin">
        <color rgb="FF38761D"/>
      </right>
      <top/>
      <bottom style="medium">
        <color indexed="64"/>
      </bottom>
      <diagonal/>
    </border>
    <border>
      <left/>
      <right/>
      <top style="thin">
        <color rgb="FF38761D"/>
      </top>
      <bottom style="medium">
        <color indexed="64"/>
      </bottom>
      <diagonal/>
    </border>
    <border>
      <left/>
      <right style="thin">
        <color rgb="FF38761D"/>
      </right>
      <top style="thin">
        <color rgb="FF38761D"/>
      </top>
      <bottom style="medium">
        <color indexed="64"/>
      </bottom>
      <diagonal/>
    </border>
    <border>
      <left style="thin">
        <color rgb="FF38761D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-0.499984740745262"/>
      </left>
      <right style="thin">
        <color rgb="FFD0CECE"/>
      </right>
      <top/>
      <bottom style="thin">
        <color theme="7" tint="-0.499984740745262"/>
      </bottom>
      <diagonal/>
    </border>
    <border>
      <left/>
      <right style="thin">
        <color rgb="FFD0CECE"/>
      </right>
      <top/>
      <bottom style="thin">
        <color theme="7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D0CECE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medium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0" tint="-0.249977111117893"/>
      </bottom>
      <diagonal/>
    </border>
    <border>
      <left style="thin">
        <color rgb="FF000000"/>
      </left>
      <right/>
      <top style="thin">
        <color rgb="FF000000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rgb="FF000000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rgb="FF000000"/>
      </right>
      <top/>
      <bottom style="medium">
        <color theme="0" tint="-0.249977111117893"/>
      </bottom>
      <diagonal/>
    </border>
    <border>
      <left/>
      <right style="thin">
        <color rgb="FF000000"/>
      </right>
      <top/>
      <bottom style="medium">
        <color theme="0" tint="-0.249977111117893"/>
      </bottom>
      <diagonal/>
    </border>
    <border>
      <left style="thin">
        <color rgb="FF000000"/>
      </left>
      <right style="thin">
        <color rgb="FF000000"/>
      </right>
      <top/>
      <bottom style="medium">
        <color theme="0" tint="-0.249977111117893"/>
      </bottom>
      <diagonal/>
    </border>
    <border>
      <left style="thin">
        <color rgb="FF000000"/>
      </left>
      <right/>
      <top/>
      <bottom style="medium">
        <color theme="0" tint="-0.249977111117893"/>
      </bottom>
      <diagonal/>
    </border>
    <border>
      <left style="thin">
        <color rgb="FF000000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rgb="FF000000"/>
      </bottom>
      <diagonal/>
    </border>
    <border>
      <left/>
      <right/>
      <top style="medium">
        <color theme="0" tint="-0.249977111117893"/>
      </top>
      <bottom style="thin">
        <color rgb="FF000000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rgb="FF000000"/>
      </bottom>
      <diagonal/>
    </border>
    <border>
      <left/>
      <right style="medium">
        <color theme="0" tint="-0.249977111117893"/>
      </right>
      <top style="thin">
        <color rgb="FF000000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7" tint="-0.499984740745262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20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0" fontId="19" fillId="9" borderId="0" xfId="0" applyFont="1" applyFill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/>
      <protection locked="0"/>
    </xf>
    <xf numFmtId="0" fontId="19" fillId="9" borderId="15" xfId="0" applyFont="1" applyFill="1" applyBorder="1" applyAlignment="1" applyProtection="1">
      <alignment horizontal="center" vertical="center"/>
      <protection locked="0"/>
    </xf>
    <xf numFmtId="0" fontId="40" fillId="15" borderId="54" xfId="0" applyFont="1" applyFill="1" applyBorder="1" applyAlignment="1" applyProtection="1">
      <alignment vertical="center" wrapText="1"/>
      <protection locked="0"/>
    </xf>
    <xf numFmtId="0" fontId="40" fillId="15" borderId="0" xfId="0" applyFont="1" applyFill="1" applyAlignment="1" applyProtection="1">
      <alignment vertical="center" wrapText="1"/>
      <protection locked="0"/>
    </xf>
    <xf numFmtId="0" fontId="40" fillId="15" borderId="55" xfId="0" applyFont="1" applyFill="1" applyBorder="1" applyAlignment="1" applyProtection="1">
      <alignment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locked="0"/>
    </xf>
    <xf numFmtId="0" fontId="14" fillId="5" borderId="31" xfId="0" applyFont="1" applyFill="1" applyBorder="1" applyAlignment="1" applyProtection="1">
      <alignment horizontal="center" vertical="center"/>
      <protection locked="0"/>
    </xf>
    <xf numFmtId="168" fontId="31" fillId="3" borderId="27" xfId="0" applyNumberFormat="1" applyFont="1" applyFill="1" applyBorder="1" applyAlignment="1" applyProtection="1">
      <alignment horizontal="center" vertical="center"/>
      <protection locked="0"/>
    </xf>
    <xf numFmtId="0" fontId="31" fillId="3" borderId="27" xfId="0" applyFont="1" applyFill="1" applyBorder="1" applyAlignment="1" applyProtection="1">
      <alignment horizontal="center" vertical="center"/>
      <protection locked="0"/>
    </xf>
    <xf numFmtId="168" fontId="31" fillId="5" borderId="27" xfId="0" applyNumberFormat="1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>
      <alignment horizontal="center" vertical="center"/>
    </xf>
    <xf numFmtId="9" fontId="31" fillId="3" borderId="27" xfId="0" applyNumberFormat="1" applyFont="1" applyFill="1" applyBorder="1" applyAlignment="1">
      <alignment horizontal="center" vertical="center"/>
    </xf>
    <xf numFmtId="165" fontId="14" fillId="3" borderId="31" xfId="0" applyNumberFormat="1" applyFont="1" applyFill="1" applyBorder="1" applyAlignment="1">
      <alignment horizontal="center" vertical="center"/>
    </xf>
    <xf numFmtId="166" fontId="14" fillId="3" borderId="31" xfId="0" applyNumberFormat="1" applyFont="1" applyFill="1" applyBorder="1" applyAlignment="1">
      <alignment horizontal="center" vertical="center"/>
    </xf>
    <xf numFmtId="173" fontId="14" fillId="3" borderId="31" xfId="3" applyNumberFormat="1" applyFont="1" applyFill="1" applyBorder="1" applyAlignment="1" applyProtection="1">
      <alignment horizontal="center" vertical="center"/>
    </xf>
    <xf numFmtId="165" fontId="51" fillId="3" borderId="31" xfId="2" applyNumberFormat="1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51" fillId="3" borderId="14" xfId="0" applyFont="1" applyFill="1" applyBorder="1" applyAlignment="1">
      <alignment horizontal="center" vertical="center"/>
    </xf>
    <xf numFmtId="5" fontId="9" fillId="5" borderId="85" xfId="0" applyNumberFormat="1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Alignment="1" applyProtection="1">
      <alignment vertical="center"/>
      <protection locked="0"/>
    </xf>
    <xf numFmtId="0" fontId="9" fillId="5" borderId="85" xfId="0" applyFont="1" applyFill="1" applyBorder="1" applyAlignment="1" applyProtection="1">
      <alignment horizontal="center" vertical="center"/>
      <protection locked="0"/>
    </xf>
    <xf numFmtId="166" fontId="9" fillId="5" borderId="85" xfId="0" applyNumberFormat="1" applyFont="1" applyFill="1" applyBorder="1" applyAlignment="1" applyProtection="1">
      <alignment horizontal="center" vertical="center"/>
      <protection locked="0"/>
    </xf>
    <xf numFmtId="166" fontId="9" fillId="13" borderId="85" xfId="0" applyNumberFormat="1" applyFont="1" applyFill="1" applyBorder="1" applyAlignment="1" applyProtection="1">
      <alignment horizontal="center" vertical="center"/>
      <protection locked="0"/>
    </xf>
    <xf numFmtId="166" fontId="9" fillId="8" borderId="85" xfId="0" applyNumberFormat="1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vertical="center"/>
      <protection locked="0"/>
    </xf>
    <xf numFmtId="3" fontId="9" fillId="11" borderId="85" xfId="0" applyNumberFormat="1" applyFont="1" applyFill="1" applyBorder="1" applyAlignment="1">
      <alignment horizontal="center" vertical="center"/>
    </xf>
    <xf numFmtId="166" fontId="9" fillId="11" borderId="85" xfId="2" applyNumberFormat="1" applyFont="1" applyFill="1" applyBorder="1" applyAlignment="1" applyProtection="1">
      <alignment horizontal="center" vertical="center"/>
    </xf>
    <xf numFmtId="166" fontId="9" fillId="11" borderId="88" xfId="0" applyNumberFormat="1" applyFont="1" applyFill="1" applyBorder="1" applyAlignment="1">
      <alignment horizontal="center" vertical="center"/>
    </xf>
    <xf numFmtId="166" fontId="9" fillId="11" borderId="85" xfId="0" applyNumberFormat="1" applyFont="1" applyFill="1" applyBorder="1" applyAlignment="1">
      <alignment horizontal="center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10" fillId="12" borderId="0" xfId="0" applyFont="1" applyFill="1"/>
    <xf numFmtId="0" fontId="9" fillId="5" borderId="84" xfId="0" applyFont="1" applyFill="1" applyBorder="1" applyAlignment="1">
      <alignment horizontal="center" vertical="center"/>
    </xf>
    <xf numFmtId="0" fontId="9" fillId="5" borderId="86" xfId="0" applyFont="1" applyFill="1" applyBorder="1" applyAlignment="1">
      <alignment horizontal="center" vertical="center"/>
    </xf>
    <xf numFmtId="0" fontId="9" fillId="11" borderId="86" xfId="0" applyFont="1" applyFill="1" applyBorder="1" applyAlignment="1">
      <alignment horizontal="center" vertical="center"/>
    </xf>
    <xf numFmtId="0" fontId="9" fillId="13" borderId="86" xfId="0" applyFont="1" applyFill="1" applyBorder="1" applyAlignment="1">
      <alignment horizontal="center" vertical="center"/>
    </xf>
    <xf numFmtId="0" fontId="9" fillId="8" borderId="86" xfId="0" applyFont="1" applyFill="1" applyBorder="1" applyAlignment="1">
      <alignment horizontal="center" vertical="center"/>
    </xf>
    <xf numFmtId="0" fontId="9" fillId="11" borderId="87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170" fontId="10" fillId="5" borderId="37" xfId="0" applyNumberFormat="1" applyFont="1" applyFill="1" applyBorder="1" applyAlignment="1" applyProtection="1">
      <alignment horizontal="center" vertical="center"/>
      <protection locked="0"/>
    </xf>
    <xf numFmtId="170" fontId="10" fillId="5" borderId="40" xfId="0" applyNumberFormat="1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40" fillId="15" borderId="69" xfId="0" applyFont="1" applyFill="1" applyBorder="1" applyAlignment="1" applyProtection="1">
      <alignment vertical="center" wrapText="1"/>
      <protection locked="0"/>
    </xf>
    <xf numFmtId="0" fontId="40" fillId="15" borderId="53" xfId="0" applyFont="1" applyFill="1" applyBorder="1" applyAlignment="1" applyProtection="1">
      <alignment vertical="center" wrapText="1"/>
      <protection locked="0"/>
    </xf>
    <xf numFmtId="0" fontId="40" fillId="15" borderId="57" xfId="0" applyFont="1" applyFill="1" applyBorder="1" applyAlignment="1" applyProtection="1">
      <alignment vertical="center" wrapText="1"/>
      <protection locked="0"/>
    </xf>
    <xf numFmtId="6" fontId="47" fillId="18" borderId="57" xfId="0" applyNumberFormat="1" applyFont="1" applyFill="1" applyBorder="1" applyAlignment="1" applyProtection="1">
      <alignment horizontal="center" vertical="center" wrapText="1"/>
      <protection locked="0"/>
    </xf>
    <xf numFmtId="0" fontId="47" fillId="18" borderId="57" xfId="0" applyFont="1" applyFill="1" applyBorder="1" applyAlignment="1" applyProtection="1">
      <alignment horizontal="center" vertical="center" wrapText="1"/>
      <protection locked="0"/>
    </xf>
    <xf numFmtId="0" fontId="40" fillId="17" borderId="67" xfId="0" applyFont="1" applyFill="1" applyBorder="1" applyAlignment="1" applyProtection="1">
      <alignment vertical="center" wrapText="1"/>
      <protection locked="0"/>
    </xf>
    <xf numFmtId="4" fontId="47" fillId="18" borderId="57" xfId="0" applyNumberFormat="1" applyFont="1" applyFill="1" applyBorder="1" applyAlignment="1" applyProtection="1">
      <alignment horizontal="center" vertical="center" wrapText="1"/>
      <protection locked="0"/>
    </xf>
    <xf numFmtId="10" fontId="47" fillId="18" borderId="57" xfId="0" applyNumberFormat="1" applyFont="1" applyFill="1" applyBorder="1" applyAlignment="1" applyProtection="1">
      <alignment horizontal="center" vertical="center" wrapText="1"/>
      <protection locked="0"/>
    </xf>
    <xf numFmtId="0" fontId="40" fillId="17" borderId="70" xfId="0" applyFont="1" applyFill="1" applyBorder="1" applyAlignment="1" applyProtection="1">
      <alignment vertical="center" wrapText="1"/>
      <protection locked="0"/>
    </xf>
    <xf numFmtId="0" fontId="40" fillId="17" borderId="71" xfId="0" applyFont="1" applyFill="1" applyBorder="1" applyAlignment="1" applyProtection="1">
      <alignment vertical="center" wrapText="1"/>
      <protection locked="0"/>
    </xf>
    <xf numFmtId="0" fontId="40" fillId="15" borderId="56" xfId="0" applyFont="1" applyFill="1" applyBorder="1" applyAlignment="1" applyProtection="1">
      <alignment vertical="center" wrapText="1"/>
      <protection locked="0"/>
    </xf>
    <xf numFmtId="8" fontId="47" fillId="15" borderId="57" xfId="0" applyNumberFormat="1" applyFont="1" applyFill="1" applyBorder="1" applyAlignment="1">
      <alignment horizontal="center" vertical="center" wrapText="1"/>
    </xf>
    <xf numFmtId="0" fontId="40" fillId="15" borderId="53" xfId="0" applyFont="1" applyFill="1" applyBorder="1" applyAlignment="1">
      <alignment vertical="center" wrapText="1"/>
    </xf>
    <xf numFmtId="44" fontId="4" fillId="8" borderId="24" xfId="0" applyNumberFormat="1" applyFont="1" applyFill="1" applyBorder="1" applyAlignment="1">
      <alignment horizontal="center" vertical="center"/>
    </xf>
    <xf numFmtId="9" fontId="47" fillId="15" borderId="79" xfId="3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4" fillId="0" borderId="0" xfId="0" applyFont="1" applyProtection="1">
      <protection locked="0"/>
    </xf>
    <xf numFmtId="165" fontId="9" fillId="4" borderId="51" xfId="0" applyNumberFormat="1" applyFont="1" applyFill="1" applyBorder="1" applyAlignment="1">
      <alignment horizontal="center" vertical="center"/>
    </xf>
    <xf numFmtId="0" fontId="11" fillId="7" borderId="113" xfId="0" applyFont="1" applyFill="1" applyBorder="1" applyAlignment="1" applyProtection="1">
      <alignment horizontal="center" vertical="center"/>
      <protection locked="0"/>
    </xf>
    <xf numFmtId="0" fontId="10" fillId="5" borderId="113" xfId="0" applyFont="1" applyFill="1" applyBorder="1" applyAlignment="1" applyProtection="1">
      <alignment horizontal="center" vertical="center"/>
      <protection locked="0"/>
    </xf>
    <xf numFmtId="165" fontId="10" fillId="5" borderId="113" xfId="0" applyNumberFormat="1" applyFont="1" applyFill="1" applyBorder="1" applyAlignment="1" applyProtection="1">
      <alignment horizontal="center" vertical="center"/>
      <protection locked="0"/>
    </xf>
    <xf numFmtId="4" fontId="10" fillId="5" borderId="113" xfId="0" applyNumberFormat="1" applyFont="1" applyFill="1" applyBorder="1" applyAlignment="1" applyProtection="1">
      <alignment horizontal="center" vertical="center"/>
      <protection locked="0"/>
    </xf>
    <xf numFmtId="165" fontId="10" fillId="3" borderId="113" xfId="0" applyNumberFormat="1" applyFont="1" applyFill="1" applyBorder="1" applyAlignment="1">
      <alignment horizontal="center" vertical="center"/>
    </xf>
    <xf numFmtId="166" fontId="10" fillId="5" borderId="113" xfId="0" applyNumberFormat="1" applyFont="1" applyFill="1" applyBorder="1" applyAlignment="1" applyProtection="1">
      <alignment horizontal="center" vertical="center"/>
      <protection locked="0"/>
    </xf>
    <xf numFmtId="0" fontId="0" fillId="14" borderId="113" xfId="0" applyFill="1" applyBorder="1" applyAlignment="1" applyProtection="1">
      <alignment horizontal="center"/>
      <protection locked="0"/>
    </xf>
    <xf numFmtId="0" fontId="12" fillId="5" borderId="113" xfId="0" applyFont="1" applyFill="1" applyBorder="1" applyAlignment="1" applyProtection="1">
      <alignment horizontal="center" vertical="center"/>
      <protection locked="0"/>
    </xf>
    <xf numFmtId="165" fontId="10" fillId="3" borderId="113" xfId="0" applyNumberFormat="1" applyFont="1" applyFill="1" applyBorder="1" applyAlignment="1" applyProtection="1">
      <alignment horizontal="center" vertical="center"/>
      <protection locked="0"/>
    </xf>
    <xf numFmtId="4" fontId="10" fillId="3" borderId="113" xfId="0" applyNumberFormat="1" applyFont="1" applyFill="1" applyBorder="1" applyAlignment="1" applyProtection="1">
      <alignment horizontal="center" vertical="center"/>
      <protection locked="0"/>
    </xf>
    <xf numFmtId="0" fontId="11" fillId="5" borderId="113" xfId="0" applyFont="1" applyFill="1" applyBorder="1" applyAlignment="1" applyProtection="1">
      <alignment horizontal="center" vertical="center"/>
      <protection locked="0"/>
    </xf>
    <xf numFmtId="0" fontId="42" fillId="5" borderId="113" xfId="0" applyFont="1" applyFill="1" applyBorder="1" applyAlignment="1" applyProtection="1">
      <alignment horizontal="center" vertical="center"/>
      <protection locked="0"/>
    </xf>
    <xf numFmtId="172" fontId="19" fillId="5" borderId="113" xfId="2" applyNumberFormat="1" applyFont="1" applyFill="1" applyBorder="1" applyAlignment="1" applyProtection="1">
      <alignment horizontal="center" vertical="center"/>
      <protection locked="0"/>
    </xf>
    <xf numFmtId="0" fontId="10" fillId="6" borderId="113" xfId="0" applyFont="1" applyFill="1" applyBorder="1" applyAlignment="1" applyProtection="1">
      <alignment horizontal="center" vertical="center"/>
      <protection locked="0"/>
    </xf>
    <xf numFmtId="9" fontId="10" fillId="6" borderId="113" xfId="0" applyNumberFormat="1" applyFont="1" applyFill="1" applyBorder="1" applyAlignment="1" applyProtection="1">
      <alignment horizontal="center" vertical="center"/>
      <protection locked="0"/>
    </xf>
    <xf numFmtId="165" fontId="10" fillId="6" borderId="113" xfId="0" applyNumberFormat="1" applyFont="1" applyFill="1" applyBorder="1" applyAlignment="1">
      <alignment horizontal="center" vertical="center"/>
    </xf>
    <xf numFmtId="0" fontId="10" fillId="6" borderId="113" xfId="0" applyFont="1" applyFill="1" applyBorder="1" applyAlignment="1">
      <alignment horizontal="center" vertical="center"/>
    </xf>
    <xf numFmtId="167" fontId="10" fillId="5" borderId="113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4" fontId="19" fillId="5" borderId="113" xfId="0" applyNumberFormat="1" applyFont="1" applyFill="1" applyBorder="1" applyAlignment="1" applyProtection="1">
      <alignment horizontal="center" vertical="center"/>
      <protection locked="0"/>
    </xf>
    <xf numFmtId="0" fontId="19" fillId="5" borderId="113" xfId="0" applyFont="1" applyFill="1" applyBorder="1" applyAlignment="1" applyProtection="1">
      <alignment horizontal="center" vertical="center"/>
      <protection locked="0"/>
    </xf>
    <xf numFmtId="174" fontId="19" fillId="5" borderId="113" xfId="0" applyNumberFormat="1" applyFont="1" applyFill="1" applyBorder="1" applyAlignment="1" applyProtection="1">
      <alignment horizontal="center" vertical="center"/>
      <protection locked="0"/>
    </xf>
    <xf numFmtId="44" fontId="19" fillId="5" borderId="113" xfId="2" applyFont="1" applyFill="1" applyBorder="1" applyAlignment="1" applyProtection="1">
      <alignment horizontal="center" vertical="center"/>
      <protection locked="0"/>
    </xf>
    <xf numFmtId="44" fontId="19" fillId="3" borderId="113" xfId="0" applyNumberFormat="1" applyFont="1" applyFill="1" applyBorder="1" applyAlignment="1">
      <alignment horizontal="center" vertical="center"/>
    </xf>
    <xf numFmtId="2" fontId="19" fillId="20" borderId="113" xfId="0" applyNumberFormat="1" applyFont="1" applyFill="1" applyBorder="1" applyAlignment="1">
      <alignment horizontal="center" vertical="center"/>
    </xf>
    <xf numFmtId="2" fontId="10" fillId="5" borderId="113" xfId="0" applyNumberFormat="1" applyFont="1" applyFill="1" applyBorder="1" applyAlignment="1" applyProtection="1">
      <alignment horizontal="center" vertical="center"/>
      <protection locked="0"/>
    </xf>
    <xf numFmtId="44" fontId="19" fillId="16" borderId="113" xfId="0" applyNumberFormat="1" applyFont="1" applyFill="1" applyBorder="1" applyAlignment="1">
      <alignment horizontal="center" vertical="center"/>
    </xf>
    <xf numFmtId="44" fontId="4" fillId="7" borderId="38" xfId="0" applyNumberFormat="1" applyFont="1" applyFill="1" applyBorder="1" applyAlignment="1" applyProtection="1">
      <alignment horizontal="center"/>
      <protection locked="0"/>
    </xf>
    <xf numFmtId="44" fontId="4" fillId="7" borderId="18" xfId="0" applyNumberFormat="1" applyFont="1" applyFill="1" applyBorder="1" applyAlignment="1" applyProtection="1">
      <alignment horizontal="center"/>
      <protection locked="0"/>
    </xf>
    <xf numFmtId="0" fontId="4" fillId="7" borderId="113" xfId="0" applyFont="1" applyFill="1" applyBorder="1" applyAlignment="1" applyProtection="1">
      <alignment horizontal="center"/>
      <protection locked="0"/>
    </xf>
    <xf numFmtId="165" fontId="19" fillId="5" borderId="113" xfId="0" applyNumberFormat="1" applyFont="1" applyFill="1" applyBorder="1" applyAlignment="1" applyProtection="1">
      <alignment horizontal="center"/>
      <protection locked="0"/>
    </xf>
    <xf numFmtId="44" fontId="19" fillId="3" borderId="113" xfId="0" applyNumberFormat="1" applyFont="1" applyFill="1" applyBorder="1" applyAlignment="1">
      <alignment horizontal="center"/>
    </xf>
    <xf numFmtId="44" fontId="20" fillId="3" borderId="113" xfId="0" applyNumberFormat="1" applyFont="1" applyFill="1" applyBorder="1"/>
    <xf numFmtId="10" fontId="19" fillId="3" borderId="11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55" fillId="0" borderId="0" xfId="1" applyFont="1" applyFill="1" applyAlignment="1"/>
    <xf numFmtId="0" fontId="2" fillId="0" borderId="0" xfId="0" applyFont="1"/>
    <xf numFmtId="0" fontId="24" fillId="3" borderId="113" xfId="0" applyFont="1" applyFill="1" applyBorder="1" applyAlignment="1" applyProtection="1">
      <alignment horizontal="center" vertical="center"/>
      <protection locked="0"/>
    </xf>
    <xf numFmtId="168" fontId="24" fillId="3" borderId="113" xfId="0" applyNumberFormat="1" applyFont="1" applyFill="1" applyBorder="1" applyAlignment="1" applyProtection="1">
      <alignment horizontal="center" vertical="center"/>
      <protection locked="0"/>
    </xf>
    <xf numFmtId="14" fontId="24" fillId="3" borderId="113" xfId="0" applyNumberFormat="1" applyFont="1" applyFill="1" applyBorder="1" applyAlignment="1" applyProtection="1">
      <alignment horizontal="center" vertical="center"/>
      <protection locked="0"/>
    </xf>
    <xf numFmtId="4" fontId="24" fillId="3" borderId="113" xfId="0" applyNumberFormat="1" applyFont="1" applyFill="1" applyBorder="1" applyAlignment="1" applyProtection="1">
      <alignment horizontal="center" vertical="center"/>
      <protection locked="0"/>
    </xf>
    <xf numFmtId="0" fontId="24" fillId="3" borderId="113" xfId="0" applyFont="1" applyFill="1" applyBorder="1" applyAlignment="1" applyProtection="1">
      <alignment vertical="center"/>
      <protection locked="0"/>
    </xf>
    <xf numFmtId="0" fontId="26" fillId="3" borderId="113" xfId="0" applyFont="1" applyFill="1" applyBorder="1" applyAlignment="1" applyProtection="1">
      <alignment vertical="center"/>
      <protection locked="0"/>
    </xf>
    <xf numFmtId="0" fontId="26" fillId="3" borderId="113" xfId="0" applyFont="1" applyFill="1" applyBorder="1" applyAlignment="1" applyProtection="1">
      <alignment horizontal="center" vertical="center"/>
      <protection locked="0"/>
    </xf>
    <xf numFmtId="9" fontId="26" fillId="3" borderId="113" xfId="0" applyNumberFormat="1" applyFont="1" applyFill="1" applyBorder="1" applyAlignment="1" applyProtection="1">
      <alignment horizontal="center" vertical="center"/>
      <protection locked="0"/>
    </xf>
    <xf numFmtId="4" fontId="26" fillId="3" borderId="113" xfId="0" applyNumberFormat="1" applyFont="1" applyFill="1" applyBorder="1" applyAlignment="1" applyProtection="1">
      <alignment horizontal="center" vertical="center"/>
      <protection locked="0"/>
    </xf>
    <xf numFmtId="168" fontId="24" fillId="3" borderId="117" xfId="0" applyNumberFormat="1" applyFont="1" applyFill="1" applyBorder="1" applyAlignment="1" applyProtection="1">
      <alignment horizontal="center" vertical="center"/>
      <protection locked="0"/>
    </xf>
    <xf numFmtId="14" fontId="24" fillId="3" borderId="117" xfId="0" applyNumberFormat="1" applyFont="1" applyFill="1" applyBorder="1" applyAlignment="1" applyProtection="1">
      <alignment horizontal="center" vertical="center"/>
      <protection locked="0"/>
    </xf>
    <xf numFmtId="0" fontId="24" fillId="3" borderId="117" xfId="0" applyFont="1" applyFill="1" applyBorder="1" applyAlignment="1" applyProtection="1">
      <alignment horizontal="center" vertical="center"/>
      <protection locked="0"/>
    </xf>
    <xf numFmtId="4" fontId="24" fillId="3" borderId="117" xfId="0" applyNumberFormat="1" applyFont="1" applyFill="1" applyBorder="1" applyAlignment="1" applyProtection="1">
      <alignment horizontal="center" vertical="center"/>
      <protection locked="0"/>
    </xf>
    <xf numFmtId="0" fontId="41" fillId="21" borderId="128" xfId="0" applyFont="1" applyFill="1" applyBorder="1" applyAlignment="1">
      <alignment horizontal="center" vertical="center" wrapText="1"/>
    </xf>
    <xf numFmtId="0" fontId="41" fillId="21" borderId="129" xfId="0" applyFont="1" applyFill="1" applyBorder="1" applyAlignment="1">
      <alignment horizontal="center" vertical="center" wrapText="1"/>
    </xf>
    <xf numFmtId="0" fontId="41" fillId="21" borderId="130" xfId="0" applyFont="1" applyFill="1" applyBorder="1" applyAlignment="1">
      <alignment horizontal="center" vertical="center" wrapText="1"/>
    </xf>
    <xf numFmtId="0" fontId="23" fillId="22" borderId="122" xfId="0" applyFont="1" applyFill="1" applyBorder="1" applyAlignment="1">
      <alignment horizontal="center" vertical="center"/>
    </xf>
    <xf numFmtId="0" fontId="23" fillId="22" borderId="123" xfId="0" applyFont="1" applyFill="1" applyBorder="1" applyAlignment="1">
      <alignment horizontal="center" vertical="center"/>
    </xf>
    <xf numFmtId="0" fontId="23" fillId="22" borderId="124" xfId="0" applyFont="1" applyFill="1" applyBorder="1" applyAlignment="1">
      <alignment horizontal="center" wrapText="1"/>
    </xf>
    <xf numFmtId="0" fontId="23" fillId="22" borderId="125" xfId="0" applyFont="1" applyFill="1" applyBorder="1" applyAlignment="1">
      <alignment horizontal="center"/>
    </xf>
    <xf numFmtId="0" fontId="23" fillId="22" borderId="126" xfId="0" applyFont="1" applyFill="1" applyBorder="1" applyAlignment="1">
      <alignment horizontal="center" vertical="center"/>
    </xf>
    <xf numFmtId="0" fontId="23" fillId="22" borderId="127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3" fillId="22" borderId="9" xfId="0" applyFont="1" applyFill="1" applyBorder="1" applyAlignment="1">
      <alignment horizontal="center" vertical="center"/>
    </xf>
    <xf numFmtId="0" fontId="23" fillId="22" borderId="11" xfId="0" applyFont="1" applyFill="1" applyBorder="1" applyAlignment="1">
      <alignment horizontal="center" vertical="center"/>
    </xf>
    <xf numFmtId="0" fontId="23" fillId="22" borderId="11" xfId="0" applyFont="1" applyFill="1" applyBorder="1" applyAlignment="1">
      <alignment horizontal="center" wrapText="1"/>
    </xf>
    <xf numFmtId="0" fontId="23" fillId="22" borderId="26" xfId="0" applyFont="1" applyFill="1" applyBorder="1" applyAlignment="1">
      <alignment horizontal="center"/>
    </xf>
    <xf numFmtId="0" fontId="23" fillId="22" borderId="26" xfId="0" applyFont="1" applyFill="1" applyBorder="1" applyAlignment="1">
      <alignment horizontal="center" vertical="center"/>
    </xf>
    <xf numFmtId="165" fontId="24" fillId="3" borderId="113" xfId="0" applyNumberFormat="1" applyFont="1" applyFill="1" applyBorder="1" applyAlignment="1" applyProtection="1">
      <alignment horizontal="center" vertical="center"/>
      <protection locked="0"/>
    </xf>
    <xf numFmtId="165" fontId="26" fillId="3" borderId="113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/>
    <xf numFmtId="0" fontId="57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27" fillId="3" borderId="113" xfId="0" applyFont="1" applyFill="1" applyBorder="1" applyAlignment="1" applyProtection="1">
      <alignment horizontal="center" vertical="center"/>
      <protection locked="0"/>
    </xf>
    <xf numFmtId="3" fontId="26" fillId="3" borderId="113" xfId="0" applyNumberFormat="1" applyFont="1" applyFill="1" applyBorder="1" applyAlignment="1" applyProtection="1">
      <alignment horizontal="center" vertical="center"/>
      <protection locked="0"/>
    </xf>
    <xf numFmtId="0" fontId="25" fillId="3" borderId="113" xfId="0" applyFont="1" applyFill="1" applyBorder="1" applyAlignment="1" applyProtection="1">
      <alignment horizontal="center" vertical="center"/>
      <protection locked="0"/>
    </xf>
    <xf numFmtId="0" fontId="27" fillId="3" borderId="117" xfId="0" applyFont="1" applyFill="1" applyBorder="1" applyAlignment="1" applyProtection="1">
      <alignment horizontal="center" vertical="center"/>
      <protection locked="0"/>
    </xf>
    <xf numFmtId="0" fontId="26" fillId="3" borderId="117" xfId="0" applyFont="1" applyFill="1" applyBorder="1" applyAlignment="1" applyProtection="1">
      <alignment horizontal="center" vertical="center"/>
      <protection locked="0"/>
    </xf>
    <xf numFmtId="3" fontId="26" fillId="3" borderId="117" xfId="0" applyNumberFormat="1" applyFont="1" applyFill="1" applyBorder="1" applyAlignment="1" applyProtection="1">
      <alignment horizontal="center" vertical="center"/>
      <protection locked="0"/>
    </xf>
    <xf numFmtId="4" fontId="26" fillId="3" borderId="117" xfId="0" applyNumberFormat="1" applyFont="1" applyFill="1" applyBorder="1" applyAlignment="1" applyProtection="1">
      <alignment horizontal="center" vertical="center"/>
      <protection locked="0"/>
    </xf>
    <xf numFmtId="165" fontId="26" fillId="3" borderId="117" xfId="0" applyNumberFormat="1" applyFont="1" applyFill="1" applyBorder="1" applyAlignment="1" applyProtection="1">
      <alignment horizontal="center" vertical="center"/>
      <protection locked="0"/>
    </xf>
    <xf numFmtId="0" fontId="58" fillId="22" borderId="121" xfId="0" applyFont="1" applyFill="1" applyBorder="1" applyAlignment="1">
      <alignment horizontal="center" vertical="center"/>
    </xf>
    <xf numFmtId="0" fontId="58" fillId="22" borderId="118" xfId="0" applyFont="1" applyFill="1" applyBorder="1" applyAlignment="1">
      <alignment horizontal="center" vertical="center"/>
    </xf>
    <xf numFmtId="0" fontId="58" fillId="22" borderId="118" xfId="0" applyFont="1" applyFill="1" applyBorder="1" applyAlignment="1">
      <alignment horizontal="center" vertical="center" wrapText="1"/>
    </xf>
    <xf numFmtId="0" fontId="58" fillId="22" borderId="119" xfId="0" applyFont="1" applyFill="1" applyBorder="1" applyAlignment="1">
      <alignment horizontal="center" vertical="center"/>
    </xf>
    <xf numFmtId="0" fontId="58" fillId="22" borderId="134" xfId="0" applyFont="1" applyFill="1" applyBorder="1" applyAlignment="1">
      <alignment horizontal="center" vertical="center"/>
    </xf>
    <xf numFmtId="0" fontId="55" fillId="0" borderId="0" xfId="0" applyFont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60" fillId="0" borderId="19" xfId="0" applyFont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60" fillId="0" borderId="22" xfId="0" applyFont="1" applyBorder="1" applyAlignment="1" applyProtection="1">
      <alignment horizontal="center" vertical="center"/>
      <protection locked="0"/>
    </xf>
    <xf numFmtId="0" fontId="40" fillId="0" borderId="136" xfId="0" applyFont="1" applyBorder="1" applyAlignment="1" applyProtection="1">
      <alignment vertical="center" wrapText="1"/>
      <protection locked="0"/>
    </xf>
    <xf numFmtId="0" fontId="40" fillId="0" borderId="137" xfId="0" applyFont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40" fillId="0" borderId="139" xfId="0" applyFont="1" applyBorder="1" applyAlignment="1" applyProtection="1">
      <alignment vertical="center" wrapText="1"/>
      <protection locked="0"/>
    </xf>
    <xf numFmtId="0" fontId="40" fillId="0" borderId="141" xfId="0" applyFont="1" applyBorder="1" applyAlignment="1" applyProtection="1">
      <alignment vertical="center" wrapText="1"/>
      <protection locked="0"/>
    </xf>
    <xf numFmtId="0" fontId="53" fillId="0" borderId="0" xfId="1" applyFont="1" applyFill="1" applyAlignment="1" applyProtection="1">
      <alignment vertical="center"/>
      <protection locked="0"/>
    </xf>
    <xf numFmtId="0" fontId="10" fillId="6" borderId="143" xfId="0" applyFont="1" applyFill="1" applyBorder="1" applyAlignment="1" applyProtection="1">
      <alignment horizontal="center" vertical="center"/>
      <protection locked="0"/>
    </xf>
    <xf numFmtId="10" fontId="10" fillId="6" borderId="144" xfId="0" applyNumberFormat="1" applyFont="1" applyFill="1" applyBorder="1" applyAlignment="1">
      <alignment horizontal="center" vertical="center"/>
    </xf>
    <xf numFmtId="9" fontId="10" fillId="6" borderId="145" xfId="0" applyNumberFormat="1" applyFont="1" applyFill="1" applyBorder="1" applyAlignment="1" applyProtection="1">
      <alignment horizontal="center" vertical="center"/>
      <protection locked="0"/>
    </xf>
    <xf numFmtId="165" fontId="10" fillId="6" borderId="145" xfId="0" applyNumberFormat="1" applyFont="1" applyFill="1" applyBorder="1" applyAlignment="1">
      <alignment horizontal="center" vertical="center"/>
    </xf>
    <xf numFmtId="10" fontId="10" fillId="6" borderId="146" xfId="0" applyNumberFormat="1" applyFont="1" applyFill="1" applyBorder="1" applyAlignment="1">
      <alignment horizontal="center" vertical="center"/>
    </xf>
    <xf numFmtId="0" fontId="10" fillId="5" borderId="143" xfId="0" applyFont="1" applyFill="1" applyBorder="1" applyAlignment="1" applyProtection="1">
      <alignment horizontal="center" vertical="center"/>
      <protection locked="0"/>
    </xf>
    <xf numFmtId="165" fontId="10" fillId="3" borderId="144" xfId="0" applyNumberFormat="1" applyFont="1" applyFill="1" applyBorder="1" applyAlignment="1">
      <alignment horizontal="center" vertical="center"/>
    </xf>
    <xf numFmtId="0" fontId="63" fillId="0" borderId="0" xfId="0" applyFont="1"/>
    <xf numFmtId="0" fontId="68" fillId="0" borderId="0" xfId="1" applyFont="1" applyFill="1" applyAlignment="1" applyProtection="1">
      <alignment horizontal="center" vertical="center"/>
      <protection locked="0"/>
    </xf>
    <xf numFmtId="0" fontId="3" fillId="23" borderId="102" xfId="0" applyFont="1" applyFill="1" applyBorder="1" applyAlignment="1" applyProtection="1">
      <alignment horizontal="center" vertical="center"/>
      <protection locked="0"/>
    </xf>
    <xf numFmtId="0" fontId="3" fillId="23" borderId="105" xfId="0" applyFont="1" applyFill="1" applyBorder="1" applyAlignment="1" applyProtection="1">
      <alignment horizontal="center" vertical="center"/>
      <protection locked="0"/>
    </xf>
    <xf numFmtId="0" fontId="3" fillId="23" borderId="106" xfId="0" applyFont="1" applyFill="1" applyBorder="1" applyAlignment="1" applyProtection="1">
      <alignment horizontal="center" vertical="center"/>
      <protection locked="0"/>
    </xf>
    <xf numFmtId="0" fontId="9" fillId="25" borderId="111" xfId="0" applyFont="1" applyFill="1" applyBorder="1" applyAlignment="1" applyProtection="1">
      <alignment horizontal="center" vertical="center"/>
      <protection locked="0"/>
    </xf>
    <xf numFmtId="0" fontId="11" fillId="25" borderId="50" xfId="0" applyFont="1" applyFill="1" applyBorder="1" applyAlignment="1">
      <alignment horizontal="center" vertical="center"/>
    </xf>
    <xf numFmtId="0" fontId="11" fillId="25" borderId="50" xfId="0" applyFont="1" applyFill="1" applyBorder="1" applyAlignment="1" applyProtection="1">
      <alignment horizontal="center" vertical="center"/>
      <protection locked="0"/>
    </xf>
    <xf numFmtId="165" fontId="9" fillId="25" borderId="51" xfId="0" applyNumberFormat="1" applyFont="1" applyFill="1" applyBorder="1" applyAlignment="1">
      <alignment horizontal="center" vertical="center"/>
    </xf>
    <xf numFmtId="2" fontId="11" fillId="25" borderId="50" xfId="0" applyNumberFormat="1" applyFont="1" applyFill="1" applyBorder="1" applyAlignment="1">
      <alignment horizontal="center" vertical="center"/>
    </xf>
    <xf numFmtId="0" fontId="72" fillId="26" borderId="113" xfId="0" applyFont="1" applyFill="1" applyBorder="1" applyAlignment="1" applyProtection="1">
      <alignment horizontal="center" vertical="center"/>
      <protection locked="0"/>
    </xf>
    <xf numFmtId="0" fontId="71" fillId="26" borderId="114" xfId="0" applyFont="1" applyFill="1" applyBorder="1" applyAlignment="1" applyProtection="1">
      <alignment horizontal="centerContinuous" vertical="center"/>
      <protection locked="0"/>
    </xf>
    <xf numFmtId="0" fontId="72" fillId="26" borderId="114" xfId="0" applyFont="1" applyFill="1" applyBorder="1" applyAlignment="1" applyProtection="1">
      <alignment horizontal="centerContinuous" vertical="center"/>
      <protection locked="0"/>
    </xf>
    <xf numFmtId="0" fontId="72" fillId="26" borderId="116" xfId="0" applyFont="1" applyFill="1" applyBorder="1" applyAlignment="1" applyProtection="1">
      <alignment horizontal="centerContinuous" vertical="center"/>
      <protection locked="0"/>
    </xf>
    <xf numFmtId="165" fontId="72" fillId="26" borderId="113" xfId="0" applyNumberFormat="1" applyFont="1" applyFill="1" applyBorder="1" applyAlignment="1" applyProtection="1">
      <alignment horizontal="center" vertical="center"/>
      <protection locked="0"/>
    </xf>
    <xf numFmtId="0" fontId="72" fillId="26" borderId="143" xfId="0" applyFont="1" applyFill="1" applyBorder="1" applyAlignment="1" applyProtection="1">
      <alignment horizontal="center" vertical="center"/>
      <protection locked="0"/>
    </xf>
    <xf numFmtId="0" fontId="72" fillId="26" borderId="144" xfId="0" applyFont="1" applyFill="1" applyBorder="1" applyAlignment="1" applyProtection="1">
      <alignment horizontal="center" vertical="center"/>
      <protection locked="0"/>
    </xf>
    <xf numFmtId="0" fontId="72" fillId="26" borderId="14" xfId="0" applyFont="1" applyFill="1" applyBorder="1" applyAlignment="1" applyProtection="1">
      <alignment horizontal="center" vertical="center"/>
      <protection locked="0"/>
    </xf>
    <xf numFmtId="0" fontId="72" fillId="26" borderId="15" xfId="0" applyFont="1" applyFill="1" applyBorder="1" applyAlignment="1" applyProtection="1">
      <alignment horizontal="center" vertical="center"/>
      <protection locked="0"/>
    </xf>
    <xf numFmtId="0" fontId="72" fillId="26" borderId="16" xfId="0" applyFont="1" applyFill="1" applyBorder="1" applyAlignment="1" applyProtection="1">
      <alignment horizontal="center" vertical="center"/>
      <protection locked="0"/>
    </xf>
    <xf numFmtId="165" fontId="72" fillId="26" borderId="16" xfId="0" applyNumberFormat="1" applyFont="1" applyFill="1" applyBorder="1" applyAlignment="1" applyProtection="1">
      <alignment horizontal="center" vertical="center"/>
      <protection locked="0"/>
    </xf>
    <xf numFmtId="2" fontId="11" fillId="25" borderId="140" xfId="0" applyNumberFormat="1" applyFont="1" applyFill="1" applyBorder="1" applyAlignment="1">
      <alignment horizontal="center" vertical="center"/>
    </xf>
    <xf numFmtId="0" fontId="9" fillId="25" borderId="140" xfId="0" applyFont="1" applyFill="1" applyBorder="1" applyAlignment="1" applyProtection="1">
      <alignment horizontal="center" vertical="center"/>
      <protection locked="0"/>
    </xf>
    <xf numFmtId="165" fontId="9" fillId="25" borderId="141" xfId="0" applyNumberFormat="1" applyFont="1" applyFill="1" applyBorder="1" applyAlignment="1">
      <alignment horizontal="center" vertical="center"/>
    </xf>
    <xf numFmtId="0" fontId="15" fillId="25" borderId="122" xfId="0" applyFont="1" applyFill="1" applyBorder="1" applyAlignment="1" applyProtection="1">
      <alignment horizontal="center" vertical="center"/>
      <protection locked="0"/>
    </xf>
    <xf numFmtId="165" fontId="15" fillId="25" borderId="140" xfId="0" applyNumberFormat="1" applyFont="1" applyFill="1" applyBorder="1" applyAlignment="1">
      <alignment horizontal="center" vertical="center"/>
    </xf>
    <xf numFmtId="165" fontId="9" fillId="25" borderId="142" xfId="0" applyNumberFormat="1" applyFont="1" applyFill="1" applyBorder="1" applyAlignment="1">
      <alignment horizontal="center" vertical="center"/>
    </xf>
    <xf numFmtId="2" fontId="11" fillId="22" borderId="147" xfId="0" applyNumberFormat="1" applyFont="1" applyFill="1" applyBorder="1" applyAlignment="1">
      <alignment horizontal="center" vertical="center"/>
    </xf>
    <xf numFmtId="165" fontId="9" fillId="22" borderId="147" xfId="0" applyNumberFormat="1" applyFont="1" applyFill="1" applyBorder="1" applyAlignment="1" applyProtection="1">
      <alignment horizontal="center" vertical="center"/>
      <protection locked="0"/>
    </xf>
    <xf numFmtId="165" fontId="9" fillId="22" borderId="147" xfId="0" applyNumberFormat="1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9" fillId="22" borderId="30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 wrapText="1"/>
    </xf>
    <xf numFmtId="0" fontId="29" fillId="22" borderId="42" xfId="0" applyFont="1" applyFill="1" applyBorder="1" applyAlignment="1">
      <alignment horizontal="center" vertical="center"/>
    </xf>
    <xf numFmtId="0" fontId="29" fillId="22" borderId="42" xfId="0" applyFont="1" applyFill="1" applyBorder="1" applyAlignment="1">
      <alignment horizontal="center" vertical="center" wrapText="1"/>
    </xf>
    <xf numFmtId="10" fontId="31" fillId="24" borderId="42" xfId="0" applyNumberFormat="1" applyFont="1" applyFill="1" applyBorder="1" applyAlignment="1">
      <alignment horizontal="center" vertical="center"/>
    </xf>
    <xf numFmtId="0" fontId="36" fillId="22" borderId="39" xfId="0" applyFont="1" applyFill="1" applyBorder="1" applyAlignment="1" applyProtection="1">
      <alignment horizontal="center" vertical="center"/>
      <protection locked="0"/>
    </xf>
    <xf numFmtId="0" fontId="11" fillId="22" borderId="37" xfId="0" applyFont="1" applyFill="1" applyBorder="1" applyAlignment="1">
      <alignment horizontal="center" vertical="center"/>
    </xf>
    <xf numFmtId="0" fontId="11" fillId="22" borderId="40" xfId="0" applyFont="1" applyFill="1" applyBorder="1" applyAlignment="1">
      <alignment horizontal="center" vertical="center"/>
    </xf>
    <xf numFmtId="0" fontId="44" fillId="21" borderId="68" xfId="0" applyFont="1" applyFill="1" applyBorder="1" applyAlignment="1" applyProtection="1">
      <alignment horizontal="center" vertical="center" wrapText="1"/>
      <protection locked="0"/>
    </xf>
    <xf numFmtId="0" fontId="46" fillId="21" borderId="57" xfId="0" applyFont="1" applyFill="1" applyBorder="1" applyAlignment="1">
      <alignment horizontal="center" vertical="center" wrapText="1"/>
    </xf>
    <xf numFmtId="0" fontId="46" fillId="21" borderId="54" xfId="0" applyFont="1" applyFill="1" applyBorder="1" applyAlignment="1">
      <alignment horizontal="center" vertical="center" wrapText="1"/>
    </xf>
    <xf numFmtId="0" fontId="46" fillId="21" borderId="55" xfId="0" applyFont="1" applyFill="1" applyBorder="1" applyAlignment="1">
      <alignment horizontal="center" vertical="center" wrapText="1"/>
    </xf>
    <xf numFmtId="0" fontId="33" fillId="3" borderId="0" xfId="0" applyFont="1" applyFill="1" applyAlignment="1" applyProtection="1">
      <alignment horizontal="center" vertical="center"/>
      <protection locked="0"/>
    </xf>
    <xf numFmtId="165" fontId="33" fillId="3" borderId="0" xfId="0" applyNumberFormat="1" applyFont="1" applyFill="1" applyAlignment="1" applyProtection="1">
      <alignment horizontal="center" vertical="center"/>
      <protection locked="0"/>
    </xf>
    <xf numFmtId="0" fontId="34" fillId="24" borderId="86" xfId="0" applyFont="1" applyFill="1" applyBorder="1" applyAlignment="1">
      <alignment horizontal="center" vertical="center"/>
    </xf>
    <xf numFmtId="0" fontId="34" fillId="24" borderId="80" xfId="0" applyFont="1" applyFill="1" applyBorder="1" applyAlignment="1">
      <alignment horizontal="center" vertical="center"/>
    </xf>
    <xf numFmtId="166" fontId="34" fillId="24" borderId="81" xfId="0" applyNumberFormat="1" applyFont="1" applyFill="1" applyBorder="1" applyAlignment="1">
      <alignment horizontal="center" vertical="center"/>
    </xf>
    <xf numFmtId="166" fontId="34" fillId="24" borderId="91" xfId="0" applyNumberFormat="1" applyFont="1" applyFill="1" applyBorder="1" applyAlignment="1">
      <alignment horizontal="center" vertical="center"/>
    </xf>
    <xf numFmtId="0" fontId="34" fillId="24" borderId="87" xfId="0" applyFont="1" applyFill="1" applyBorder="1" applyAlignment="1">
      <alignment horizontal="center" vertical="center"/>
    </xf>
    <xf numFmtId="5" fontId="34" fillId="24" borderId="92" xfId="0" applyNumberFormat="1" applyFont="1" applyFill="1" applyBorder="1" applyAlignment="1">
      <alignment horizontal="center" vertical="center"/>
    </xf>
    <xf numFmtId="0" fontId="6" fillId="31" borderId="14" xfId="0" applyFont="1" applyFill="1" applyBorder="1" applyAlignment="1">
      <alignment horizontal="center" vertical="center"/>
    </xf>
    <xf numFmtId="169" fontId="6" fillId="31" borderId="31" xfId="0" applyNumberFormat="1" applyFont="1" applyFill="1" applyBorder="1" applyAlignment="1">
      <alignment horizontal="center" vertical="center"/>
    </xf>
    <xf numFmtId="44" fontId="19" fillId="22" borderId="16" xfId="0" applyNumberFormat="1" applyFont="1" applyFill="1" applyBorder="1" applyAlignment="1">
      <alignment horizontal="center" vertical="center"/>
    </xf>
    <xf numFmtId="0" fontId="4" fillId="22" borderId="24" xfId="0" applyFont="1" applyFill="1" applyBorder="1" applyAlignment="1" applyProtection="1">
      <alignment horizontal="center" vertical="center"/>
      <protection locked="0"/>
    </xf>
    <xf numFmtId="2" fontId="19" fillId="22" borderId="24" xfId="0" applyNumberFormat="1" applyFont="1" applyFill="1" applyBorder="1" applyAlignment="1">
      <alignment horizontal="center" vertical="center"/>
    </xf>
    <xf numFmtId="44" fontId="19" fillId="22" borderId="25" xfId="0" applyNumberFormat="1" applyFont="1" applyFill="1" applyBorder="1" applyAlignment="1">
      <alignment horizontal="center" vertical="center"/>
    </xf>
    <xf numFmtId="44" fontId="4" fillId="22" borderId="25" xfId="0" applyNumberFormat="1" applyFont="1" applyFill="1" applyBorder="1" applyAlignment="1">
      <alignment horizontal="center" vertical="center"/>
    </xf>
    <xf numFmtId="0" fontId="77" fillId="26" borderId="29" xfId="0" applyFont="1" applyFill="1" applyBorder="1" applyAlignment="1" applyProtection="1">
      <alignment horizontal="center" vertical="center"/>
      <protection locked="0"/>
    </xf>
    <xf numFmtId="0" fontId="77" fillId="32" borderId="0" xfId="0" applyFont="1" applyFill="1" applyAlignment="1" applyProtection="1">
      <alignment horizontal="center" vertical="center"/>
      <protection locked="0"/>
    </xf>
    <xf numFmtId="0" fontId="77" fillId="26" borderId="21" xfId="0" applyFont="1" applyFill="1" applyBorder="1" applyAlignment="1" applyProtection="1">
      <alignment horizontal="center" vertical="center"/>
      <protection locked="0"/>
    </xf>
    <xf numFmtId="0" fontId="77" fillId="26" borderId="0" xfId="0" applyFont="1" applyFill="1" applyAlignment="1" applyProtection="1">
      <alignment horizontal="center" vertical="center"/>
      <protection locked="0"/>
    </xf>
    <xf numFmtId="0" fontId="77" fillId="26" borderId="22" xfId="0" applyFont="1" applyFill="1" applyBorder="1" applyAlignment="1" applyProtection="1">
      <alignment horizontal="center" vertical="center"/>
      <protection locked="0"/>
    </xf>
    <xf numFmtId="0" fontId="77" fillId="26" borderId="19" xfId="0" applyFont="1" applyFill="1" applyBorder="1" applyAlignment="1" applyProtection="1">
      <alignment horizontal="center" vertical="center"/>
      <protection locked="0"/>
    </xf>
    <xf numFmtId="0" fontId="72" fillId="26" borderId="21" xfId="0" applyFont="1" applyFill="1" applyBorder="1" applyAlignment="1" applyProtection="1">
      <alignment horizontal="center" vertical="center"/>
      <protection locked="0"/>
    </xf>
    <xf numFmtId="0" fontId="72" fillId="26" borderId="0" xfId="0" applyFont="1" applyFill="1" applyAlignment="1" applyProtection="1">
      <alignment horizontal="center" vertical="center"/>
      <protection locked="0"/>
    </xf>
    <xf numFmtId="0" fontId="72" fillId="26" borderId="22" xfId="0" applyFont="1" applyFill="1" applyBorder="1" applyAlignment="1" applyProtection="1">
      <alignment horizontal="center" vertical="center"/>
      <protection locked="0"/>
    </xf>
    <xf numFmtId="0" fontId="72" fillId="26" borderId="12" xfId="0" applyFont="1" applyFill="1" applyBorder="1" applyAlignment="1" applyProtection="1">
      <alignment horizontal="center" vertical="center"/>
      <protection locked="0"/>
    </xf>
    <xf numFmtId="0" fontId="77" fillId="26" borderId="18" xfId="0" applyFont="1" applyFill="1" applyBorder="1" applyAlignment="1" applyProtection="1">
      <alignment horizontal="center" vertical="center"/>
      <protection locked="0"/>
    </xf>
    <xf numFmtId="0" fontId="77" fillId="26" borderId="20" xfId="0" applyFont="1" applyFill="1" applyBorder="1" applyAlignment="1" applyProtection="1">
      <alignment horizontal="center" vertical="center"/>
      <protection locked="0"/>
    </xf>
    <xf numFmtId="4" fontId="14" fillId="25" borderId="26" xfId="0" applyNumberFormat="1" applyFont="1" applyFill="1" applyBorder="1" applyAlignment="1">
      <alignment horizontal="center" vertical="center"/>
    </xf>
    <xf numFmtId="0" fontId="5" fillId="21" borderId="27" xfId="0" applyFont="1" applyFill="1" applyBorder="1"/>
    <xf numFmtId="0" fontId="5" fillId="21" borderId="31" xfId="0" applyFont="1" applyFill="1" applyBorder="1"/>
    <xf numFmtId="0" fontId="9" fillId="25" borderId="122" xfId="0" applyFont="1" applyFill="1" applyBorder="1" applyAlignment="1" applyProtection="1">
      <alignment horizontal="center" vertical="center"/>
      <protection locked="0"/>
    </xf>
    <xf numFmtId="0" fontId="5" fillId="21" borderId="140" xfId="0" applyFont="1" applyFill="1" applyBorder="1" applyProtection="1">
      <protection locked="0"/>
    </xf>
    <xf numFmtId="165" fontId="10" fillId="29" borderId="12" xfId="0" applyNumberFormat="1" applyFont="1" applyFill="1" applyBorder="1" applyAlignment="1">
      <alignment horizontal="center" vertical="center"/>
    </xf>
    <xf numFmtId="0" fontId="5" fillId="21" borderId="12" xfId="0" applyFont="1" applyFill="1" applyBorder="1"/>
    <xf numFmtId="10" fontId="10" fillId="29" borderId="0" xfId="0" applyNumberFormat="1" applyFont="1" applyFill="1" applyAlignment="1">
      <alignment horizontal="center" vertical="center"/>
    </xf>
    <xf numFmtId="0" fontId="0" fillId="21" borderId="0" xfId="0" applyFill="1"/>
    <xf numFmtId="0" fontId="9" fillId="4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115" xfId="0" applyFont="1" applyBorder="1" applyProtection="1">
      <protection locked="0"/>
    </xf>
    <xf numFmtId="165" fontId="71" fillId="26" borderId="17" xfId="0" applyNumberFormat="1" applyFont="1" applyFill="1" applyBorder="1" applyAlignment="1" applyProtection="1">
      <alignment horizontal="center" vertical="center"/>
      <protection locked="0"/>
    </xf>
    <xf numFmtId="0" fontId="73" fillId="27" borderId="10" xfId="0" applyFont="1" applyFill="1" applyBorder="1" applyProtection="1">
      <protection locked="0"/>
    </xf>
    <xf numFmtId="0" fontId="73" fillId="27" borderId="11" xfId="0" applyFont="1" applyFill="1" applyBorder="1" applyProtection="1">
      <protection locked="0"/>
    </xf>
    <xf numFmtId="165" fontId="72" fillId="26" borderId="15" xfId="0" applyNumberFormat="1" applyFont="1" applyFill="1" applyBorder="1" applyAlignment="1" applyProtection="1">
      <alignment horizontal="center" vertical="center"/>
      <protection locked="0"/>
    </xf>
    <xf numFmtId="0" fontId="73" fillId="27" borderId="15" xfId="0" applyFont="1" applyFill="1" applyBorder="1" applyProtection="1">
      <protection locked="0"/>
    </xf>
    <xf numFmtId="4" fontId="14" fillId="25" borderId="0" xfId="0" applyNumberFormat="1" applyFont="1" applyFill="1" applyAlignment="1">
      <alignment horizontal="center" vertical="center"/>
    </xf>
    <xf numFmtId="0" fontId="5" fillId="21" borderId="13" xfId="0" applyFont="1" applyFill="1" applyBorder="1"/>
    <xf numFmtId="0" fontId="5" fillId="21" borderId="15" xfId="0" applyFont="1" applyFill="1" applyBorder="1"/>
    <xf numFmtId="0" fontId="5" fillId="21" borderId="16" xfId="0" applyFont="1" applyFill="1" applyBorder="1"/>
    <xf numFmtId="165" fontId="9" fillId="25" borderId="13" xfId="0" applyNumberFormat="1" applyFont="1" applyFill="1" applyBorder="1" applyAlignment="1">
      <alignment horizontal="center" vertical="center"/>
    </xf>
    <xf numFmtId="0" fontId="71" fillId="26" borderId="148" xfId="0" applyFont="1" applyFill="1" applyBorder="1" applyAlignment="1" applyProtection="1">
      <alignment horizontal="center" vertical="center"/>
      <protection locked="0"/>
    </xf>
    <xf numFmtId="0" fontId="73" fillId="27" borderId="149" xfId="0" applyFont="1" applyFill="1" applyBorder="1" applyProtection="1">
      <protection locked="0"/>
    </xf>
    <xf numFmtId="0" fontId="73" fillId="27" borderId="150" xfId="0" applyFont="1" applyFill="1" applyBorder="1" applyProtection="1">
      <protection locked="0"/>
    </xf>
    <xf numFmtId="0" fontId="9" fillId="22" borderId="147" xfId="0" applyFont="1" applyFill="1" applyBorder="1" applyAlignment="1" applyProtection="1">
      <alignment horizontal="center" vertical="center"/>
      <protection locked="0"/>
    </xf>
    <xf numFmtId="0" fontId="0" fillId="21" borderId="147" xfId="0" applyFill="1" applyBorder="1" applyProtection="1">
      <protection locked="0"/>
    </xf>
    <xf numFmtId="165" fontId="71" fillId="26" borderId="135" xfId="0" applyNumberFormat="1" applyFont="1" applyFill="1" applyBorder="1" applyAlignment="1" applyProtection="1">
      <alignment horizontal="center" vertical="center"/>
      <protection locked="0"/>
    </xf>
    <xf numFmtId="0" fontId="73" fillId="27" borderId="136" xfId="0" applyFont="1" applyFill="1" applyBorder="1" applyProtection="1">
      <protection locked="0"/>
    </xf>
    <xf numFmtId="0" fontId="73" fillId="27" borderId="137" xfId="0" applyFont="1" applyFill="1" applyBorder="1" applyProtection="1">
      <protection locked="0"/>
    </xf>
    <xf numFmtId="0" fontId="71" fillId="26" borderId="17" xfId="0" applyFont="1" applyFill="1" applyBorder="1" applyAlignment="1" applyProtection="1">
      <alignment horizontal="center" vertical="center"/>
      <protection locked="0"/>
    </xf>
    <xf numFmtId="0" fontId="72" fillId="28" borderId="113" xfId="0" applyFont="1" applyFill="1" applyBorder="1" applyAlignment="1" applyProtection="1">
      <alignment horizontal="center" vertical="center"/>
      <protection locked="0"/>
    </xf>
    <xf numFmtId="0" fontId="74" fillId="27" borderId="113" xfId="0" applyFont="1" applyFill="1" applyBorder="1" applyProtection="1">
      <protection locked="0"/>
    </xf>
    <xf numFmtId="0" fontId="73" fillId="27" borderId="113" xfId="0" applyFont="1" applyFill="1" applyBorder="1" applyProtection="1">
      <protection locked="0"/>
    </xf>
    <xf numFmtId="0" fontId="9" fillId="25" borderId="49" xfId="0" applyFont="1" applyFill="1" applyBorder="1" applyAlignment="1" applyProtection="1">
      <alignment horizontal="center" vertical="center"/>
      <protection locked="0"/>
    </xf>
    <xf numFmtId="0" fontId="5" fillId="21" borderId="50" xfId="0" applyFont="1" applyFill="1" applyBorder="1" applyProtection="1">
      <protection locked="0"/>
    </xf>
    <xf numFmtId="0" fontId="5" fillId="21" borderId="112" xfId="0" applyFont="1" applyFill="1" applyBorder="1" applyProtection="1">
      <protection locked="0"/>
    </xf>
    <xf numFmtId="0" fontId="71" fillId="26" borderId="21" xfId="0" applyFont="1" applyFill="1" applyBorder="1" applyAlignment="1" applyProtection="1">
      <alignment horizontal="center" vertical="center"/>
      <protection locked="0"/>
    </xf>
    <xf numFmtId="0" fontId="73" fillId="27" borderId="0" xfId="0" applyFont="1" applyFill="1" applyProtection="1">
      <protection locked="0"/>
    </xf>
    <xf numFmtId="0" fontId="73" fillId="27" borderId="22" xfId="0" applyFont="1" applyFill="1" applyBorder="1" applyProtection="1">
      <protection locked="0"/>
    </xf>
    <xf numFmtId="0" fontId="73" fillId="27" borderId="13" xfId="0" applyFont="1" applyFill="1" applyBorder="1" applyProtection="1">
      <protection locked="0"/>
    </xf>
    <xf numFmtId="0" fontId="10" fillId="5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0" fillId="0" borderId="0" xfId="0" applyProtection="1"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71" fillId="26" borderId="12" xfId="0" applyFont="1" applyFill="1" applyBorder="1" applyAlignment="1" applyProtection="1">
      <alignment horizontal="center" vertical="center"/>
      <protection locked="0"/>
    </xf>
    <xf numFmtId="0" fontId="74" fillId="27" borderId="0" xfId="0" applyFont="1" applyFill="1" applyProtection="1"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9" fillId="4" borderId="49" xfId="0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Protection="1">
      <protection locked="0"/>
    </xf>
    <xf numFmtId="0" fontId="5" fillId="0" borderId="112" xfId="0" applyFont="1" applyBorder="1" applyProtection="1">
      <protection locked="0"/>
    </xf>
    <xf numFmtId="0" fontId="62" fillId="0" borderId="0" xfId="1" applyFont="1" applyFill="1" applyAlignment="1" applyProtection="1">
      <alignment horizontal="center" vertical="center"/>
      <protection locked="0"/>
    </xf>
    <xf numFmtId="0" fontId="62" fillId="0" borderId="0" xfId="0" applyFont="1" applyProtection="1">
      <protection locked="0"/>
    </xf>
    <xf numFmtId="0" fontId="71" fillId="26" borderId="18" xfId="0" applyFont="1" applyFill="1" applyBorder="1" applyAlignment="1" applyProtection="1">
      <alignment horizontal="center" vertical="center"/>
      <protection locked="0"/>
    </xf>
    <xf numFmtId="0" fontId="73" fillId="27" borderId="19" xfId="0" applyFont="1" applyFill="1" applyBorder="1" applyProtection="1">
      <protection locked="0"/>
    </xf>
    <xf numFmtId="0" fontId="73" fillId="27" borderId="20" xfId="0" applyFont="1" applyFill="1" applyBorder="1" applyProtection="1">
      <protection locked="0"/>
    </xf>
    <xf numFmtId="165" fontId="10" fillId="29" borderId="0" xfId="0" applyNumberFormat="1" applyFont="1" applyFill="1" applyAlignment="1">
      <alignment horizontal="center" vertical="center"/>
    </xf>
    <xf numFmtId="165" fontId="10" fillId="24" borderId="13" xfId="0" applyNumberFormat="1" applyFont="1" applyFill="1" applyBorder="1" applyAlignment="1">
      <alignment horizontal="center" vertical="center"/>
    </xf>
    <xf numFmtId="0" fontId="9" fillId="25" borderId="52" xfId="0" applyFont="1" applyFill="1" applyBorder="1" applyAlignment="1" applyProtection="1">
      <alignment horizontal="center" vertical="center"/>
      <protection locked="0"/>
    </xf>
    <xf numFmtId="0" fontId="5" fillId="21" borderId="0" xfId="0" applyFont="1" applyFill="1" applyProtection="1">
      <protection locked="0"/>
    </xf>
    <xf numFmtId="0" fontId="7" fillId="23" borderId="98" xfId="0" applyFont="1" applyFill="1" applyBorder="1" applyAlignment="1" applyProtection="1">
      <alignment horizontal="center" vertical="center"/>
      <protection locked="0"/>
    </xf>
    <xf numFmtId="0" fontId="5" fillId="21" borderId="96" xfId="0" applyFont="1" applyFill="1" applyBorder="1" applyProtection="1">
      <protection locked="0"/>
    </xf>
    <xf numFmtId="0" fontId="5" fillId="21" borderId="97" xfId="0" applyFont="1" applyFill="1" applyBorder="1" applyProtection="1">
      <protection locked="0"/>
    </xf>
    <xf numFmtId="0" fontId="78" fillId="25" borderId="103" xfId="0" applyFont="1" applyFill="1" applyBorder="1" applyAlignment="1" applyProtection="1">
      <alignment horizontal="left" vertical="center" indent="2"/>
      <protection locked="0"/>
    </xf>
    <xf numFmtId="0" fontId="78" fillId="25" borderId="104" xfId="0" applyFont="1" applyFill="1" applyBorder="1" applyAlignment="1" applyProtection="1">
      <alignment horizontal="left" vertical="center" indent="2"/>
      <protection locked="0"/>
    </xf>
    <xf numFmtId="0" fontId="6" fillId="5" borderId="110" xfId="0" applyFont="1" applyFill="1" applyBorder="1" applyAlignment="1" applyProtection="1">
      <alignment horizontal="center" vertical="center"/>
      <protection locked="0"/>
    </xf>
    <xf numFmtId="0" fontId="5" fillId="0" borderId="110" xfId="0" applyFont="1" applyBorder="1" applyProtection="1">
      <protection locked="0"/>
    </xf>
    <xf numFmtId="0" fontId="0" fillId="0" borderId="110" xfId="0" applyBorder="1" applyProtection="1">
      <protection locked="0"/>
    </xf>
    <xf numFmtId="0" fontId="78" fillId="25" borderId="44" xfId="0" applyFont="1" applyFill="1" applyBorder="1" applyAlignment="1" applyProtection="1">
      <alignment horizontal="left" vertical="center" indent="2"/>
      <protection locked="0"/>
    </xf>
    <xf numFmtId="0" fontId="78" fillId="25" borderId="45" xfId="0" applyFont="1" applyFill="1" applyBorder="1" applyAlignment="1" applyProtection="1">
      <alignment horizontal="left" vertical="center" indent="2"/>
      <protection locked="0"/>
    </xf>
    <xf numFmtId="164" fontId="78" fillId="25" borderId="1" xfId="0" applyNumberFormat="1" applyFont="1" applyFill="1" applyBorder="1" applyAlignment="1" applyProtection="1">
      <alignment horizontal="left" vertical="center" indent="2"/>
      <protection locked="0"/>
    </xf>
    <xf numFmtId="0" fontId="79" fillId="21" borderId="1" xfId="0" applyFont="1" applyFill="1" applyBorder="1" applyAlignment="1" applyProtection="1">
      <alignment horizontal="left" indent="2"/>
      <protection locked="0"/>
    </xf>
    <xf numFmtId="0" fontId="79" fillId="21" borderId="2" xfId="0" applyFont="1" applyFill="1" applyBorder="1" applyAlignment="1" applyProtection="1">
      <alignment horizontal="left" indent="2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0" borderId="91" xfId="0" applyFont="1" applyBorder="1" applyProtection="1">
      <protection locked="0"/>
    </xf>
    <xf numFmtId="0" fontId="5" fillId="0" borderId="109" xfId="0" applyFont="1" applyBorder="1" applyProtection="1">
      <protection locked="0"/>
    </xf>
    <xf numFmtId="0" fontId="5" fillId="0" borderId="99" xfId="0" applyFont="1" applyBorder="1" applyProtection="1">
      <protection locked="0"/>
    </xf>
    <xf numFmtId="0" fontId="5" fillId="0" borderId="92" xfId="0" applyFont="1" applyBorder="1" applyProtection="1">
      <protection locked="0"/>
    </xf>
    <xf numFmtId="0" fontId="78" fillId="25" borderId="107" xfId="0" applyFont="1" applyFill="1" applyBorder="1" applyAlignment="1" applyProtection="1">
      <alignment horizontal="left" vertical="center" indent="2"/>
      <protection locked="0"/>
    </xf>
    <xf numFmtId="0" fontId="79" fillId="21" borderId="107" xfId="0" applyFont="1" applyFill="1" applyBorder="1" applyAlignment="1" applyProtection="1">
      <alignment horizontal="left" indent="2"/>
      <protection locked="0"/>
    </xf>
    <xf numFmtId="0" fontId="79" fillId="21" borderId="108" xfId="0" applyFont="1" applyFill="1" applyBorder="1" applyAlignment="1" applyProtection="1">
      <alignment horizontal="left" indent="2"/>
      <protection locked="0"/>
    </xf>
    <xf numFmtId="0" fontId="5" fillId="21" borderId="81" xfId="0" applyFont="1" applyFill="1" applyBorder="1" applyProtection="1">
      <protection locked="0"/>
    </xf>
    <xf numFmtId="0" fontId="7" fillId="23" borderId="80" xfId="0" applyFont="1" applyFill="1" applyBorder="1" applyAlignment="1" applyProtection="1">
      <alignment horizontal="center" vertical="center"/>
      <protection locked="0"/>
    </xf>
    <xf numFmtId="0" fontId="7" fillId="23" borderId="96" xfId="0" applyFont="1" applyFill="1" applyBorder="1" applyAlignment="1" applyProtection="1">
      <alignment horizontal="center" vertical="center"/>
      <protection locked="0"/>
    </xf>
    <xf numFmtId="0" fontId="7" fillId="23" borderId="97" xfId="0" applyFont="1" applyFill="1" applyBorder="1" applyAlignment="1" applyProtection="1">
      <alignment horizontal="center" vertical="center"/>
      <protection locked="0"/>
    </xf>
    <xf numFmtId="0" fontId="7" fillId="23" borderId="86" xfId="0" applyFont="1" applyFill="1" applyBorder="1" applyAlignment="1" applyProtection="1">
      <alignment horizontal="center" vertical="center"/>
      <protection locked="0"/>
    </xf>
    <xf numFmtId="0" fontId="7" fillId="23" borderId="0" xfId="0" applyFont="1" applyFill="1" applyAlignment="1" applyProtection="1">
      <alignment horizontal="center" vertical="center"/>
      <protection locked="0"/>
    </xf>
    <xf numFmtId="0" fontId="7" fillId="23" borderId="13" xfId="0" applyFont="1" applyFill="1" applyBorder="1" applyAlignment="1" applyProtection="1">
      <alignment horizontal="center" vertical="center"/>
      <protection locked="0"/>
    </xf>
    <xf numFmtId="0" fontId="7" fillId="23" borderId="87" xfId="0" applyFont="1" applyFill="1" applyBorder="1" applyAlignment="1" applyProtection="1">
      <alignment horizontal="center" vertical="center"/>
      <protection locked="0"/>
    </xf>
    <xf numFmtId="0" fontId="7" fillId="23" borderId="99" xfId="0" applyFont="1" applyFill="1" applyBorder="1" applyAlignment="1" applyProtection="1">
      <alignment horizontal="center" vertical="center"/>
      <protection locked="0"/>
    </xf>
    <xf numFmtId="0" fontId="7" fillId="23" borderId="100" xfId="0" applyFont="1" applyFill="1" applyBorder="1" applyAlignment="1" applyProtection="1">
      <alignment horizontal="center" vertical="center"/>
      <protection locked="0"/>
    </xf>
    <xf numFmtId="9" fontId="7" fillId="23" borderId="12" xfId="0" applyNumberFormat="1" applyFont="1" applyFill="1" applyBorder="1" applyAlignment="1" applyProtection="1">
      <alignment horizontal="center" vertical="center"/>
      <protection locked="0"/>
    </xf>
    <xf numFmtId="0" fontId="0" fillId="21" borderId="0" xfId="0" applyFill="1" applyProtection="1">
      <protection locked="0"/>
    </xf>
    <xf numFmtId="0" fontId="5" fillId="21" borderId="13" xfId="0" applyFont="1" applyFill="1" applyBorder="1" applyProtection="1">
      <protection locked="0"/>
    </xf>
    <xf numFmtId="0" fontId="5" fillId="21" borderId="101" xfId="0" applyFont="1" applyFill="1" applyBorder="1" applyProtection="1">
      <protection locked="0"/>
    </xf>
    <xf numFmtId="0" fontId="5" fillId="21" borderId="99" xfId="0" applyFont="1" applyFill="1" applyBorder="1" applyProtection="1">
      <protection locked="0"/>
    </xf>
    <xf numFmtId="0" fontId="5" fillId="21" borderId="100" xfId="0" applyFont="1" applyFill="1" applyBorder="1" applyProtection="1">
      <protection locked="0"/>
    </xf>
    <xf numFmtId="165" fontId="7" fillId="23" borderId="12" xfId="0" applyNumberFormat="1" applyFont="1" applyFill="1" applyBorder="1" applyAlignment="1">
      <alignment horizontal="center" vertical="center"/>
    </xf>
    <xf numFmtId="0" fontId="5" fillId="21" borderId="101" xfId="0" applyFont="1" applyFill="1" applyBorder="1"/>
    <xf numFmtId="0" fontId="5" fillId="21" borderId="99" xfId="0" applyFont="1" applyFill="1" applyBorder="1"/>
    <xf numFmtId="0" fontId="5" fillId="21" borderId="100" xfId="0" applyFont="1" applyFill="1" applyBorder="1"/>
    <xf numFmtId="10" fontId="7" fillId="23" borderId="12" xfId="0" applyNumberFormat="1" applyFont="1" applyFill="1" applyBorder="1" applyAlignment="1">
      <alignment horizontal="center" vertical="center"/>
    </xf>
    <xf numFmtId="0" fontId="5" fillId="21" borderId="91" xfId="0" applyFont="1" applyFill="1" applyBorder="1"/>
    <xf numFmtId="0" fontId="5" fillId="21" borderId="92" xfId="0" applyFont="1" applyFill="1" applyBorder="1"/>
    <xf numFmtId="0" fontId="18" fillId="22" borderId="32" xfId="0" applyFont="1" applyFill="1" applyBorder="1" applyAlignment="1" applyProtection="1">
      <alignment horizontal="center" vertical="center"/>
      <protection locked="0"/>
    </xf>
    <xf numFmtId="0" fontId="18" fillId="22" borderId="33" xfId="0" applyFont="1" applyFill="1" applyBorder="1" applyAlignment="1" applyProtection="1">
      <alignment horizontal="center" vertical="center"/>
      <protection locked="0"/>
    </xf>
    <xf numFmtId="0" fontId="18" fillId="22" borderId="34" xfId="0" applyFont="1" applyFill="1" applyBorder="1" applyAlignment="1" applyProtection="1">
      <alignment horizontal="center" vertical="center"/>
      <protection locked="0"/>
    </xf>
    <xf numFmtId="10" fontId="18" fillId="33" borderId="63" xfId="0" applyNumberFormat="1" applyFont="1" applyFill="1" applyBorder="1" applyAlignment="1">
      <alignment horizontal="center" vertical="center"/>
    </xf>
    <xf numFmtId="10" fontId="18" fillId="33" borderId="19" xfId="0" applyNumberFormat="1" applyFont="1" applyFill="1" applyBorder="1" applyAlignment="1">
      <alignment horizontal="center" vertical="center"/>
    </xf>
    <xf numFmtId="10" fontId="18" fillId="33" borderId="14" xfId="0" applyNumberFormat="1" applyFont="1" applyFill="1" applyBorder="1" applyAlignment="1">
      <alignment horizontal="center" vertical="center"/>
    </xf>
    <xf numFmtId="10" fontId="18" fillId="33" borderId="15" xfId="0" applyNumberFormat="1" applyFont="1" applyFill="1" applyBorder="1" applyAlignment="1">
      <alignment horizontal="center" vertical="center"/>
    </xf>
    <xf numFmtId="44" fontId="18" fillId="33" borderId="19" xfId="0" applyNumberFormat="1" applyFont="1" applyFill="1" applyBorder="1" applyAlignment="1">
      <alignment horizontal="center" vertical="center"/>
    </xf>
    <xf numFmtId="44" fontId="18" fillId="33" borderId="62" xfId="0" applyNumberFormat="1" applyFont="1" applyFill="1" applyBorder="1" applyAlignment="1">
      <alignment horizontal="center" vertical="center"/>
    </xf>
    <xf numFmtId="44" fontId="18" fillId="33" borderId="15" xfId="0" applyNumberFormat="1" applyFont="1" applyFill="1" applyBorder="1" applyAlignment="1">
      <alignment horizontal="center" vertical="center"/>
    </xf>
    <xf numFmtId="44" fontId="18" fillId="33" borderId="16" xfId="0" applyNumberFormat="1" applyFont="1" applyFill="1" applyBorder="1" applyAlignment="1">
      <alignment horizontal="center" vertical="center"/>
    </xf>
    <xf numFmtId="0" fontId="76" fillId="26" borderId="35" xfId="0" applyFont="1" applyFill="1" applyBorder="1" applyAlignment="1" applyProtection="1">
      <alignment horizontal="center" vertical="center"/>
      <protection locked="0"/>
    </xf>
    <xf numFmtId="0" fontId="76" fillId="26" borderId="29" xfId="0" applyFont="1" applyFill="1" applyBorder="1" applyAlignment="1" applyProtection="1">
      <alignment horizontal="center" vertical="center"/>
      <protection locked="0"/>
    </xf>
    <xf numFmtId="0" fontId="76" fillId="26" borderId="36" xfId="0" applyFont="1" applyFill="1" applyBorder="1" applyAlignment="1" applyProtection="1">
      <alignment horizontal="center" vertical="center"/>
      <protection locked="0"/>
    </xf>
    <xf numFmtId="0" fontId="3" fillId="23" borderId="6" xfId="0" applyFont="1" applyFill="1" applyBorder="1" applyAlignment="1" applyProtection="1">
      <alignment horizontal="center" vertical="center"/>
      <protection locked="0"/>
    </xf>
    <xf numFmtId="0" fontId="3" fillId="23" borderId="8" xfId="0" applyFont="1" applyFill="1" applyBorder="1" applyAlignment="1" applyProtection="1">
      <alignment horizontal="center" vertical="center"/>
      <protection locked="0"/>
    </xf>
    <xf numFmtId="0" fontId="3" fillId="23" borderId="3" xfId="0" applyFont="1" applyFill="1" applyBorder="1" applyAlignment="1" applyProtection="1">
      <alignment horizontal="center" vertical="center"/>
      <protection locked="0"/>
    </xf>
    <xf numFmtId="0" fontId="3" fillId="23" borderId="2" xfId="0" applyFont="1" applyFill="1" applyBorder="1" applyAlignment="1" applyProtection="1">
      <alignment horizontal="center" vertical="center"/>
      <protection locked="0"/>
    </xf>
    <xf numFmtId="0" fontId="18" fillId="22" borderId="9" xfId="0" applyFont="1" applyFill="1" applyBorder="1" applyAlignment="1" applyProtection="1">
      <alignment horizontal="center" vertical="center"/>
      <protection locked="0"/>
    </xf>
    <xf numFmtId="0" fontId="18" fillId="22" borderId="10" xfId="0" applyFont="1" applyFill="1" applyBorder="1" applyAlignment="1" applyProtection="1">
      <alignment horizontal="center" vertical="center"/>
      <protection locked="0"/>
    </xf>
    <xf numFmtId="0" fontId="18" fillId="22" borderId="11" xfId="0" applyFont="1" applyFill="1" applyBorder="1" applyAlignment="1" applyProtection="1">
      <alignment horizontal="center" vertical="center"/>
      <protection locked="0"/>
    </xf>
    <xf numFmtId="0" fontId="18" fillId="22" borderId="12" xfId="0" applyFont="1" applyFill="1" applyBorder="1" applyAlignment="1" applyProtection="1">
      <alignment horizontal="center" vertical="center"/>
      <protection locked="0"/>
    </xf>
    <xf numFmtId="0" fontId="18" fillId="22" borderId="0" xfId="0" applyFont="1" applyFill="1" applyAlignment="1" applyProtection="1">
      <alignment horizontal="center" vertical="center"/>
      <protection locked="0"/>
    </xf>
    <xf numFmtId="0" fontId="18" fillId="22" borderId="13" xfId="0" applyFont="1" applyFill="1" applyBorder="1" applyAlignment="1" applyProtection="1">
      <alignment horizontal="center" vertical="center"/>
      <protection locked="0"/>
    </xf>
    <xf numFmtId="0" fontId="18" fillId="22" borderId="14" xfId="0" applyFont="1" applyFill="1" applyBorder="1" applyAlignment="1" applyProtection="1">
      <alignment horizontal="center" vertical="center"/>
      <protection locked="0"/>
    </xf>
    <xf numFmtId="0" fontId="18" fillId="22" borderId="15" xfId="0" applyFont="1" applyFill="1" applyBorder="1" applyAlignment="1" applyProtection="1">
      <alignment horizontal="center" vertical="center"/>
      <protection locked="0"/>
    </xf>
    <xf numFmtId="0" fontId="18" fillId="22" borderId="16" xfId="0" applyFont="1" applyFill="1" applyBorder="1" applyAlignment="1" applyProtection="1">
      <alignment horizontal="center" vertical="center"/>
      <protection locked="0"/>
    </xf>
    <xf numFmtId="0" fontId="3" fillId="23" borderId="4" xfId="0" applyFont="1" applyFill="1" applyBorder="1" applyAlignment="1" applyProtection="1">
      <alignment horizontal="center" vertical="center"/>
      <protection locked="0"/>
    </xf>
    <xf numFmtId="0" fontId="3" fillId="23" borderId="0" xfId="0" applyFont="1" applyFill="1" applyAlignment="1" applyProtection="1">
      <alignment horizontal="center" vertical="center"/>
      <protection locked="0"/>
    </xf>
    <xf numFmtId="14" fontId="4" fillId="25" borderId="93" xfId="0" applyNumberFormat="1" applyFont="1" applyFill="1" applyBorder="1" applyAlignment="1" applyProtection="1">
      <alignment horizontal="center" vertical="center"/>
      <protection locked="0"/>
    </xf>
    <xf numFmtId="14" fontId="4" fillId="25" borderId="95" xfId="0" applyNumberFormat="1" applyFont="1" applyFill="1" applyBorder="1" applyAlignment="1" applyProtection="1">
      <alignment horizontal="center" vertical="center"/>
      <protection locked="0"/>
    </xf>
    <xf numFmtId="0" fontId="17" fillId="25" borderId="93" xfId="0" applyFont="1" applyFill="1" applyBorder="1" applyAlignment="1" applyProtection="1">
      <alignment horizontal="center" vertical="center"/>
      <protection locked="0"/>
    </xf>
    <xf numFmtId="0" fontId="17" fillId="25" borderId="95" xfId="0" applyFont="1" applyFill="1" applyBorder="1" applyAlignment="1" applyProtection="1">
      <alignment horizontal="center" vertical="center"/>
      <protection locked="0"/>
    </xf>
    <xf numFmtId="164" fontId="4" fillId="25" borderId="93" xfId="0" applyNumberFormat="1" applyFont="1" applyFill="1" applyBorder="1" applyAlignment="1" applyProtection="1">
      <alignment horizontal="center" vertical="center"/>
      <protection locked="0"/>
    </xf>
    <xf numFmtId="164" fontId="4" fillId="25" borderId="94" xfId="0" applyNumberFormat="1" applyFont="1" applyFill="1" applyBorder="1" applyAlignment="1" applyProtection="1">
      <alignment horizontal="center" vertical="center"/>
      <protection locked="0"/>
    </xf>
    <xf numFmtId="164" fontId="4" fillId="25" borderId="95" xfId="0" applyNumberFormat="1" applyFont="1" applyFill="1" applyBorder="1" applyAlignment="1" applyProtection="1">
      <alignment horizontal="center" vertical="center"/>
      <protection locked="0"/>
    </xf>
    <xf numFmtId="44" fontId="19" fillId="24" borderId="113" xfId="0" applyNumberFormat="1" applyFont="1" applyFill="1" applyBorder="1" applyAlignment="1">
      <alignment horizontal="center" vertical="center"/>
    </xf>
    <xf numFmtId="10" fontId="19" fillId="24" borderId="113" xfId="3" applyNumberFormat="1" applyFont="1" applyFill="1" applyBorder="1" applyAlignment="1">
      <alignment horizontal="center" vertical="center"/>
    </xf>
    <xf numFmtId="0" fontId="19" fillId="24" borderId="113" xfId="0" applyFont="1" applyFill="1" applyBorder="1" applyAlignment="1" applyProtection="1">
      <alignment horizontal="center" vertical="center"/>
      <protection locked="0"/>
    </xf>
    <xf numFmtId="0" fontId="4" fillId="22" borderId="14" xfId="0" applyFont="1" applyFill="1" applyBorder="1" applyAlignment="1" applyProtection="1">
      <alignment horizontal="center" vertical="center"/>
      <protection locked="0"/>
    </xf>
    <xf numFmtId="0" fontId="4" fillId="22" borderId="15" xfId="0" applyFont="1" applyFill="1" applyBorder="1" applyAlignment="1" applyProtection="1">
      <alignment horizontal="center" vertical="center"/>
      <protection locked="0"/>
    </xf>
    <xf numFmtId="0" fontId="4" fillId="22" borderId="23" xfId="0" applyFont="1" applyFill="1" applyBorder="1" applyAlignment="1" applyProtection="1">
      <alignment horizontal="center" vertical="center"/>
      <protection locked="0"/>
    </xf>
    <xf numFmtId="0" fontId="4" fillId="22" borderId="24" xfId="0" applyFont="1" applyFill="1" applyBorder="1" applyAlignment="1" applyProtection="1">
      <alignment horizontal="center" vertical="center"/>
      <protection locked="0"/>
    </xf>
    <xf numFmtId="0" fontId="76" fillId="26" borderId="23" xfId="0" applyFont="1" applyFill="1" applyBorder="1" applyAlignment="1" applyProtection="1">
      <alignment horizontal="center" vertical="center"/>
      <protection locked="0"/>
    </xf>
    <xf numFmtId="0" fontId="76" fillId="26" borderId="24" xfId="0" applyFont="1" applyFill="1" applyBorder="1" applyAlignment="1" applyProtection="1">
      <alignment horizontal="center" vertical="center"/>
      <protection locked="0"/>
    </xf>
    <xf numFmtId="0" fontId="76" fillId="26" borderId="43" xfId="0" applyFont="1" applyFill="1" applyBorder="1" applyAlignment="1" applyProtection="1">
      <alignment horizontal="center" vertical="center"/>
      <protection locked="0"/>
    </xf>
    <xf numFmtId="0" fontId="77" fillId="26" borderId="19" xfId="0" applyFont="1" applyFill="1" applyBorder="1" applyAlignment="1" applyProtection="1">
      <alignment horizontal="center" vertical="center"/>
      <protection locked="0"/>
    </xf>
    <xf numFmtId="2" fontId="19" fillId="24" borderId="113" xfId="0" applyNumberFormat="1" applyFont="1" applyFill="1" applyBorder="1" applyAlignment="1">
      <alignment horizontal="center" vertical="center"/>
    </xf>
    <xf numFmtId="165" fontId="19" fillId="24" borderId="113" xfId="0" applyNumberFormat="1" applyFont="1" applyFill="1" applyBorder="1" applyAlignment="1" applyProtection="1">
      <alignment horizontal="center" vertical="center"/>
      <protection locked="0"/>
    </xf>
    <xf numFmtId="0" fontId="4" fillId="8" borderId="23" xfId="0" applyFont="1" applyFill="1" applyBorder="1" applyAlignment="1" applyProtection="1">
      <alignment horizontal="center" vertical="center"/>
      <protection locked="0"/>
    </xf>
    <xf numFmtId="0" fontId="4" fillId="8" borderId="24" xfId="0" applyFont="1" applyFill="1" applyBorder="1" applyAlignment="1" applyProtection="1">
      <alignment horizontal="center" vertical="center"/>
      <protection locked="0"/>
    </xf>
    <xf numFmtId="0" fontId="4" fillId="25" borderId="3" xfId="0" applyFont="1" applyFill="1" applyBorder="1" applyAlignment="1" applyProtection="1">
      <alignment horizontal="center" vertical="center"/>
      <protection locked="0"/>
    </xf>
    <xf numFmtId="0" fontId="4" fillId="25" borderId="1" xfId="0" applyFont="1" applyFill="1" applyBorder="1" applyAlignment="1" applyProtection="1">
      <alignment horizontal="center" vertical="center"/>
      <protection locked="0"/>
    </xf>
    <xf numFmtId="0" fontId="4" fillId="2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4" fillId="25" borderId="46" xfId="0" applyFont="1" applyFill="1" applyBorder="1" applyAlignment="1" applyProtection="1">
      <alignment horizontal="center" vertical="center"/>
      <protection locked="0"/>
    </xf>
    <xf numFmtId="0" fontId="4" fillId="25" borderId="47" xfId="0" applyFont="1" applyFill="1" applyBorder="1" applyAlignment="1" applyProtection="1">
      <alignment horizontal="center" vertical="center"/>
      <protection locked="0"/>
    </xf>
    <xf numFmtId="0" fontId="4" fillId="25" borderId="4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25" borderId="4" xfId="0" applyFont="1" applyFill="1" applyBorder="1" applyAlignment="1" applyProtection="1">
      <alignment horizontal="center" vertical="center"/>
      <protection locked="0"/>
    </xf>
    <xf numFmtId="0" fontId="4" fillId="25" borderId="0" xfId="0" applyFont="1" applyFill="1" applyAlignment="1" applyProtection="1">
      <alignment horizontal="center" vertical="center"/>
      <protection locked="0"/>
    </xf>
    <xf numFmtId="0" fontId="4" fillId="25" borderId="5" xfId="0" applyFont="1" applyFill="1" applyBorder="1" applyAlignment="1" applyProtection="1">
      <alignment horizontal="center" vertical="center"/>
      <protection locked="0"/>
    </xf>
    <xf numFmtId="0" fontId="76" fillId="26" borderId="18" xfId="0" applyFont="1" applyFill="1" applyBorder="1" applyAlignment="1" applyProtection="1">
      <alignment horizontal="center" vertical="center"/>
      <protection locked="0"/>
    </xf>
    <xf numFmtId="0" fontId="76" fillId="26" borderId="19" xfId="0" applyFont="1" applyFill="1" applyBorder="1" applyAlignment="1" applyProtection="1">
      <alignment horizontal="center" vertical="center"/>
      <protection locked="0"/>
    </xf>
    <xf numFmtId="0" fontId="76" fillId="26" borderId="20" xfId="0" applyFont="1" applyFill="1" applyBorder="1" applyAlignment="1" applyProtection="1">
      <alignment horizontal="center" vertical="center"/>
      <protection locked="0"/>
    </xf>
    <xf numFmtId="44" fontId="18" fillId="34" borderId="63" xfId="0" applyNumberFormat="1" applyFont="1" applyFill="1" applyBorder="1" applyAlignment="1">
      <alignment horizontal="center" vertical="center"/>
    </xf>
    <xf numFmtId="44" fontId="18" fillId="34" borderId="19" xfId="0" applyNumberFormat="1" applyFont="1" applyFill="1" applyBorder="1" applyAlignment="1">
      <alignment horizontal="center" vertical="center"/>
    </xf>
    <xf numFmtId="44" fontId="18" fillId="34" borderId="62" xfId="0" applyNumberFormat="1" applyFont="1" applyFill="1" applyBorder="1" applyAlignment="1">
      <alignment horizontal="center" vertical="center"/>
    </xf>
    <xf numFmtId="44" fontId="18" fillId="34" borderId="14" xfId="0" applyNumberFormat="1" applyFont="1" applyFill="1" applyBorder="1" applyAlignment="1">
      <alignment horizontal="center" vertical="center"/>
    </xf>
    <xf numFmtId="44" fontId="18" fillId="34" borderId="15" xfId="0" applyNumberFormat="1" applyFont="1" applyFill="1" applyBorder="1" applyAlignment="1">
      <alignment horizontal="center" vertical="center"/>
    </xf>
    <xf numFmtId="44" fontId="18" fillId="34" borderId="16" xfId="0" applyNumberFormat="1" applyFont="1" applyFill="1" applyBorder="1" applyAlignment="1">
      <alignment horizontal="center" vertical="center"/>
    </xf>
    <xf numFmtId="0" fontId="72" fillId="26" borderId="19" xfId="0" applyFont="1" applyFill="1" applyBorder="1" applyAlignment="1" applyProtection="1">
      <alignment horizontal="center" vertical="center"/>
      <protection locked="0"/>
    </xf>
    <xf numFmtId="0" fontId="72" fillId="26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6" fillId="26" borderId="64" xfId="0" applyFont="1" applyFill="1" applyBorder="1" applyAlignment="1" applyProtection="1">
      <alignment horizontal="center" vertical="center"/>
      <protection locked="0"/>
    </xf>
    <xf numFmtId="0" fontId="64" fillId="0" borderId="0" xfId="1" applyFont="1" applyFill="1" applyAlignment="1">
      <alignment horizontal="left" vertical="center"/>
    </xf>
    <xf numFmtId="0" fontId="62" fillId="0" borderId="0" xfId="1" applyFont="1" applyFill="1" applyAlignment="1" applyProtection="1">
      <alignment horizontal="left" vertical="center" indent="23"/>
      <protection locked="0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/>
    </xf>
    <xf numFmtId="0" fontId="62" fillId="0" borderId="0" xfId="1" applyFont="1" applyFill="1" applyAlignment="1" applyProtection="1">
      <alignment horizontal="right" vertical="center" indent="4"/>
      <protection locked="0"/>
    </xf>
    <xf numFmtId="0" fontId="22" fillId="23" borderId="41" xfId="0" applyFont="1" applyFill="1" applyBorder="1" applyAlignment="1">
      <alignment horizontal="center" vertical="center"/>
    </xf>
    <xf numFmtId="0" fontId="5" fillId="21" borderId="28" xfId="0" applyFont="1" applyFill="1" applyBorder="1"/>
    <xf numFmtId="0" fontId="5" fillId="21" borderId="30" xfId="0" applyFont="1" applyFill="1" applyBorder="1"/>
    <xf numFmtId="9" fontId="26" fillId="3" borderId="113" xfId="0" applyNumberFormat="1" applyFont="1" applyFill="1" applyBorder="1" applyAlignment="1" applyProtection="1">
      <alignment horizontal="center" vertical="center"/>
      <protection locked="0"/>
    </xf>
    <xf numFmtId="0" fontId="5" fillId="0" borderId="113" xfId="0" applyFont="1" applyBorder="1" applyProtection="1">
      <protection locked="0"/>
    </xf>
    <xf numFmtId="0" fontId="58" fillId="23" borderId="131" xfId="0" applyFont="1" applyFill="1" applyBorder="1" applyAlignment="1">
      <alignment horizontal="center" vertical="center"/>
    </xf>
    <xf numFmtId="0" fontId="59" fillId="21" borderId="132" xfId="0" applyFont="1" applyFill="1" applyBorder="1"/>
    <xf numFmtId="0" fontId="59" fillId="21" borderId="133" xfId="0" applyFont="1" applyFill="1" applyBorder="1"/>
    <xf numFmtId="0" fontId="58" fillId="22" borderId="120" xfId="0" applyFont="1" applyFill="1" applyBorder="1" applyAlignment="1">
      <alignment horizontal="center" vertical="center"/>
    </xf>
    <xf numFmtId="0" fontId="59" fillId="21" borderId="118" xfId="0" applyFont="1" applyFill="1" applyBorder="1"/>
    <xf numFmtId="9" fontId="26" fillId="3" borderId="117" xfId="0" applyNumberFormat="1" applyFont="1" applyFill="1" applyBorder="1" applyAlignment="1" applyProtection="1">
      <alignment horizontal="center" vertical="center"/>
      <protection locked="0"/>
    </xf>
    <xf numFmtId="0" fontId="5" fillId="0" borderId="117" xfId="0" applyFont="1" applyBorder="1" applyProtection="1">
      <protection locked="0"/>
    </xf>
    <xf numFmtId="0" fontId="62" fillId="0" borderId="0" xfId="1" applyFont="1" applyFill="1" applyAlignment="1" applyProtection="1">
      <alignment horizontal="left" vertical="center" indent="14"/>
      <protection locked="0"/>
    </xf>
    <xf numFmtId="0" fontId="62" fillId="0" borderId="0" xfId="1" applyFont="1" applyFill="1" applyBorder="1" applyAlignment="1" applyProtection="1">
      <alignment horizontal="left" vertical="center" indent="14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30" borderId="12" xfId="0" applyFont="1" applyFill="1" applyBorder="1" applyAlignment="1">
      <alignment horizontal="center" vertical="center" wrapText="1"/>
    </xf>
    <xf numFmtId="0" fontId="5" fillId="21" borderId="14" xfId="0" applyFont="1" applyFill="1" applyBorder="1"/>
    <xf numFmtId="165" fontId="14" fillId="30" borderId="27" xfId="0" applyNumberFormat="1" applyFont="1" applyFill="1" applyBorder="1" applyAlignment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  <protection locked="0"/>
    </xf>
    <xf numFmtId="0" fontId="5" fillId="21" borderId="28" xfId="0" applyFont="1" applyFill="1" applyBorder="1" applyProtection="1">
      <protection locked="0"/>
    </xf>
    <xf numFmtId="44" fontId="30" fillId="24" borderId="41" xfId="0" applyNumberFormat="1" applyFont="1" applyFill="1" applyBorder="1" applyAlignment="1">
      <alignment horizontal="center" vertical="center"/>
    </xf>
    <xf numFmtId="0" fontId="29" fillId="23" borderId="41" xfId="0" applyFont="1" applyFill="1" applyBorder="1" applyAlignment="1">
      <alignment horizontal="center" vertical="center"/>
    </xf>
    <xf numFmtId="0" fontId="30" fillId="23" borderId="41" xfId="0" applyFont="1" applyFill="1" applyBorder="1" applyAlignment="1" applyProtection="1">
      <alignment horizontal="center" vertical="center"/>
      <protection locked="0"/>
    </xf>
    <xf numFmtId="0" fontId="29" fillId="22" borderId="4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0" fillId="0" borderId="0" xfId="0"/>
    <xf numFmtId="0" fontId="64" fillId="0" borderId="0" xfId="0" applyFont="1" applyAlignment="1" applyProtection="1">
      <alignment horizontal="left" vertical="center"/>
      <protection locked="0"/>
    </xf>
    <xf numFmtId="0" fontId="64" fillId="0" borderId="0" xfId="0" applyFont="1" applyAlignment="1" applyProtection="1">
      <alignment horizontal="left"/>
      <protection locked="0"/>
    </xf>
    <xf numFmtId="0" fontId="66" fillId="0" borderId="0" xfId="0" applyFont="1" applyAlignment="1" applyProtection="1">
      <alignment horizontal="left" vertical="center" indent="11"/>
      <protection locked="0"/>
    </xf>
    <xf numFmtId="0" fontId="67" fillId="0" borderId="0" xfId="0" applyFont="1" applyAlignment="1" applyProtection="1">
      <alignment horizontal="left" indent="11"/>
      <protection locked="0"/>
    </xf>
    <xf numFmtId="0" fontId="29" fillId="23" borderId="14" xfId="0" applyFont="1" applyFill="1" applyBorder="1" applyAlignment="1">
      <alignment horizontal="center" vertical="center"/>
    </xf>
    <xf numFmtId="0" fontId="49" fillId="23" borderId="14" xfId="0" applyFont="1" applyFill="1" applyBorder="1" applyAlignment="1" applyProtection="1">
      <alignment horizontal="center" vertical="center"/>
      <protection locked="0"/>
    </xf>
    <xf numFmtId="0" fontId="5" fillId="21" borderId="16" xfId="0" applyFont="1" applyFill="1" applyBorder="1" applyProtection="1">
      <protection locked="0"/>
    </xf>
    <xf numFmtId="0" fontId="28" fillId="5" borderId="135" xfId="0" applyFont="1" applyFill="1" applyBorder="1" applyAlignment="1" applyProtection="1">
      <alignment horizontal="center" vertical="center"/>
      <protection locked="0"/>
    </xf>
    <xf numFmtId="0" fontId="28" fillId="5" borderId="136" xfId="0" applyFont="1" applyFill="1" applyBorder="1" applyAlignment="1" applyProtection="1">
      <alignment horizontal="center" vertical="center"/>
      <protection locked="0"/>
    </xf>
    <xf numFmtId="0" fontId="28" fillId="5" borderId="137" xfId="0" applyFont="1" applyFill="1" applyBorder="1" applyAlignment="1" applyProtection="1">
      <alignment horizontal="center" vertical="center"/>
      <protection locked="0"/>
    </xf>
    <xf numFmtId="0" fontId="28" fillId="5" borderId="122" xfId="0" applyFont="1" applyFill="1" applyBorder="1" applyAlignment="1" applyProtection="1">
      <alignment horizontal="center" vertical="center"/>
      <protection locked="0"/>
    </xf>
    <xf numFmtId="0" fontId="28" fillId="5" borderId="140" xfId="0" applyFont="1" applyFill="1" applyBorder="1" applyAlignment="1" applyProtection="1">
      <alignment horizontal="center" vertical="center"/>
      <protection locked="0"/>
    </xf>
    <xf numFmtId="0" fontId="28" fillId="5" borderId="141" xfId="0" applyFont="1" applyFill="1" applyBorder="1" applyAlignment="1" applyProtection="1">
      <alignment horizontal="center" vertical="center"/>
      <protection locked="0"/>
    </xf>
    <xf numFmtId="0" fontId="33" fillId="24" borderId="80" xfId="0" applyFont="1" applyFill="1" applyBorder="1" applyAlignment="1">
      <alignment horizontal="center" vertical="center"/>
    </xf>
    <xf numFmtId="0" fontId="0" fillId="21" borderId="96" xfId="0" applyFill="1" applyBorder="1"/>
    <xf numFmtId="0" fontId="5" fillId="21" borderId="81" xfId="0" applyFont="1" applyFill="1" applyBorder="1"/>
    <xf numFmtId="0" fontId="5" fillId="21" borderId="86" xfId="0" applyFont="1" applyFill="1" applyBorder="1"/>
    <xf numFmtId="0" fontId="29" fillId="23" borderId="151" xfId="0" applyFont="1" applyFill="1" applyBorder="1" applyAlignment="1" applyProtection="1">
      <alignment horizontal="center" vertical="center"/>
      <protection locked="0"/>
    </xf>
    <xf numFmtId="0" fontId="5" fillId="21" borderId="152" xfId="0" applyFont="1" applyFill="1" applyBorder="1" applyProtection="1">
      <protection locked="0"/>
    </xf>
    <xf numFmtId="0" fontId="34" fillId="24" borderId="86" xfId="0" applyFont="1" applyFill="1" applyBorder="1" applyAlignment="1">
      <alignment horizontal="center" vertical="center"/>
    </xf>
    <xf numFmtId="0" fontId="5" fillId="21" borderId="87" xfId="0" applyFont="1" applyFill="1" applyBorder="1"/>
    <xf numFmtId="165" fontId="35" fillId="24" borderId="91" xfId="0" applyNumberFormat="1" applyFont="1" applyFill="1" applyBorder="1" applyAlignment="1">
      <alignment horizontal="center" vertical="center"/>
    </xf>
    <xf numFmtId="0" fontId="0" fillId="21" borderId="91" xfId="0" applyFill="1" applyBorder="1"/>
    <xf numFmtId="0" fontId="32" fillId="11" borderId="80" xfId="0" applyFont="1" applyFill="1" applyBorder="1" applyAlignment="1">
      <alignment horizontal="center" vertical="center" wrapText="1"/>
    </xf>
    <xf numFmtId="0" fontId="5" fillId="0" borderId="81" xfId="0" applyFont="1" applyBorder="1"/>
    <xf numFmtId="0" fontId="5" fillId="0" borderId="86" xfId="0" applyFont="1" applyBorder="1"/>
    <xf numFmtId="0" fontId="5" fillId="0" borderId="91" xfId="0" applyFont="1" applyBorder="1"/>
    <xf numFmtId="0" fontId="5" fillId="0" borderId="87" xfId="0" applyFont="1" applyBorder="1"/>
    <xf numFmtId="0" fontId="5" fillId="0" borderId="92" xfId="0" applyFont="1" applyBorder="1"/>
    <xf numFmtId="0" fontId="15" fillId="12" borderId="10" xfId="0" applyFont="1" applyFill="1" applyBorder="1" applyAlignment="1">
      <alignment horizontal="center" vertical="center" wrapText="1"/>
    </xf>
    <xf numFmtId="0" fontId="9" fillId="12" borderId="80" xfId="0" applyFont="1" applyFill="1" applyBorder="1" applyAlignment="1" applyProtection="1">
      <alignment horizontal="center" vertical="center"/>
      <protection locked="0"/>
    </xf>
    <xf numFmtId="0" fontId="5" fillId="0" borderId="81" xfId="0" applyFont="1" applyBorder="1" applyProtection="1">
      <protection locked="0"/>
    </xf>
    <xf numFmtId="0" fontId="5" fillId="0" borderId="82" xfId="0" applyFont="1" applyBorder="1" applyProtection="1">
      <protection locked="0"/>
    </xf>
    <xf numFmtId="0" fontId="5" fillId="0" borderId="83" xfId="0" applyFont="1" applyBorder="1" applyProtection="1">
      <protection locked="0"/>
    </xf>
    <xf numFmtId="0" fontId="9" fillId="12" borderId="89" xfId="0" applyFont="1" applyFill="1" applyBorder="1" applyAlignment="1" applyProtection="1">
      <alignment horizontal="center" vertical="center"/>
      <protection locked="0"/>
    </xf>
    <xf numFmtId="0" fontId="5" fillId="0" borderId="90" xfId="0" applyFont="1" applyBorder="1" applyProtection="1">
      <protection locked="0"/>
    </xf>
    <xf numFmtId="0" fontId="15" fillId="35" borderId="80" xfId="0" applyFont="1" applyFill="1" applyBorder="1" applyAlignment="1">
      <alignment horizontal="center" vertical="center" wrapText="1"/>
    </xf>
    <xf numFmtId="0" fontId="5" fillId="15" borderId="81" xfId="0" applyFont="1" applyFill="1" applyBorder="1"/>
    <xf numFmtId="0" fontId="5" fillId="15" borderId="86" xfId="0" applyFont="1" applyFill="1" applyBorder="1"/>
    <xf numFmtId="0" fontId="5" fillId="15" borderId="91" xfId="0" applyFont="1" applyFill="1" applyBorder="1"/>
    <xf numFmtId="0" fontId="5" fillId="15" borderId="87" xfId="0" applyFont="1" applyFill="1" applyBorder="1"/>
    <xf numFmtId="0" fontId="5" fillId="15" borderId="92" xfId="0" applyFont="1" applyFill="1" applyBorder="1"/>
    <xf numFmtId="0" fontId="52" fillId="12" borderId="80" xfId="0" applyFont="1" applyFill="1" applyBorder="1" applyAlignment="1" applyProtection="1">
      <alignment horizontal="center" vertical="center"/>
      <protection locked="0"/>
    </xf>
    <xf numFmtId="0" fontId="15" fillId="5" borderId="80" xfId="0" applyFont="1" applyFill="1" applyBorder="1" applyAlignment="1">
      <alignment horizontal="center" vertical="center" wrapText="1"/>
    </xf>
    <xf numFmtId="0" fontId="15" fillId="12" borderId="80" xfId="0" applyFont="1" applyFill="1" applyBorder="1" applyAlignment="1" applyProtection="1">
      <alignment horizontal="center" vertical="center"/>
      <protection locked="0"/>
    </xf>
    <xf numFmtId="0" fontId="52" fillId="12" borderId="8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5" fillId="0" borderId="22" xfId="0" applyFont="1" applyBorder="1"/>
    <xf numFmtId="10" fontId="6" fillId="22" borderId="18" xfId="0" applyNumberFormat="1" applyFont="1" applyFill="1" applyBorder="1" applyAlignment="1">
      <alignment horizontal="center" vertical="center"/>
    </xf>
    <xf numFmtId="0" fontId="5" fillId="21" borderId="19" xfId="0" applyFont="1" applyFill="1" applyBorder="1"/>
    <xf numFmtId="0" fontId="5" fillId="21" borderId="20" xfId="0" applyFont="1" applyFill="1" applyBorder="1"/>
    <xf numFmtId="0" fontId="5" fillId="21" borderId="21" xfId="0" applyFont="1" applyFill="1" applyBorder="1"/>
    <xf numFmtId="0" fontId="5" fillId="21" borderId="22" xfId="0" applyFont="1" applyFill="1" applyBorder="1"/>
    <xf numFmtId="0" fontId="5" fillId="21" borderId="23" xfId="0" applyFont="1" applyFill="1" applyBorder="1"/>
    <xf numFmtId="0" fontId="5" fillId="21" borderId="24" xfId="0" applyFont="1" applyFill="1" applyBorder="1"/>
    <xf numFmtId="0" fontId="5" fillId="21" borderId="25" xfId="0" applyFont="1" applyFill="1" applyBorder="1"/>
    <xf numFmtId="0" fontId="38" fillId="22" borderId="18" xfId="0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170" fontId="37" fillId="22" borderId="38" xfId="0" applyNumberFormat="1" applyFont="1" applyFill="1" applyBorder="1" applyAlignment="1">
      <alignment horizontal="center" vertical="center"/>
    </xf>
    <xf numFmtId="0" fontId="5" fillId="21" borderId="37" xfId="0" applyFont="1" applyFill="1" applyBorder="1"/>
    <xf numFmtId="0" fontId="5" fillId="21" borderId="40" xfId="0" applyFont="1" applyFill="1" applyBorder="1"/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>
      <alignment horizontal="center" vertical="center"/>
    </xf>
    <xf numFmtId="0" fontId="5" fillId="0" borderId="21" xfId="0" applyFont="1" applyBorder="1"/>
    <xf numFmtId="170" fontId="10" fillId="5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Protection="1">
      <protection locked="0"/>
    </xf>
    <xf numFmtId="0" fontId="10" fillId="3" borderId="24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/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Protection="1">
      <protection locked="0"/>
    </xf>
    <xf numFmtId="0" fontId="15" fillId="22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11" fillId="3" borderId="23" xfId="0" applyFont="1" applyFill="1" applyBorder="1" applyAlignment="1">
      <alignment horizontal="center" vertical="center"/>
    </xf>
    <xf numFmtId="0" fontId="69" fillId="0" borderId="18" xfId="0" applyFont="1" applyBorder="1" applyAlignment="1">
      <alignment horizontal="left" vertical="center"/>
    </xf>
    <xf numFmtId="0" fontId="70" fillId="0" borderId="19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0" fontId="69" fillId="0" borderId="0" xfId="0" applyFont="1" applyAlignment="1">
      <alignment horizontal="left"/>
    </xf>
    <xf numFmtId="0" fontId="70" fillId="0" borderId="23" xfId="0" applyFont="1" applyBorder="1" applyAlignment="1">
      <alignment horizontal="left"/>
    </xf>
    <xf numFmtId="0" fontId="70" fillId="0" borderId="24" xfId="0" applyFont="1" applyBorder="1" applyAlignment="1">
      <alignment horizontal="left"/>
    </xf>
    <xf numFmtId="0" fontId="61" fillId="0" borderId="24" xfId="0" applyFont="1" applyBorder="1" applyAlignment="1" applyProtection="1">
      <alignment horizontal="center" vertical="center"/>
      <protection locked="0"/>
    </xf>
    <xf numFmtId="0" fontId="60" fillId="0" borderId="24" xfId="0" applyFont="1" applyBorder="1" applyProtection="1">
      <protection locked="0"/>
    </xf>
    <xf numFmtId="0" fontId="60" fillId="0" borderId="25" xfId="0" applyFont="1" applyBorder="1" applyProtection="1">
      <protection locked="0"/>
    </xf>
    <xf numFmtId="0" fontId="28" fillId="5" borderId="18" xfId="0" applyFont="1" applyFill="1" applyBorder="1" applyAlignment="1">
      <alignment horizontal="center" vertical="center"/>
    </xf>
    <xf numFmtId="0" fontId="5" fillId="0" borderId="23" xfId="0" applyFont="1" applyBorder="1"/>
    <xf numFmtId="0" fontId="36" fillId="22" borderId="35" xfId="0" applyFont="1" applyFill="1" applyBorder="1" applyAlignment="1">
      <alignment horizontal="center" vertical="center"/>
    </xf>
    <xf numFmtId="0" fontId="5" fillId="21" borderId="29" xfId="0" applyFont="1" applyFill="1" applyBorder="1"/>
    <xf numFmtId="0" fontId="15" fillId="22" borderId="18" xfId="0" applyFont="1" applyFill="1" applyBorder="1" applyAlignment="1">
      <alignment horizontal="center" vertical="center"/>
    </xf>
    <xf numFmtId="44" fontId="37" fillId="5" borderId="18" xfId="0" applyNumberFormat="1" applyFont="1" applyFill="1" applyBorder="1" applyAlignment="1" applyProtection="1">
      <alignment horizontal="center" vertical="center"/>
      <protection locked="0"/>
    </xf>
    <xf numFmtId="0" fontId="48" fillId="21" borderId="59" xfId="0" applyFont="1" applyFill="1" applyBorder="1" applyAlignment="1">
      <alignment horizontal="center" vertical="center" wrapText="1"/>
    </xf>
    <xf numFmtId="0" fontId="48" fillId="21" borderId="72" xfId="0" applyFont="1" applyFill="1" applyBorder="1" applyAlignment="1">
      <alignment horizontal="center" vertical="center" wrapText="1"/>
    </xf>
    <xf numFmtId="0" fontId="48" fillId="21" borderId="61" xfId="0" applyFont="1" applyFill="1" applyBorder="1" applyAlignment="1">
      <alignment horizontal="center" vertical="center" wrapText="1"/>
    </xf>
    <xf numFmtId="0" fontId="48" fillId="21" borderId="53" xfId="0" applyFont="1" applyFill="1" applyBorder="1" applyAlignment="1">
      <alignment horizontal="center" vertical="center" wrapText="1"/>
    </xf>
    <xf numFmtId="171" fontId="49" fillId="21" borderId="60" xfId="0" applyNumberFormat="1" applyFont="1" applyFill="1" applyBorder="1" applyAlignment="1">
      <alignment horizontal="center" vertical="center" wrapText="1"/>
    </xf>
    <xf numFmtId="171" fontId="49" fillId="21" borderId="55" xfId="0" applyNumberFormat="1" applyFont="1" applyFill="1" applyBorder="1" applyAlignment="1">
      <alignment horizontal="center" vertical="center" wrapText="1"/>
    </xf>
    <xf numFmtId="8" fontId="43" fillId="21" borderId="72" xfId="0" applyNumberFormat="1" applyFont="1" applyFill="1" applyBorder="1" applyAlignment="1">
      <alignment horizontal="center" vertical="center" wrapText="1"/>
    </xf>
    <xf numFmtId="8" fontId="43" fillId="21" borderId="60" xfId="0" applyNumberFormat="1" applyFont="1" applyFill="1" applyBorder="1" applyAlignment="1">
      <alignment horizontal="center" vertical="center" wrapText="1"/>
    </xf>
    <xf numFmtId="8" fontId="43" fillId="21" borderId="53" xfId="0" applyNumberFormat="1" applyFont="1" applyFill="1" applyBorder="1" applyAlignment="1">
      <alignment horizontal="center" vertical="center" wrapText="1"/>
    </xf>
    <xf numFmtId="8" fontId="43" fillId="21" borderId="55" xfId="0" applyNumberFormat="1" applyFont="1" applyFill="1" applyBorder="1" applyAlignment="1">
      <alignment horizontal="center" vertical="center" wrapText="1"/>
    </xf>
    <xf numFmtId="0" fontId="43" fillId="19" borderId="59" xfId="0" applyFont="1" applyFill="1" applyBorder="1" applyAlignment="1">
      <alignment horizontal="center" vertical="center" wrapText="1"/>
    </xf>
    <xf numFmtId="0" fontId="43" fillId="19" borderId="72" xfId="0" applyFont="1" applyFill="1" applyBorder="1" applyAlignment="1">
      <alignment horizontal="center" vertical="center" wrapText="1"/>
    </xf>
    <xf numFmtId="0" fontId="43" fillId="19" borderId="60" xfId="0" applyFont="1" applyFill="1" applyBorder="1" applyAlignment="1">
      <alignment horizontal="center" vertical="center" wrapText="1"/>
    </xf>
    <xf numFmtId="0" fontId="43" fillId="19" borderId="58" xfId="0" applyFont="1" applyFill="1" applyBorder="1" applyAlignment="1">
      <alignment horizontal="center" vertical="center" wrapText="1"/>
    </xf>
    <xf numFmtId="0" fontId="43" fillId="19" borderId="0" xfId="0" applyFont="1" applyFill="1" applyAlignment="1">
      <alignment horizontal="center" vertical="center" wrapText="1"/>
    </xf>
    <xf numFmtId="0" fontId="43" fillId="19" borderId="54" xfId="0" applyFont="1" applyFill="1" applyBorder="1" applyAlignment="1">
      <alignment horizontal="center" vertical="center" wrapText="1"/>
    </xf>
    <xf numFmtId="0" fontId="43" fillId="19" borderId="61" xfId="0" applyFont="1" applyFill="1" applyBorder="1" applyAlignment="1">
      <alignment horizontal="center" vertical="center" wrapText="1"/>
    </xf>
    <xf numFmtId="0" fontId="43" fillId="19" borderId="53" xfId="0" applyFont="1" applyFill="1" applyBorder="1" applyAlignment="1">
      <alignment horizontal="center" vertical="center" wrapText="1"/>
    </xf>
    <xf numFmtId="0" fontId="43" fillId="19" borderId="55" xfId="0" applyFont="1" applyFill="1" applyBorder="1" applyAlignment="1">
      <alignment horizontal="center" vertical="center" wrapText="1"/>
    </xf>
    <xf numFmtId="0" fontId="46" fillId="15" borderId="58" xfId="0" applyFont="1" applyFill="1" applyBorder="1" applyAlignment="1">
      <alignment horizontal="center" vertical="center" wrapText="1"/>
    </xf>
    <xf numFmtId="0" fontId="46" fillId="15" borderId="54" xfId="0" applyFont="1" applyFill="1" applyBorder="1" applyAlignment="1">
      <alignment horizontal="center" vertical="center" wrapText="1"/>
    </xf>
    <xf numFmtId="0" fontId="46" fillId="15" borderId="0" xfId="0" applyFont="1" applyFill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46" fillId="15" borderId="55" xfId="0" applyFont="1" applyFill="1" applyBorder="1" applyAlignment="1">
      <alignment horizontal="center" vertical="center" wrapText="1"/>
    </xf>
    <xf numFmtId="0" fontId="46" fillId="15" borderId="53" xfId="0" applyFont="1" applyFill="1" applyBorder="1" applyAlignment="1">
      <alignment horizontal="center" vertical="center" wrapText="1"/>
    </xf>
    <xf numFmtId="0" fontId="46" fillId="15" borderId="70" xfId="0" applyFont="1" applyFill="1" applyBorder="1" applyAlignment="1">
      <alignment horizontal="center" vertical="center" wrapText="1"/>
    </xf>
    <xf numFmtId="0" fontId="46" fillId="15" borderId="57" xfId="0" applyFont="1" applyFill="1" applyBorder="1" applyAlignment="1">
      <alignment horizontal="center" vertical="center" wrapText="1"/>
    </xf>
    <xf numFmtId="0" fontId="46" fillId="15" borderId="59" xfId="0" applyFont="1" applyFill="1" applyBorder="1" applyAlignment="1">
      <alignment horizontal="center" vertical="center" wrapText="1"/>
    </xf>
    <xf numFmtId="0" fontId="46" fillId="15" borderId="60" xfId="0" applyFont="1" applyFill="1" applyBorder="1" applyAlignment="1">
      <alignment horizontal="center" vertical="center" wrapText="1"/>
    </xf>
    <xf numFmtId="0" fontId="46" fillId="15" borderId="73" xfId="0" applyFont="1" applyFill="1" applyBorder="1" applyAlignment="1">
      <alignment horizontal="center" vertical="center" wrapText="1"/>
    </xf>
    <xf numFmtId="0" fontId="46" fillId="15" borderId="72" xfId="0" applyFont="1" applyFill="1" applyBorder="1" applyAlignment="1">
      <alignment horizontal="center" vertical="center" wrapText="1"/>
    </xf>
    <xf numFmtId="0" fontId="46" fillId="15" borderId="74" xfId="0" applyFont="1" applyFill="1" applyBorder="1" applyAlignment="1">
      <alignment horizontal="center" vertical="center" wrapText="1"/>
    </xf>
    <xf numFmtId="0" fontId="65" fillId="0" borderId="135" xfId="0" applyFont="1" applyBorder="1" applyAlignment="1">
      <alignment horizontal="left" vertical="center" wrapText="1"/>
    </xf>
    <xf numFmtId="0" fontId="65" fillId="0" borderId="136" xfId="0" applyFont="1" applyBorder="1" applyAlignment="1">
      <alignment horizontal="left" vertical="center" wrapText="1"/>
    </xf>
    <xf numFmtId="0" fontId="65" fillId="0" borderId="138" xfId="0" applyFont="1" applyBorder="1" applyAlignment="1">
      <alignment horizontal="left" vertical="center" wrapText="1"/>
    </xf>
    <xf numFmtId="0" fontId="65" fillId="0" borderId="0" xfId="0" applyFont="1" applyAlignment="1">
      <alignment horizontal="left" vertical="center" wrapText="1"/>
    </xf>
    <xf numFmtId="0" fontId="65" fillId="0" borderId="122" xfId="0" applyFont="1" applyBorder="1" applyAlignment="1">
      <alignment horizontal="left" vertical="center" wrapText="1"/>
    </xf>
    <xf numFmtId="0" fontId="65" fillId="0" borderId="140" xfId="0" applyFont="1" applyBorder="1" applyAlignment="1">
      <alignment horizontal="left" vertical="center" wrapText="1"/>
    </xf>
    <xf numFmtId="0" fontId="50" fillId="0" borderId="140" xfId="1" applyFont="1" applyFill="1" applyBorder="1" applyAlignment="1" applyProtection="1">
      <alignment horizontal="center" vertical="center" wrapText="1"/>
      <protection locked="0"/>
    </xf>
    <xf numFmtId="0" fontId="43" fillId="18" borderId="70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0" fontId="43" fillId="18" borderId="57" xfId="0" applyFont="1" applyFill="1" applyBorder="1" applyAlignment="1">
      <alignment horizontal="center" vertical="center" wrapText="1"/>
    </xf>
    <xf numFmtId="0" fontId="43" fillId="18" borderId="75" xfId="0" applyFont="1" applyFill="1" applyBorder="1" applyAlignment="1">
      <alignment horizontal="center" vertical="center" wrapText="1"/>
    </xf>
    <xf numFmtId="0" fontId="43" fillId="18" borderId="69" xfId="0" applyFont="1" applyFill="1" applyBorder="1" applyAlignment="1">
      <alignment horizontal="center" vertical="center" wrapText="1"/>
    </xf>
    <xf numFmtId="0" fontId="43" fillId="18" borderId="68" xfId="0" applyFont="1" applyFill="1" applyBorder="1" applyAlignment="1">
      <alignment horizontal="center" vertical="center" wrapText="1"/>
    </xf>
    <xf numFmtId="0" fontId="44" fillId="21" borderId="76" xfId="0" applyFont="1" applyFill="1" applyBorder="1" applyAlignment="1">
      <alignment horizontal="center" vertical="center" wrapText="1"/>
    </xf>
    <xf numFmtId="0" fontId="44" fillId="21" borderId="66" xfId="0" applyFont="1" applyFill="1" applyBorder="1" applyAlignment="1">
      <alignment horizontal="center" vertical="center" wrapText="1"/>
    </xf>
    <xf numFmtId="0" fontId="45" fillId="21" borderId="77" xfId="0" applyFont="1" applyFill="1" applyBorder="1" applyAlignment="1">
      <alignment horizontal="center" vertical="center" wrapText="1"/>
    </xf>
    <xf numFmtId="0" fontId="45" fillId="21" borderId="65" xfId="0" applyFont="1" applyFill="1" applyBorder="1" applyAlignment="1">
      <alignment horizontal="center" vertical="center" wrapText="1"/>
    </xf>
    <xf numFmtId="0" fontId="45" fillId="21" borderId="78" xfId="0" applyFont="1" applyFill="1" applyBorder="1" applyAlignment="1">
      <alignment horizontal="center" vertical="center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16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bgColor rgb="FFB6D7A8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B6D7A8"/>
        </patternFill>
      </fill>
    </dxf>
    <dxf>
      <font>
        <color rgb="FF274E13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D9EAD3"/>
      <color rgb="FFD1F1DA"/>
      <color rgb="FF00AB82"/>
      <color rgb="FF0075C1"/>
      <color rgb="FFFFFFFF"/>
      <color rgb="FFF4CCCC"/>
      <color rgb="FFB6D7A8"/>
      <color rgb="FFA6E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274E13"/>
                </a:solidFill>
                <a:latin typeface="+mn-lt"/>
              </a:defRPr>
            </a:pPr>
            <a:r>
              <a:rPr lang="en-US" b="1">
                <a:solidFill>
                  <a:srgbClr val="274E13"/>
                </a:solidFill>
                <a:latin typeface="+mn-lt"/>
              </a:rPr>
              <a:t>Job Cost Allocation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9999"/>
              </a:solidFill>
            </c:spPr>
            <c:extLst>
              <c:ext xmlns:c16="http://schemas.microsoft.com/office/drawing/2014/chart" uri="{C3380CC4-5D6E-409C-BE32-E72D297353CC}">
                <c16:uniqueId val="{00000001-0EC3-4F0F-8E23-7C76B3826E73}"/>
              </c:ext>
            </c:extLst>
          </c:dPt>
          <c:dPt>
            <c:idx val="1"/>
            <c:bubble3D val="0"/>
            <c:spPr>
              <a:solidFill>
                <a:srgbClr val="F9CB9C"/>
              </a:solidFill>
            </c:spPr>
            <c:extLst>
              <c:ext xmlns:c16="http://schemas.microsoft.com/office/drawing/2014/chart" uri="{C3380CC4-5D6E-409C-BE32-E72D297353CC}">
                <c16:uniqueId val="{00000003-0EC3-4F0F-8E23-7C76B3826E73}"/>
              </c:ext>
            </c:extLst>
          </c:dPt>
          <c:dPt>
            <c:idx val="2"/>
            <c:bubble3D val="0"/>
            <c:spPr>
              <a:solidFill>
                <a:srgbClr val="FFE599"/>
              </a:solidFill>
            </c:spPr>
            <c:extLst>
              <c:ext xmlns:c16="http://schemas.microsoft.com/office/drawing/2014/chart" uri="{C3380CC4-5D6E-409C-BE32-E72D297353CC}">
                <c16:uniqueId val="{00000005-0EC3-4F0F-8E23-7C76B3826E73}"/>
              </c:ext>
            </c:extLst>
          </c:dPt>
          <c:dPt>
            <c:idx val="3"/>
            <c:bubble3D val="0"/>
            <c:spPr>
              <a:solidFill>
                <a:srgbClr val="93C47D"/>
              </a:solidFill>
            </c:spPr>
            <c:extLst>
              <c:ext xmlns:c16="http://schemas.microsoft.com/office/drawing/2014/chart" uri="{C3380CC4-5D6E-409C-BE32-E72D297353CC}">
                <c16:uniqueId val="{00000007-0EC3-4F0F-8E23-7C76B3826E73}"/>
              </c:ext>
            </c:extLst>
          </c:dPt>
          <c:dPt>
            <c:idx val="4"/>
            <c:bubble3D val="0"/>
            <c:spPr>
              <a:solidFill>
                <a:srgbClr val="76A5AF"/>
              </a:solidFill>
            </c:spPr>
            <c:extLst>
              <c:ext xmlns:c16="http://schemas.microsoft.com/office/drawing/2014/chart" uri="{C3380CC4-5D6E-409C-BE32-E72D297353CC}">
                <c16:uniqueId val="{00000009-0EC3-4F0F-8E23-7C76B3826E73}"/>
              </c:ext>
            </c:extLst>
          </c:dPt>
          <c:dPt>
            <c:idx val="5"/>
            <c:bubble3D val="0"/>
            <c:spPr>
              <a:solidFill>
                <a:srgbClr val="B4A7D6"/>
              </a:solidFill>
            </c:spPr>
            <c:extLst>
              <c:ext xmlns:c16="http://schemas.microsoft.com/office/drawing/2014/chart" uri="{C3380CC4-5D6E-409C-BE32-E72D297353CC}">
                <c16:uniqueId val="{0000000B-0EC3-4F0F-8E23-7C76B3826E73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EC3-4F0F-8E23-7C76B3826E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'Job Performance Overview'!$U$29:$U$35</c:f>
              <c:strCache>
                <c:ptCount val="7"/>
                <c:pt idx="0">
                  <c:v>Materials + Plants</c:v>
                </c:pt>
                <c:pt idx="1">
                  <c:v>Labor / Payroll</c:v>
                </c:pt>
                <c:pt idx="2">
                  <c:v>Overhead</c:v>
                </c:pt>
                <c:pt idx="3">
                  <c:v>Miscellaneous</c:v>
                </c:pt>
                <c:pt idx="4">
                  <c:v>Equipment Rentals</c:v>
                </c:pt>
                <c:pt idx="5">
                  <c:v>Grass, Sod, Hydroseed</c:v>
                </c:pt>
                <c:pt idx="6">
                  <c:v>Sub Contractors</c:v>
                </c:pt>
              </c:strCache>
            </c:strRef>
          </c:cat>
          <c:val>
            <c:numRef>
              <c:f>'Job Performance Overview'!$V$29:$V$35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C3-4F0F-8E23-7C76B3826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>
              <a:solidFill>
                <a:srgbClr val="274E13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D9EAD3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185057</xdr:colOff>
      <xdr:row>0</xdr:row>
      <xdr:rowOff>81642</xdr:rowOff>
    </xdr:from>
    <xdr:to>
      <xdr:col>16</xdr:col>
      <xdr:colOff>857249</xdr:colOff>
      <xdr:row>7</xdr:row>
      <xdr:rowOff>87085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0F8797-0197-D35A-3172-FAA795D58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19" b="18119"/>
        <a:stretch/>
      </xdr:blipFill>
      <xdr:spPr>
        <a:xfrm>
          <a:off x="15229114" y="81642"/>
          <a:ext cx="5374821" cy="2280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66675</xdr:colOff>
      <xdr:row>0</xdr:row>
      <xdr:rowOff>0</xdr:rowOff>
    </xdr:from>
    <xdr:ext cx="3981450" cy="2457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20</xdr:col>
      <xdr:colOff>0</xdr:colOff>
      <xdr:row>0</xdr:row>
      <xdr:rowOff>0</xdr:rowOff>
    </xdr:from>
    <xdr:to>
      <xdr:col>22</xdr:col>
      <xdr:colOff>1083467</xdr:colOff>
      <xdr:row>6</xdr:row>
      <xdr:rowOff>51330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9C3947-9A57-4A03-9D07-9AF9713CC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20930" r="9302" b="25000"/>
        <a:stretch/>
      </xdr:blipFill>
      <xdr:spPr>
        <a:xfrm>
          <a:off x="20657344" y="0"/>
          <a:ext cx="4405311" cy="19325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2381252</xdr:colOff>
      <xdr:row>0</xdr:row>
      <xdr:rowOff>0</xdr:rowOff>
    </xdr:from>
    <xdr:to>
      <xdr:col>6</xdr:col>
      <xdr:colOff>3411460</xdr:colOff>
      <xdr:row>4</xdr:row>
      <xdr:rowOff>547687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4E0288-7D7D-4260-8E8D-8F947C2B6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20930" r="9302" b="25000"/>
        <a:stretch/>
      </xdr:blipFill>
      <xdr:spPr>
        <a:xfrm>
          <a:off x="11632408" y="0"/>
          <a:ext cx="4613990" cy="20240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107158</xdr:colOff>
      <xdr:row>0</xdr:row>
      <xdr:rowOff>0</xdr:rowOff>
    </xdr:from>
    <xdr:to>
      <xdr:col>8</xdr:col>
      <xdr:colOff>2976563</xdr:colOff>
      <xdr:row>5</xdr:row>
      <xdr:rowOff>27349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7ECB1E-A714-411E-9B26-A40D57A5FA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20930" r="9302" b="25000"/>
        <a:stretch/>
      </xdr:blipFill>
      <xdr:spPr>
        <a:xfrm>
          <a:off x="15871033" y="0"/>
          <a:ext cx="4893467" cy="2146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1214437</xdr:colOff>
      <xdr:row>0</xdr:row>
      <xdr:rowOff>0</xdr:rowOff>
    </xdr:from>
    <xdr:to>
      <xdr:col>10</xdr:col>
      <xdr:colOff>2726529</xdr:colOff>
      <xdr:row>5</xdr:row>
      <xdr:rowOff>27349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A36202-CEA4-4258-9DAC-89712114A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20930" r="9302" b="25000"/>
        <a:stretch/>
      </xdr:blipFill>
      <xdr:spPr>
        <a:xfrm>
          <a:off x="13263562" y="0"/>
          <a:ext cx="4893467" cy="21466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1262065</xdr:colOff>
      <xdr:row>0</xdr:row>
      <xdr:rowOff>0</xdr:rowOff>
    </xdr:from>
    <xdr:to>
      <xdr:col>8</xdr:col>
      <xdr:colOff>2309814</xdr:colOff>
      <xdr:row>5</xdr:row>
      <xdr:rowOff>26058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C18B54-EED7-45AC-852A-D63D4FE56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20930" r="9302" b="25000"/>
        <a:stretch/>
      </xdr:blipFill>
      <xdr:spPr>
        <a:xfrm>
          <a:off x="12584909" y="0"/>
          <a:ext cx="4429124" cy="19429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3446925</xdr:colOff>
      <xdr:row>3</xdr:row>
      <xdr:rowOff>321469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B34950-B232-4851-8D9E-0FBE60A24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20930" r="9302" b="25000"/>
        <a:stretch/>
      </xdr:blipFill>
      <xdr:spPr>
        <a:xfrm>
          <a:off x="0" y="0"/>
          <a:ext cx="3446925" cy="15120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1751119</xdr:colOff>
      <xdr:row>1</xdr:row>
      <xdr:rowOff>71438</xdr:rowOff>
    </xdr:from>
    <xdr:to>
      <xdr:col>10</xdr:col>
      <xdr:colOff>1076170</xdr:colOff>
      <xdr:row>5</xdr:row>
      <xdr:rowOff>289286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F69A0-6381-4A6D-821F-276388429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20930" r="9302" b="25000"/>
        <a:stretch/>
      </xdr:blipFill>
      <xdr:spPr>
        <a:xfrm>
          <a:off x="7775682" y="273844"/>
          <a:ext cx="2885019" cy="126559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1412</xdr:colOff>
      <xdr:row>1</xdr:row>
      <xdr:rowOff>59530</xdr:rowOff>
    </xdr:from>
    <xdr:to>
      <xdr:col>10</xdr:col>
      <xdr:colOff>47624</xdr:colOff>
      <xdr:row>5</xdr:row>
      <xdr:rowOff>384535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80A3C0-DC1C-4D3A-B179-4B37E369B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20930" r="9302" b="25000"/>
        <a:stretch/>
      </xdr:blipFill>
      <xdr:spPr>
        <a:xfrm>
          <a:off x="7347568" y="226218"/>
          <a:ext cx="2260775" cy="9917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ema, Jonah" id="{7C43BB47-E52F-4DEF-88A9-9E4F622B70D8}" userId="S::jonah.crema@snhu.edu::52bd9cdb-58f2-4c0d-ad3a-f2e132bbe40c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6" dT="2024-09-28T00:34:26.25" personId="{7C43BB47-E52F-4DEF-88A9-9E4F622B70D8}" id="{997328D7-7F32-4A13-BB17-916BDFD57B32}">
    <text xml:space="preserve">Represents additional costs on top of wages, such as taxes and benefits.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32" dT="2024-09-28T00:34:03.98" personId="{7C43BB47-E52F-4DEF-88A9-9E4F622B70D8}" id="{56441C00-1B59-4D2E-8212-CE744903A22D}">
    <text xml:space="preserve">Represents additional costs on top of wages, such as taxes and benefits.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ardcarehelp.com/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yardcarehelp.com/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yardcare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yardcarehelp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yardcarehelp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yardcarehelp.com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51"/>
  <sheetViews>
    <sheetView showGridLines="0" tabSelected="1" zoomScale="70" zoomScaleNormal="70" workbookViewId="0">
      <selection activeCell="D33" sqref="D33"/>
    </sheetView>
  </sheetViews>
  <sheetFormatPr defaultColWidth="12.5546875" defaultRowHeight="15.75" customHeight="1"/>
  <cols>
    <col min="1" max="1" width="30.6640625" style="2" customWidth="1"/>
    <col min="2" max="2" width="21.44140625" style="2" customWidth="1"/>
    <col min="3" max="3" width="19.44140625" style="2" customWidth="1"/>
    <col min="4" max="4" width="15.6640625" style="2" customWidth="1"/>
    <col min="5" max="5" width="17.44140625" style="2" customWidth="1"/>
    <col min="6" max="6" width="19.33203125" style="2" customWidth="1"/>
    <col min="7" max="7" width="1" style="2" customWidth="1"/>
    <col min="8" max="8" width="17.33203125" style="2" customWidth="1"/>
    <col min="9" max="9" width="20.33203125" style="2" customWidth="1"/>
    <col min="10" max="10" width="15.6640625" style="2" customWidth="1"/>
    <col min="11" max="11" width="17.6640625" style="2" customWidth="1"/>
    <col min="12" max="12" width="1.33203125" style="2" customWidth="1"/>
    <col min="13" max="13" width="22" style="2" customWidth="1"/>
    <col min="14" max="14" width="25.44140625" style="2" customWidth="1"/>
    <col min="15" max="15" width="16.44140625" style="2" customWidth="1"/>
    <col min="16" max="16" width="26.6640625" style="2" customWidth="1"/>
    <col min="17" max="17" width="16.33203125" style="2" customWidth="1"/>
    <col min="18" max="18" width="1.44140625" style="2" customWidth="1"/>
    <col min="19" max="19" width="16.6640625" style="2" customWidth="1"/>
    <col min="20" max="20" width="12.33203125" style="2" customWidth="1"/>
    <col min="21" max="21" width="24.6640625" style="2" customWidth="1"/>
    <col min="22" max="16384" width="12.5546875" style="2"/>
  </cols>
  <sheetData>
    <row r="1" spans="1:21" ht="30" customHeight="1">
      <c r="A1" s="183" t="s">
        <v>0</v>
      </c>
      <c r="B1" s="323" t="s">
        <v>1</v>
      </c>
      <c r="C1" s="324"/>
      <c r="D1" s="324"/>
      <c r="E1" s="324"/>
      <c r="F1" s="324"/>
      <c r="G1" s="324"/>
      <c r="H1" s="324"/>
      <c r="I1" s="324"/>
      <c r="J1" s="325" t="s">
        <v>2</v>
      </c>
      <c r="K1" s="326"/>
      <c r="L1" s="326"/>
      <c r="M1" s="326"/>
      <c r="N1" s="65"/>
      <c r="O1" s="65"/>
      <c r="P1" s="65"/>
      <c r="Q1" s="65"/>
    </row>
    <row r="2" spans="1:21" ht="30" customHeight="1">
      <c r="A2" s="184" t="s">
        <v>3</v>
      </c>
      <c r="B2" s="328" t="s">
        <v>4</v>
      </c>
      <c r="C2" s="329"/>
      <c r="D2" s="329"/>
      <c r="E2" s="329"/>
      <c r="F2" s="329"/>
      <c r="G2" s="329"/>
      <c r="H2" s="329"/>
      <c r="I2" s="329"/>
      <c r="J2" s="326"/>
      <c r="K2" s="327"/>
      <c r="L2" s="327"/>
      <c r="M2" s="326"/>
      <c r="N2" s="65"/>
      <c r="O2" s="65"/>
      <c r="P2" s="65"/>
      <c r="Q2" s="65"/>
    </row>
    <row r="3" spans="1:21" ht="30" customHeight="1">
      <c r="A3" s="184" t="s">
        <v>5</v>
      </c>
      <c r="B3" s="330">
        <v>45557</v>
      </c>
      <c r="C3" s="331"/>
      <c r="D3" s="331"/>
      <c r="E3" s="331"/>
      <c r="F3" s="331"/>
      <c r="G3" s="331"/>
      <c r="H3" s="331"/>
      <c r="I3" s="332"/>
      <c r="J3" s="333" t="s">
        <v>6</v>
      </c>
      <c r="K3" s="300"/>
      <c r="L3" s="300"/>
      <c r="M3" s="334"/>
      <c r="N3" s="65"/>
      <c r="O3" s="65"/>
      <c r="P3" s="65"/>
      <c r="Q3" s="65"/>
    </row>
    <row r="4" spans="1:21" ht="30" customHeight="1" thickBot="1">
      <c r="A4" s="185" t="s">
        <v>7</v>
      </c>
      <c r="B4" s="338" t="s">
        <v>8</v>
      </c>
      <c r="C4" s="339"/>
      <c r="D4" s="339"/>
      <c r="E4" s="339"/>
      <c r="F4" s="339"/>
      <c r="G4" s="339"/>
      <c r="H4" s="339"/>
      <c r="I4" s="340"/>
      <c r="J4" s="335"/>
      <c r="K4" s="336"/>
      <c r="L4" s="336"/>
      <c r="M4" s="337"/>
      <c r="N4" s="65"/>
      <c r="O4" s="65"/>
      <c r="P4" s="65"/>
      <c r="Q4" s="65"/>
    </row>
    <row r="5" spans="1:21" ht="14.4" thickBo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21" ht="22.5" customHeight="1">
      <c r="A6" s="342" t="s">
        <v>9</v>
      </c>
      <c r="B6" s="343"/>
      <c r="C6" s="344"/>
      <c r="D6" s="320" t="s">
        <v>10</v>
      </c>
      <c r="E6" s="321"/>
      <c r="F6" s="322"/>
      <c r="G6" s="320" t="s">
        <v>11</v>
      </c>
      <c r="H6" s="321"/>
      <c r="I6" s="322"/>
      <c r="J6" s="320" t="s">
        <v>12</v>
      </c>
      <c r="K6" s="321"/>
      <c r="L6" s="321"/>
      <c r="M6" s="341"/>
      <c r="N6" s="65"/>
      <c r="O6" s="65"/>
      <c r="P6" s="65"/>
      <c r="Q6" s="65"/>
      <c r="U6" s="181"/>
    </row>
    <row r="7" spans="1:21" ht="22.5" customHeight="1">
      <c r="A7" s="345"/>
      <c r="B7" s="346"/>
      <c r="C7" s="347"/>
      <c r="D7" s="351">
        <v>0.15</v>
      </c>
      <c r="E7" s="352"/>
      <c r="F7" s="353"/>
      <c r="G7" s="357">
        <f>VLOOKUP(D7,O41:P51,2,FALSE)</f>
        <v>0</v>
      </c>
      <c r="H7" s="263"/>
      <c r="I7" s="273"/>
      <c r="J7" s="361">
        <f t="array" ref="J7">INDEX(Q41:Q51, MATCH(D7, O41:O51, 0))</f>
        <v>0.13043478260869565</v>
      </c>
      <c r="K7" s="263"/>
      <c r="L7" s="263"/>
      <c r="M7" s="362"/>
      <c r="N7" s="65"/>
      <c r="O7" s="65"/>
      <c r="P7" s="65"/>
      <c r="Q7" s="65"/>
    </row>
    <row r="8" spans="1:21" ht="22.5" customHeight="1" thickBot="1">
      <c r="A8" s="348"/>
      <c r="B8" s="349"/>
      <c r="C8" s="350"/>
      <c r="D8" s="354"/>
      <c r="E8" s="355"/>
      <c r="F8" s="356"/>
      <c r="G8" s="358"/>
      <c r="H8" s="359"/>
      <c r="I8" s="360"/>
      <c r="J8" s="358"/>
      <c r="K8" s="359"/>
      <c r="L8" s="359"/>
      <c r="M8" s="363"/>
      <c r="N8" s="311" t="s">
        <v>387</v>
      </c>
      <c r="O8" s="312"/>
      <c r="P8" s="312"/>
      <c r="Q8" s="312"/>
    </row>
    <row r="9" spans="1:21" ht="13.8">
      <c r="A9" s="65"/>
      <c r="B9" s="65"/>
      <c r="C9" s="66"/>
      <c r="D9" s="65"/>
      <c r="E9" s="67"/>
      <c r="F9" s="67"/>
      <c r="G9" s="65"/>
      <c r="H9" s="65"/>
      <c r="I9" s="68"/>
      <c r="J9" s="68"/>
      <c r="K9" s="65"/>
      <c r="L9" s="65"/>
      <c r="M9" s="65"/>
      <c r="N9" s="312"/>
      <c r="O9" s="312"/>
      <c r="P9" s="312"/>
      <c r="Q9" s="312"/>
    </row>
    <row r="10" spans="1:21" ht="13.8">
      <c r="A10" s="192" t="s">
        <v>13</v>
      </c>
      <c r="B10" s="193"/>
      <c r="C10" s="193"/>
      <c r="D10" s="193"/>
      <c r="E10" s="194"/>
      <c r="F10" s="191"/>
      <c r="G10" s="211"/>
      <c r="H10" s="285" t="s">
        <v>14</v>
      </c>
      <c r="I10" s="268"/>
      <c r="J10" s="268"/>
      <c r="K10" s="269"/>
      <c r="L10" s="213"/>
      <c r="M10" s="313" t="s">
        <v>15</v>
      </c>
      <c r="N10" s="314"/>
      <c r="O10" s="314"/>
      <c r="P10" s="314"/>
      <c r="Q10" s="315"/>
    </row>
    <row r="11" spans="1:21" ht="23.25" customHeight="1">
      <c r="A11" s="191" t="s">
        <v>16</v>
      </c>
      <c r="B11" s="191" t="s">
        <v>344</v>
      </c>
      <c r="C11" s="191" t="s">
        <v>17</v>
      </c>
      <c r="D11" s="191" t="s">
        <v>18</v>
      </c>
      <c r="E11" s="191" t="s">
        <v>19</v>
      </c>
      <c r="F11" s="191" t="s">
        <v>20</v>
      </c>
      <c r="G11" s="212"/>
      <c r="H11" s="286" t="s">
        <v>21</v>
      </c>
      <c r="I11" s="287"/>
      <c r="J11" s="286" t="str">
        <f>SUM(D38+D51+P22)&amp; (" Man Hours")</f>
        <v>0 Man Hours</v>
      </c>
      <c r="K11" s="288"/>
      <c r="L11" s="212"/>
      <c r="M11" s="191" t="s">
        <v>16</v>
      </c>
      <c r="N11" s="191" t="s">
        <v>22</v>
      </c>
      <c r="O11" s="191" t="s">
        <v>23</v>
      </c>
      <c r="P11" s="191" t="s">
        <v>388</v>
      </c>
      <c r="Q11" s="191" t="s">
        <v>24</v>
      </c>
    </row>
    <row r="12" spans="1:21" ht="13.8">
      <c r="A12" s="77"/>
      <c r="B12" s="78"/>
      <c r="C12" s="79">
        <f t="array" ref="C12">IFERROR(IF(INDEX('Material List &amp; Pricing'!$C$10:$C$85, MATCH(A12, 'Material List &amp; Pricing'!$A$10:$A$85, 0))=0, 0, INDEX('Material List &amp; Pricing'!$C$10:$C$85, MATCH(A12, 'Material List &amp; Pricing'!$A$10:$A$85, 0))), 0)</f>
        <v>0</v>
      </c>
      <c r="D12" s="80">
        <f t="array" ref="D12">IFERROR(IF(INDEX('Material List &amp; Pricing'!$G$10:$G$85, MATCH(A12, 'Material List &amp; Pricing'!$A$10:$A$85, 0))=0, 0, INDEX('Material List &amp; Pricing'!$G$10:$G$85, MATCH(A12, 'Material List &amp; Pricing'!$A$10:$A$85, 0))), 0)</f>
        <v>0</v>
      </c>
      <c r="E12" s="73"/>
      <c r="F12" s="75">
        <f t="shared" ref="F12:F37" si="0">(C12*B12)+E12</f>
        <v>0</v>
      </c>
      <c r="G12" s="212"/>
      <c r="H12" s="71" t="s">
        <v>26</v>
      </c>
      <c r="I12" s="71" t="s">
        <v>27</v>
      </c>
      <c r="J12" s="71" t="s">
        <v>28</v>
      </c>
      <c r="K12" s="71" t="s">
        <v>20</v>
      </c>
      <c r="L12" s="212"/>
      <c r="M12" s="72"/>
      <c r="N12" s="72"/>
      <c r="O12" s="73"/>
      <c r="P12" s="74"/>
      <c r="Q12" s="75">
        <f t="shared" ref="Q12:Q21" si="1">O12*N12</f>
        <v>0</v>
      </c>
    </row>
    <row r="13" spans="1:21" ht="14.4">
      <c r="A13" s="77"/>
      <c r="B13" s="72"/>
      <c r="C13" s="79">
        <f t="array" ref="C13">IFERROR(IF(INDEX('Material List &amp; Pricing'!$C$10:$C$85, MATCH(A13, 'Material List &amp; Pricing'!$A$10:$A$85, 0))=0, 0, INDEX('Material List &amp; Pricing'!$C$10:$C$85, MATCH(A13, 'Material List &amp; Pricing'!$A$10:$A$85, 0))), 0)</f>
        <v>0</v>
      </c>
      <c r="D13" s="80">
        <f t="array" ref="D13">IFERROR(IF(INDEX('Material List &amp; Pricing'!$G$10:$G$85, MATCH(A13, 'Material List &amp; Pricing'!$A$10:$A$85, 0))=0, 0, INDEX('Material List &amp; Pricing'!$G$10:$G$85, MATCH(A13, 'Material List &amp; Pricing'!$A$10:$A$85, 0))), 0)</f>
        <v>0</v>
      </c>
      <c r="E13" s="73"/>
      <c r="F13" s="75">
        <f t="shared" si="0"/>
        <v>0</v>
      </c>
      <c r="G13" s="212"/>
      <c r="H13" s="82"/>
      <c r="I13" s="72"/>
      <c r="J13" s="83">
        <f>IFERROR(INDEX('Employees &amp; Wages'!$F$10:$F$85, MATCH(H13, 'Employees &amp; Wages'!$B$10:$B$85, 0)), 0)</f>
        <v>0</v>
      </c>
      <c r="K13" s="75">
        <f>IF(ISNUMBER(H13), I13 * J13 * H13, I13 * J13)</f>
        <v>0</v>
      </c>
      <c r="L13" s="212"/>
      <c r="M13" s="72"/>
      <c r="N13" s="72"/>
      <c r="O13" s="76"/>
      <c r="P13" s="74"/>
      <c r="Q13" s="75">
        <f t="shared" si="1"/>
        <v>0</v>
      </c>
    </row>
    <row r="14" spans="1:21" ht="14.4">
      <c r="A14" s="77"/>
      <c r="B14" s="72"/>
      <c r="C14" s="79">
        <f t="array" ref="C14">IFERROR(IF(INDEX('Material List &amp; Pricing'!$C$10:$C$85, MATCH(A14, 'Material List &amp; Pricing'!$A$10:$A$85, 0))=0, 0, INDEX('Material List &amp; Pricing'!$C$10:$C$85, MATCH(A14, 'Material List &amp; Pricing'!$A$10:$A$85, 0))), 0)</f>
        <v>0</v>
      </c>
      <c r="D14" s="80">
        <f t="array" ref="D14">IFERROR(IF(INDEX('Material List &amp; Pricing'!$G$10:$G$85, MATCH(A14, 'Material List &amp; Pricing'!$A$10:$A$85, 0))=0, 0, INDEX('Material List &amp; Pricing'!$G$10:$G$85, MATCH(A14, 'Material List &amp; Pricing'!$A$10:$A$85, 0))), 0)</f>
        <v>0</v>
      </c>
      <c r="E14" s="73"/>
      <c r="F14" s="75">
        <f t="shared" si="0"/>
        <v>0</v>
      </c>
      <c r="G14" s="212"/>
      <c r="H14" s="72"/>
      <c r="I14" s="72"/>
      <c r="J14" s="83">
        <f>IFERROR(INDEX('Employees &amp; Wages'!$F$10:$F$85, MATCH(H14, 'Employees &amp; Wages'!$B$10:$B$85, 0)), 0)</f>
        <v>0</v>
      </c>
      <c r="K14" s="75">
        <f t="shared" ref="K14:K22" si="2">I14*J14</f>
        <v>0</v>
      </c>
      <c r="L14" s="212"/>
      <c r="M14" s="72"/>
      <c r="N14" s="72"/>
      <c r="O14" s="73"/>
      <c r="P14" s="74"/>
      <c r="Q14" s="75">
        <f t="shared" si="1"/>
        <v>0</v>
      </c>
    </row>
    <row r="15" spans="1:21" ht="14.4">
      <c r="A15" s="77"/>
      <c r="B15" s="72"/>
      <c r="C15" s="79">
        <f t="array" ref="C15">IFERROR(IF(INDEX('Material List &amp; Pricing'!$C$10:$C$85, MATCH(A15, 'Material List &amp; Pricing'!$A$10:$A$85, 0))=0, 0, INDEX('Material List &amp; Pricing'!$C$10:$C$85, MATCH(A15, 'Material List &amp; Pricing'!$A$10:$A$85, 0))), 0)</f>
        <v>0</v>
      </c>
      <c r="D15" s="80">
        <f t="array" ref="D15">IFERROR(IF(INDEX('Material List &amp; Pricing'!$G$10:$G$85, MATCH(A15, 'Material List &amp; Pricing'!$A$10:$A$85, 0))=0, 0, INDEX('Material List &amp; Pricing'!$G$10:$G$85, MATCH(A15, 'Material List &amp; Pricing'!$A$10:$A$85, 0))), 0)</f>
        <v>0</v>
      </c>
      <c r="E15" s="73"/>
      <c r="F15" s="75">
        <f t="shared" si="0"/>
        <v>0</v>
      </c>
      <c r="G15" s="212"/>
      <c r="H15" s="72"/>
      <c r="I15" s="72"/>
      <c r="J15" s="83">
        <f>IFERROR(INDEX('Employees &amp; Wages'!$F$10:$F$85, MATCH(H15, 'Employees &amp; Wages'!$B$10:$B$85, 0)), 0)</f>
        <v>0</v>
      </c>
      <c r="K15" s="75">
        <f t="shared" si="2"/>
        <v>0</v>
      </c>
      <c r="L15" s="212"/>
      <c r="M15" s="72"/>
      <c r="N15" s="72"/>
      <c r="O15" s="73"/>
      <c r="P15" s="74"/>
      <c r="Q15" s="75">
        <f t="shared" si="1"/>
        <v>0</v>
      </c>
    </row>
    <row r="16" spans="1:21" ht="14.4">
      <c r="A16" s="77"/>
      <c r="B16" s="72"/>
      <c r="C16" s="79">
        <f t="array" ref="C16">IFERROR(IF(INDEX('Material List &amp; Pricing'!$C$10:$C$85, MATCH(A16, 'Material List &amp; Pricing'!$A$10:$A$85, 0))=0, 0, INDEX('Material List &amp; Pricing'!$C$10:$C$85, MATCH(A16, 'Material List &amp; Pricing'!$A$10:$A$85, 0))), 0)</f>
        <v>0</v>
      </c>
      <c r="D16" s="80">
        <f t="array" ref="D16">IFERROR(IF(INDEX('Material List &amp; Pricing'!$G$10:$G$85, MATCH(A16, 'Material List &amp; Pricing'!$A$10:$A$85, 0))=0, 0, INDEX('Material List &amp; Pricing'!$G$10:$G$85, MATCH(A16, 'Material List &amp; Pricing'!$A$10:$A$85, 0))), 0)</f>
        <v>0</v>
      </c>
      <c r="E16" s="73"/>
      <c r="F16" s="75">
        <f t="shared" si="0"/>
        <v>0</v>
      </c>
      <c r="G16" s="212"/>
      <c r="H16" s="72"/>
      <c r="I16" s="72"/>
      <c r="J16" s="83">
        <f>IFERROR(INDEX('Employees &amp; Wages'!$F$10:$F$85, MATCH(H16, 'Employees &amp; Wages'!$B$10:$B$85, 0)), 0)</f>
        <v>0</v>
      </c>
      <c r="K16" s="75">
        <f t="shared" si="2"/>
        <v>0</v>
      </c>
      <c r="L16" s="212"/>
      <c r="M16" s="72"/>
      <c r="N16" s="72"/>
      <c r="O16" s="72"/>
      <c r="P16" s="74"/>
      <c r="Q16" s="75">
        <f t="shared" si="1"/>
        <v>0</v>
      </c>
    </row>
    <row r="17" spans="1:17" ht="14.4">
      <c r="A17" s="77"/>
      <c r="B17" s="72"/>
      <c r="C17" s="79">
        <f t="array" ref="C17">IFERROR(IF(INDEX('Material List &amp; Pricing'!$C$10:$C$85, MATCH(A17, 'Material List &amp; Pricing'!$A$10:$A$85, 0))=0, 0, INDEX('Material List &amp; Pricing'!$C$10:$C$85, MATCH(A17, 'Material List &amp; Pricing'!$A$10:$A$85, 0))), 0)</f>
        <v>0</v>
      </c>
      <c r="D17" s="80">
        <f t="array" ref="D17">IFERROR(IF(INDEX('Material List &amp; Pricing'!$G$10:$G$85, MATCH(A17, 'Material List &amp; Pricing'!$A$10:$A$85, 0))=0, 0, INDEX('Material List &amp; Pricing'!$G$10:$G$85, MATCH(A17, 'Material List &amp; Pricing'!$A$10:$A$85, 0))), 0)</f>
        <v>0</v>
      </c>
      <c r="E17" s="73"/>
      <c r="F17" s="75">
        <f t="shared" si="0"/>
        <v>0</v>
      </c>
      <c r="G17" s="212"/>
      <c r="H17" s="72"/>
      <c r="I17" s="72"/>
      <c r="J17" s="83">
        <f>IFERROR(INDEX('Employees &amp; Wages'!$F$10:$F$85, MATCH(H17, 'Employees &amp; Wages'!$B$10:$B$85, 0)), 0)</f>
        <v>0</v>
      </c>
      <c r="K17" s="75">
        <f t="shared" si="2"/>
        <v>0</v>
      </c>
      <c r="L17" s="212"/>
      <c r="M17" s="72"/>
      <c r="N17" s="72"/>
      <c r="O17" s="72"/>
      <c r="P17" s="74"/>
      <c r="Q17" s="75">
        <f t="shared" si="1"/>
        <v>0</v>
      </c>
    </row>
    <row r="18" spans="1:17" ht="14.4">
      <c r="A18" s="77"/>
      <c r="B18" s="81"/>
      <c r="C18" s="79">
        <f t="array" ref="C18">IFERROR(IF(INDEX('Material List &amp; Pricing'!$C$10:$C$85, MATCH(A18, 'Material List &amp; Pricing'!$A$10:$A$85, 0))=0, 0, INDEX('Material List &amp; Pricing'!$C$10:$C$85, MATCH(A18, 'Material List &amp; Pricing'!$A$10:$A$85, 0))), 0)</f>
        <v>0</v>
      </c>
      <c r="D18" s="80">
        <f t="array" ref="D18">IFERROR(IF(INDEX('Material List &amp; Pricing'!$G$10:$G$85, MATCH(A18, 'Material List &amp; Pricing'!$A$10:$A$85, 0))=0, 0, INDEX('Material List &amp; Pricing'!$G$10:$G$85, MATCH(A18, 'Material List &amp; Pricing'!$A$10:$A$85, 0))), 0)</f>
        <v>0</v>
      </c>
      <c r="E18" s="73"/>
      <c r="F18" s="75">
        <f t="shared" si="0"/>
        <v>0</v>
      </c>
      <c r="G18" s="212"/>
      <c r="H18" s="72"/>
      <c r="I18" s="72"/>
      <c r="J18" s="83">
        <f>IFERROR(INDEX('Employees &amp; Wages'!$F$10:$F$85, MATCH(H18, 'Employees &amp; Wages'!$B$10:$B$85, 0)), 0)</f>
        <v>0</v>
      </c>
      <c r="K18" s="75">
        <f t="shared" si="2"/>
        <v>0</v>
      </c>
      <c r="L18" s="212"/>
      <c r="M18" s="72"/>
      <c r="N18" s="72"/>
      <c r="O18" s="72"/>
      <c r="P18" s="74"/>
      <c r="Q18" s="75">
        <f t="shared" si="1"/>
        <v>0</v>
      </c>
    </row>
    <row r="19" spans="1:17" ht="14.4">
      <c r="A19" s="77"/>
      <c r="B19" s="81"/>
      <c r="C19" s="79">
        <f t="array" ref="C19">IFERROR(IF(INDEX('Material List &amp; Pricing'!$C$10:$C$85, MATCH(A19, 'Material List &amp; Pricing'!$A$10:$A$85, 0))=0, 0, INDEX('Material List &amp; Pricing'!$C$10:$C$85, MATCH(A19, 'Material List &amp; Pricing'!$A$10:$A$85, 0))), 0)</f>
        <v>0</v>
      </c>
      <c r="D19" s="80">
        <f t="array" ref="D19">IFERROR(IF(INDEX('Material List &amp; Pricing'!$G$10:$G$85, MATCH(A19, 'Material List &amp; Pricing'!$A$10:$A$85, 0))=0, 0, INDEX('Material List &amp; Pricing'!$G$10:$G$85, MATCH(A19, 'Material List &amp; Pricing'!$A$10:$A$85, 0))), 0)</f>
        <v>0</v>
      </c>
      <c r="E19" s="73"/>
      <c r="F19" s="75">
        <f t="shared" si="0"/>
        <v>0</v>
      </c>
      <c r="G19" s="212"/>
      <c r="H19" s="72"/>
      <c r="I19" s="72"/>
      <c r="J19" s="83">
        <f>IFERROR(INDEX('Employees &amp; Wages'!$F$10:$F$85, MATCH(H19, 'Employees &amp; Wages'!$B$10:$B$85, 0)), 0)</f>
        <v>0</v>
      </c>
      <c r="K19" s="75">
        <f t="shared" si="2"/>
        <v>0</v>
      </c>
      <c r="L19" s="212"/>
      <c r="M19" s="72"/>
      <c r="N19" s="72"/>
      <c r="O19" s="72"/>
      <c r="P19" s="74"/>
      <c r="Q19" s="75">
        <f t="shared" si="1"/>
        <v>0</v>
      </c>
    </row>
    <row r="20" spans="1:17" ht="14.4">
      <c r="A20" s="77"/>
      <c r="B20" s="81"/>
      <c r="C20" s="79">
        <f t="array" ref="C20">IFERROR(IF(INDEX('Material List &amp; Pricing'!$C$10:$C$85, MATCH(A20, 'Material List &amp; Pricing'!$A$10:$A$85, 0))=0, 0, INDEX('Material List &amp; Pricing'!$C$10:$C$85, MATCH(A20, 'Material List &amp; Pricing'!$A$10:$A$85, 0))), 0)</f>
        <v>0</v>
      </c>
      <c r="D20" s="80">
        <f t="array" ref="D20">IFERROR(IF(INDEX('Material List &amp; Pricing'!$G$10:$G$85, MATCH(A20, 'Material List &amp; Pricing'!$A$10:$A$85, 0))=0, 0, INDEX('Material List &amp; Pricing'!$G$10:$G$85, MATCH(A20, 'Material List &amp; Pricing'!$A$10:$A$85, 0))), 0)</f>
        <v>0</v>
      </c>
      <c r="E20" s="73"/>
      <c r="F20" s="75">
        <f t="shared" si="0"/>
        <v>0</v>
      </c>
      <c r="G20" s="212"/>
      <c r="H20" s="72"/>
      <c r="I20" s="72"/>
      <c r="J20" s="83">
        <f>IFERROR(INDEX('Employees &amp; Wages'!$F$10:$F$85, MATCH(H20, 'Employees &amp; Wages'!$B$10:$B$85, 0)), 0)</f>
        <v>0</v>
      </c>
      <c r="K20" s="75">
        <f t="shared" si="2"/>
        <v>0</v>
      </c>
      <c r="L20" s="212"/>
      <c r="M20" s="72"/>
      <c r="N20" s="72"/>
      <c r="O20" s="72"/>
      <c r="P20" s="74"/>
      <c r="Q20" s="75">
        <f t="shared" si="1"/>
        <v>0</v>
      </c>
    </row>
    <row r="21" spans="1:17" ht="14.4">
      <c r="A21" s="77"/>
      <c r="B21" s="81"/>
      <c r="C21" s="79">
        <f t="array" ref="C21">IFERROR(IF(INDEX('Material List &amp; Pricing'!$C$10:$C$85, MATCH(A21, 'Material List &amp; Pricing'!$A$10:$A$85, 0))=0, 0, INDEX('Material List &amp; Pricing'!$C$10:$C$85, MATCH(A21, 'Material List &amp; Pricing'!$A$10:$A$85, 0))), 0)</f>
        <v>0</v>
      </c>
      <c r="D21" s="80">
        <f t="array" ref="D21">IFERROR(IF(INDEX('Material List &amp; Pricing'!$G$10:$G$85, MATCH(A21, 'Material List &amp; Pricing'!$A$10:$A$85, 0))=0, 0, INDEX('Material List &amp; Pricing'!$G$10:$G$85, MATCH(A21, 'Material List &amp; Pricing'!$A$10:$A$85, 0))), 0)</f>
        <v>0</v>
      </c>
      <c r="E21" s="73"/>
      <c r="F21" s="75">
        <f t="shared" si="0"/>
        <v>0</v>
      </c>
      <c r="G21" s="212"/>
      <c r="H21" s="72"/>
      <c r="I21" s="72"/>
      <c r="J21" s="83">
        <f>IFERROR(INDEX('Employees &amp; Wages'!$F$10:$F$85, MATCH(H21, 'Employees &amp; Wages'!$B$10:$B$85, 0)), 0)</f>
        <v>0</v>
      </c>
      <c r="K21" s="75">
        <f t="shared" si="2"/>
        <v>0</v>
      </c>
      <c r="L21" s="212"/>
      <c r="M21" s="72"/>
      <c r="N21" s="72"/>
      <c r="O21" s="72"/>
      <c r="P21" s="74"/>
      <c r="Q21" s="75">
        <f t="shared" si="1"/>
        <v>0</v>
      </c>
    </row>
    <row r="22" spans="1:17" ht="14.4">
      <c r="A22" s="77"/>
      <c r="B22" s="72"/>
      <c r="C22" s="79">
        <f t="array" ref="C22">IFERROR(IF(INDEX('Material List &amp; Pricing'!$C$10:$C$85, MATCH(A22, 'Material List &amp; Pricing'!$A$10:$A$85, 0))=0, 0, INDEX('Material List &amp; Pricing'!$C$10:$C$85, MATCH(A22, 'Material List &amp; Pricing'!$A$10:$A$85, 0))), 0)</f>
        <v>0</v>
      </c>
      <c r="D22" s="80">
        <f t="array" ref="D22">IFERROR(IF(INDEX('Material List &amp; Pricing'!$G$10:$G$85, MATCH(A22, 'Material List &amp; Pricing'!$A$10:$A$85, 0))=0, 0, INDEX('Material List &amp; Pricing'!$G$10:$G$85, MATCH(A22, 'Material List &amp; Pricing'!$A$10:$A$85, 0))), 0)</f>
        <v>0</v>
      </c>
      <c r="E22" s="73"/>
      <c r="F22" s="75">
        <f t="shared" si="0"/>
        <v>0</v>
      </c>
      <c r="G22" s="212"/>
      <c r="H22" s="72"/>
      <c r="I22" s="72"/>
      <c r="J22" s="83">
        <f>IFERROR(INDEX('Employees &amp; Wages'!$F$10:$F$85, MATCH(H22, 'Employees &amp; Wages'!$B$10:$B$85, 0)), 0)</f>
        <v>0</v>
      </c>
      <c r="K22" s="75">
        <f t="shared" si="2"/>
        <v>0</v>
      </c>
      <c r="L22" s="212"/>
      <c r="M22" s="289" t="s">
        <v>30</v>
      </c>
      <c r="N22" s="290"/>
      <c r="O22" s="291"/>
      <c r="P22" s="190">
        <f>IF(SUMPRODUCT(N12:N21,P12:P21)=0, 0, SUMPRODUCT(N12:N21, P12:P21))</f>
        <v>0</v>
      </c>
      <c r="Q22" s="189">
        <f>SUM(Q12:Q18)</f>
        <v>0</v>
      </c>
    </row>
    <row r="23" spans="1:17" ht="13.8">
      <c r="A23" s="77"/>
      <c r="B23" s="72"/>
      <c r="C23" s="79">
        <f t="array" ref="C23">IFERROR(IF(INDEX('Material List &amp; Pricing'!$C$10:$C$85, MATCH(A23, 'Material List &amp; Pricing'!$A$10:$A$85, 0))=0, 0, INDEX('Material List &amp; Pricing'!$C$10:$C$85, MATCH(A23, 'Material List &amp; Pricing'!$A$10:$A$85, 0))), 0)</f>
        <v>0</v>
      </c>
      <c r="D23" s="80">
        <f t="array" ref="D23">IFERROR(IF(INDEX('Material List &amp; Pricing'!$G$10:$G$85, MATCH(A23, 'Material List &amp; Pricing'!$A$10:$A$85, 0))=0, 0, INDEX('Material List &amp; Pricing'!$G$10:$G$85, MATCH(A23, 'Material List &amp; Pricing'!$A$10:$A$85, 0))), 0)</f>
        <v>0</v>
      </c>
      <c r="E23" s="73"/>
      <c r="F23" s="75">
        <f>(C23*B23)+E23</f>
        <v>0</v>
      </c>
      <c r="G23" s="212"/>
      <c r="H23" s="186" t="s">
        <v>31</v>
      </c>
      <c r="I23" s="187">
        <f>IF(ISNUMBER(H13), H13 * I13, SUM(I13:I22))</f>
        <v>0</v>
      </c>
      <c r="J23" s="188"/>
      <c r="K23" s="189">
        <f>SUM(K13:K22)</f>
        <v>0</v>
      </c>
      <c r="L23" s="212"/>
      <c r="M23" s="292" t="s">
        <v>32</v>
      </c>
      <c r="N23" s="293"/>
      <c r="O23" s="293"/>
      <c r="P23" s="293"/>
      <c r="Q23" s="294"/>
    </row>
    <row r="24" spans="1:17" ht="13.8">
      <c r="A24" s="77"/>
      <c r="B24" s="72"/>
      <c r="C24" s="79">
        <f t="array" ref="C24">IFERROR(IF(INDEX('Material List &amp; Pricing'!$C$10:$C$85, MATCH(A24, 'Material List &amp; Pricing'!$A$10:$A$85, 0))=0, 0, INDEX('Material List &amp; Pricing'!$C$10:$C$85, MATCH(A24, 'Material List &amp; Pricing'!$A$10:$A$85, 0))), 0)</f>
        <v>0</v>
      </c>
      <c r="D24" s="80">
        <f t="array" ref="D24">IFERROR(IF(INDEX('Material List &amp; Pricing'!$G$10:$G$85, MATCH(A24, 'Material List &amp; Pricing'!$A$10:$A$85, 0))=0, 0, INDEX('Material List &amp; Pricing'!$G$10:$G$85, MATCH(A24, 'Material List &amp; Pricing'!$A$10:$A$85, 0))), 0)</f>
        <v>0</v>
      </c>
      <c r="E24" s="73"/>
      <c r="F24" s="75">
        <f t="shared" si="0"/>
        <v>0</v>
      </c>
      <c r="G24" s="212"/>
      <c r="H24" s="292" t="s">
        <v>33</v>
      </c>
      <c r="I24" s="293"/>
      <c r="J24" s="293"/>
      <c r="K24" s="295"/>
      <c r="L24" s="214"/>
      <c r="M24" s="296"/>
      <c r="N24" s="297"/>
      <c r="O24" s="297"/>
      <c r="P24" s="297"/>
      <c r="Q24" s="298"/>
    </row>
    <row r="25" spans="1:17" ht="13.8">
      <c r="A25" s="77"/>
      <c r="B25" s="72"/>
      <c r="C25" s="79">
        <f t="array" ref="C25">IFERROR(IF(INDEX('Material List &amp; Pricing'!$C$10:$C$85, MATCH(A25, 'Material List &amp; Pricing'!$A$10:$A$85, 0))=0, 0, INDEX('Material List &amp; Pricing'!$C$10:$C$85, MATCH(A25, 'Material List &amp; Pricing'!$A$10:$A$85, 0))), 0)</f>
        <v>0</v>
      </c>
      <c r="D25" s="80">
        <f t="array" ref="D25">IFERROR(IF(INDEX('Material List &amp; Pricing'!$G$10:$G$85, MATCH(A25, 'Material List &amp; Pricing'!$A$10:$A$85, 0))=0, 0, INDEX('Material List &amp; Pricing'!$G$10:$G$85, MATCH(A25, 'Material List &amp; Pricing'!$A$10:$A$85, 0))), 0)</f>
        <v>0</v>
      </c>
      <c r="E25" s="73"/>
      <c r="F25" s="75">
        <f t="shared" si="0"/>
        <v>0</v>
      </c>
      <c r="G25" s="212"/>
      <c r="H25" s="198" t="s">
        <v>34</v>
      </c>
      <c r="I25" s="199" t="s">
        <v>35</v>
      </c>
      <c r="J25" s="199" t="s">
        <v>36</v>
      </c>
      <c r="K25" s="200" t="s">
        <v>37</v>
      </c>
      <c r="L25" s="214"/>
      <c r="M25" s="299"/>
      <c r="N25" s="300"/>
      <c r="O25" s="300"/>
      <c r="P25" s="300"/>
      <c r="Q25" s="301"/>
    </row>
    <row r="26" spans="1:17" ht="13.2">
      <c r="A26" s="77"/>
      <c r="B26" s="72"/>
      <c r="C26" s="79">
        <f t="array" ref="C26">IFERROR(IF(INDEX('Material List &amp; Pricing'!$C$10:$C$85, MATCH(A26, 'Material List &amp; Pricing'!$A$10:$A$85, 0))=0, 0, INDEX('Material List &amp; Pricing'!$C$10:$C$85, MATCH(A26, 'Material List &amp; Pricing'!$A$10:$A$85, 0))), 0)</f>
        <v>0</v>
      </c>
      <c r="D26" s="80">
        <f t="array" ref="D26">IFERROR(IF(INDEX('Material List &amp; Pricing'!$G$10:$G$85, MATCH(A26, 'Material List &amp; Pricing'!$A$10:$A$85, 0))=0, 0, INDEX('Material List &amp; Pricing'!$G$10:$G$85, MATCH(A26, 'Material List &amp; Pricing'!$A$10:$A$85, 0))), 0)</f>
        <v>0</v>
      </c>
      <c r="E26" s="73"/>
      <c r="F26" s="75">
        <f t="shared" si="0"/>
        <v>0</v>
      </c>
      <c r="G26" s="212"/>
      <c r="H26" s="260">
        <f>K23</f>
        <v>0</v>
      </c>
      <c r="I26" s="262">
        <f>'Labor Burden'!I22</f>
        <v>0</v>
      </c>
      <c r="J26" s="316">
        <f>H26*I26</f>
        <v>0</v>
      </c>
      <c r="K26" s="317">
        <f>(H26)+H26*I26</f>
        <v>0</v>
      </c>
      <c r="L26" s="214"/>
      <c r="M26" s="299"/>
      <c r="N26" s="300"/>
      <c r="O26" s="300"/>
      <c r="P26" s="300"/>
      <c r="Q26" s="301"/>
    </row>
    <row r="27" spans="1:17" ht="13.8">
      <c r="A27" s="77"/>
      <c r="B27" s="81"/>
      <c r="C27" s="79">
        <f t="array" ref="C27">IFERROR(IF(INDEX('Material List &amp; Pricing'!$C$10:$C$85, MATCH(A27, 'Material List &amp; Pricing'!$A$10:$A$85, 0))=0, 0, INDEX('Material List &amp; Pricing'!$C$10:$C$85, MATCH(A27, 'Material List &amp; Pricing'!$A$10:$A$85, 0))), 0)</f>
        <v>0</v>
      </c>
      <c r="D27" s="80">
        <f t="array" ref="D27">IFERROR(IF(INDEX('Material List &amp; Pricing'!$G$10:$G$85, MATCH(A27, 'Material List &amp; Pricing'!$A$10:$A$85, 0))=0, 0, INDEX('Material List &amp; Pricing'!$G$10:$G$85, MATCH(A27, 'Material List &amp; Pricing'!$A$10:$A$85, 0))), 0)</f>
        <v>0</v>
      </c>
      <c r="E27" s="73"/>
      <c r="F27" s="75">
        <f t="shared" si="0"/>
        <v>0</v>
      </c>
      <c r="G27" s="212"/>
      <c r="H27" s="261"/>
      <c r="I27" s="263"/>
      <c r="J27" s="263"/>
      <c r="K27" s="273"/>
      <c r="L27" s="212"/>
      <c r="M27" s="299"/>
      <c r="N27" s="300"/>
      <c r="O27" s="300"/>
      <c r="P27" s="300"/>
      <c r="Q27" s="301"/>
    </row>
    <row r="28" spans="1:17" ht="13.8">
      <c r="A28" s="77"/>
      <c r="B28" s="72"/>
      <c r="C28" s="79">
        <f t="array" ref="C28">IFERROR(IF(INDEX('Material List &amp; Pricing'!$C$10:$C$85, MATCH(A28, 'Material List &amp; Pricing'!$A$10:$A$85, 0))=0, 0, INDEX('Material List &amp; Pricing'!$C$10:$C$85, MATCH(A28, 'Material List &amp; Pricing'!$A$10:$A$85, 0))), 0)</f>
        <v>0</v>
      </c>
      <c r="D28" s="80">
        <f t="array" ref="D28">IFERROR(IF(INDEX('Material List &amp; Pricing'!$G$10:$G$85, MATCH(A28, 'Material List &amp; Pricing'!$A$10:$A$85, 0))=0, 0, INDEX('Material List &amp; Pricing'!$G$10:$G$85, MATCH(A28, 'Material List &amp; Pricing'!$A$10:$A$85, 0))), 0)</f>
        <v>0</v>
      </c>
      <c r="E28" s="73"/>
      <c r="F28" s="75">
        <f t="shared" si="0"/>
        <v>0</v>
      </c>
      <c r="G28" s="212"/>
      <c r="H28" s="307" t="s">
        <v>38</v>
      </c>
      <c r="I28" s="297"/>
      <c r="J28" s="297"/>
      <c r="K28" s="298"/>
      <c r="L28" s="212"/>
      <c r="M28" s="299"/>
      <c r="N28" s="300"/>
      <c r="O28" s="300"/>
      <c r="P28" s="300"/>
      <c r="Q28" s="301"/>
    </row>
    <row r="29" spans="1:17" ht="13.8">
      <c r="A29" s="77"/>
      <c r="B29" s="72"/>
      <c r="C29" s="79">
        <f t="array" ref="C29">IFERROR(IF(INDEX('Material List &amp; Pricing'!$C$10:$C$85, MATCH(A29, 'Material List &amp; Pricing'!$A$10:$A$85, 0))=0, 0, INDEX('Material List &amp; Pricing'!$C$10:$C$85, MATCH(A29, 'Material List &amp; Pricing'!$A$10:$A$85, 0))), 0)</f>
        <v>0</v>
      </c>
      <c r="D29" s="80">
        <f t="array" ref="D29">IFERROR(IF(INDEX('Material List &amp; Pricing'!$G$10:$G$85, MATCH(A29, 'Material List &amp; Pricing'!$A$10:$A$85, 0))=0, 0, INDEX('Material List &amp; Pricing'!$G$10:$G$85, MATCH(A29, 'Material List &amp; Pricing'!$A$10:$A$85, 0))), 0)</f>
        <v>0</v>
      </c>
      <c r="E29" s="73"/>
      <c r="F29" s="75">
        <f t="shared" si="0"/>
        <v>0</v>
      </c>
      <c r="G29" s="212"/>
      <c r="H29" s="71" t="s">
        <v>39</v>
      </c>
      <c r="I29" s="71" t="s">
        <v>40</v>
      </c>
      <c r="J29" s="71" t="s">
        <v>41</v>
      </c>
      <c r="K29" s="71" t="s">
        <v>20</v>
      </c>
      <c r="L29" s="212"/>
      <c r="M29" s="299"/>
      <c r="N29" s="300"/>
      <c r="O29" s="300"/>
      <c r="P29" s="300"/>
      <c r="Q29" s="301"/>
    </row>
    <row r="30" spans="1:17" ht="13.2">
      <c r="A30" s="77"/>
      <c r="B30" s="72"/>
      <c r="C30" s="79">
        <f t="array" ref="C30">IFERROR(IF(INDEX('Material List &amp; Pricing'!$C$10:$C$85, MATCH(A30, 'Material List &amp; Pricing'!$A$10:$A$85, 0))=0, 0, INDEX('Material List &amp; Pricing'!$C$10:$C$85, MATCH(A30, 'Material List &amp; Pricing'!$A$10:$A$85, 0))), 0)</f>
        <v>0</v>
      </c>
      <c r="D30" s="80">
        <f t="array" ref="D30">IFERROR(IF(INDEX('Material List &amp; Pricing'!$G$10:$G$85, MATCH(A30, 'Material List &amp; Pricing'!$A$10:$A$85, 0))=0, 0, INDEX('Material List &amp; Pricing'!$G$10:$G$85, MATCH(A30, 'Material List &amp; Pricing'!$A$10:$A$85, 0))), 0)</f>
        <v>0</v>
      </c>
      <c r="E30" s="73"/>
      <c r="F30" s="75">
        <f t="shared" si="0"/>
        <v>0</v>
      </c>
      <c r="G30" s="212"/>
      <c r="H30" s="72"/>
      <c r="I30" s="72"/>
      <c r="J30" s="72"/>
      <c r="K30" s="75">
        <f t="shared" ref="K30:K35" si="3">IF(I30=0, 0, IFERROR(I30, 0))</f>
        <v>0</v>
      </c>
      <c r="L30" s="212"/>
      <c r="M30" s="299"/>
      <c r="N30" s="300"/>
      <c r="O30" s="300"/>
      <c r="P30" s="300"/>
      <c r="Q30" s="301"/>
    </row>
    <row r="31" spans="1:17" ht="13.2">
      <c r="A31" s="77"/>
      <c r="B31" s="72"/>
      <c r="C31" s="79">
        <f t="array" ref="C31">IFERROR(IF(INDEX('Material List &amp; Pricing'!$C$10:$C$85, MATCH(A31, 'Material List &amp; Pricing'!$A$10:$A$85, 0))=0, 0, INDEX('Material List &amp; Pricing'!$C$10:$C$85, MATCH(A31, 'Material List &amp; Pricing'!$A$10:$A$85, 0))), 0)</f>
        <v>0</v>
      </c>
      <c r="D31" s="80">
        <f t="array" ref="D31">IFERROR(IF(INDEX('Material List &amp; Pricing'!$G$10:$G$85, MATCH(A31, 'Material List &amp; Pricing'!$A$10:$A$85, 0))=0, 0, INDEX('Material List &amp; Pricing'!$G$10:$G$85, MATCH(A31, 'Material List &amp; Pricing'!$A$10:$A$85, 0))), 0)</f>
        <v>0</v>
      </c>
      <c r="E31" s="73"/>
      <c r="F31" s="75">
        <f t="shared" si="0"/>
        <v>0</v>
      </c>
      <c r="G31" s="212"/>
      <c r="H31" s="72"/>
      <c r="I31" s="72"/>
      <c r="J31" s="72"/>
      <c r="K31" s="75">
        <f t="shared" si="3"/>
        <v>0</v>
      </c>
      <c r="L31" s="212"/>
      <c r="M31" s="302"/>
      <c r="N31" s="303"/>
      <c r="O31" s="303"/>
      <c r="P31" s="303"/>
      <c r="Q31" s="304"/>
    </row>
    <row r="32" spans="1:17" ht="13.8">
      <c r="A32" s="77"/>
      <c r="B32" s="72"/>
      <c r="C32" s="79">
        <f t="array" ref="C32">IFERROR(IF(INDEX('Material List &amp; Pricing'!$C$10:$C$85, MATCH(A32, 'Material List &amp; Pricing'!$A$10:$A$85, 0))=0, 0, INDEX('Material List &amp; Pricing'!$C$10:$C$85, MATCH(A32, 'Material List &amp; Pricing'!$A$10:$A$85, 0))), 0)</f>
        <v>0</v>
      </c>
      <c r="D32" s="80">
        <f t="array" ref="D32">IFERROR(IF(INDEX('Material List &amp; Pricing'!$G$10:$G$85, MATCH(A32, 'Material List &amp; Pricing'!$A$10:$A$85, 0))=0, 0, INDEX('Material List &amp; Pricing'!$G$10:$G$85, MATCH(A32, 'Material List &amp; Pricing'!$A$10:$A$85, 0))), 0)</f>
        <v>0</v>
      </c>
      <c r="E32" s="73"/>
      <c r="F32" s="75">
        <f t="shared" si="0"/>
        <v>0</v>
      </c>
      <c r="G32" s="212"/>
      <c r="H32" s="72"/>
      <c r="I32" s="72"/>
      <c r="J32" s="72"/>
      <c r="K32" s="75">
        <f t="shared" si="3"/>
        <v>0</v>
      </c>
      <c r="L32" s="212"/>
      <c r="M32" s="305" t="s">
        <v>42</v>
      </c>
      <c r="N32" s="306"/>
      <c r="O32" s="306"/>
      <c r="P32" s="306"/>
      <c r="Q32" s="295"/>
    </row>
    <row r="33" spans="1:17" ht="13.8">
      <c r="A33" s="77"/>
      <c r="B33" s="81"/>
      <c r="C33" s="79">
        <f t="array" ref="C33">IFERROR(IF(INDEX('Material List &amp; Pricing'!$C$10:$C$85, MATCH(A33, 'Material List &amp; Pricing'!$A$10:$A$85, 0))=0, 0, INDEX('Material List &amp; Pricing'!$C$10:$C$85, MATCH(A33, 'Material List &amp; Pricing'!$A$10:$A$85, 0))), 0)</f>
        <v>0</v>
      </c>
      <c r="D33" s="80">
        <f t="array" ref="D33">IFERROR(IF(INDEX('Material List &amp; Pricing'!$G$10:$G$85, MATCH(A33, 'Material List &amp; Pricing'!$A$10:$A$85, 0))=0, 0, INDEX('Material List &amp; Pricing'!$G$10:$G$85, MATCH(A33, 'Material List &amp; Pricing'!$A$10:$A$85, 0))), 0)</f>
        <v>0</v>
      </c>
      <c r="E33" s="73"/>
      <c r="F33" s="75">
        <f t="shared" si="0"/>
        <v>0</v>
      </c>
      <c r="G33" s="212"/>
      <c r="H33" s="72"/>
      <c r="I33" s="72"/>
      <c r="J33" s="72"/>
      <c r="K33" s="75">
        <f t="shared" si="3"/>
        <v>0</v>
      </c>
      <c r="L33" s="212"/>
      <c r="M33" s="191" t="s">
        <v>43</v>
      </c>
      <c r="N33" s="195" t="s">
        <v>44</v>
      </c>
      <c r="O33" s="191" t="s">
        <v>45</v>
      </c>
      <c r="P33" s="195" t="s">
        <v>19</v>
      </c>
      <c r="Q33" s="195" t="s">
        <v>24</v>
      </c>
    </row>
    <row r="34" spans="1:17" ht="13.2">
      <c r="A34" s="77"/>
      <c r="B34" s="72"/>
      <c r="C34" s="79">
        <f t="array" ref="C34">IFERROR(IF(INDEX('Material List &amp; Pricing'!$C$10:$C$85, MATCH(A34, 'Material List &amp; Pricing'!$A$10:$A$85, 0))=0, 0, INDEX('Material List &amp; Pricing'!$C$10:$C$85, MATCH(A34, 'Material List &amp; Pricing'!$A$10:$A$85, 0))), 0)</f>
        <v>0</v>
      </c>
      <c r="D34" s="80">
        <f t="array" ref="D34">IFERROR(IF(INDEX('Material List &amp; Pricing'!$G$10:$G$85, MATCH(A34, 'Material List &amp; Pricing'!$A$10:$A$85, 0))=0, 0, INDEX('Material List &amp; Pricing'!$G$10:$G$85, MATCH(A34, 'Material List &amp; Pricing'!$A$10:$A$85, 0))), 0)</f>
        <v>0</v>
      </c>
      <c r="E34" s="73"/>
      <c r="F34" s="75">
        <f t="shared" si="0"/>
        <v>0</v>
      </c>
      <c r="G34" s="212"/>
      <c r="H34" s="72"/>
      <c r="I34" s="72"/>
      <c r="J34" s="72"/>
      <c r="K34" s="75">
        <f t="shared" si="3"/>
        <v>0</v>
      </c>
      <c r="L34" s="212"/>
      <c r="M34" s="72"/>
      <c r="N34" s="73"/>
      <c r="O34" s="88"/>
      <c r="P34" s="73"/>
      <c r="Q34" s="75">
        <f t="shared" ref="Q34:Q37" si="4">(N34*O34)+P34</f>
        <v>0</v>
      </c>
    </row>
    <row r="35" spans="1:17" ht="13.2">
      <c r="A35" s="77"/>
      <c r="B35" s="72"/>
      <c r="C35" s="79">
        <f t="array" ref="C35">IFERROR(IF(INDEX('Material List &amp; Pricing'!$C$10:$C$85, MATCH(A35, 'Material List &amp; Pricing'!$A$10:$A$85, 0))=0, 0, INDEX('Material List &amp; Pricing'!$C$10:$C$85, MATCH(A35, 'Material List &amp; Pricing'!$A$10:$A$85, 0))), 0)</f>
        <v>0</v>
      </c>
      <c r="D35" s="80">
        <f t="array" ref="D35">IFERROR(IF(INDEX('Material List &amp; Pricing'!$G$10:$G$85, MATCH(A35, 'Material List &amp; Pricing'!$A$10:$A$85, 0))=0, 0, INDEX('Material List &amp; Pricing'!$G$10:$G$85, MATCH(A35, 'Material List &amp; Pricing'!$A$10:$A$85, 0))), 0)</f>
        <v>0</v>
      </c>
      <c r="E35" s="73"/>
      <c r="F35" s="75">
        <f t="shared" si="0"/>
        <v>0</v>
      </c>
      <c r="G35" s="212"/>
      <c r="H35" s="72"/>
      <c r="I35" s="72"/>
      <c r="J35" s="72"/>
      <c r="K35" s="75">
        <f t="shared" si="3"/>
        <v>0</v>
      </c>
      <c r="L35" s="212"/>
      <c r="M35" s="72"/>
      <c r="N35" s="72"/>
      <c r="O35" s="74"/>
      <c r="P35" s="73"/>
      <c r="Q35" s="75">
        <f t="shared" si="4"/>
        <v>0</v>
      </c>
    </row>
    <row r="36" spans="1:17" ht="13.8">
      <c r="A36" s="77"/>
      <c r="B36" s="72"/>
      <c r="C36" s="79">
        <f t="array" ref="C36">IFERROR(IF(INDEX('Material List &amp; Pricing'!$C$10:$C$85, MATCH(A36, 'Material List &amp; Pricing'!$A$10:$A$85, 0))=0, 0, INDEX('Material List &amp; Pricing'!$C$10:$C$85, MATCH(A36, 'Material List &amp; Pricing'!$A$10:$A$85, 0))), 0)</f>
        <v>0</v>
      </c>
      <c r="D36" s="80">
        <f t="array" ref="D36">IFERROR(IF(INDEX('Material List &amp; Pricing'!$G$10:$G$85, MATCH(A36, 'Material List &amp; Pricing'!$A$10:$A$85, 0))=0, 0, INDEX('Material List &amp; Pricing'!$G$10:$G$85, MATCH(A36, 'Material List &amp; Pricing'!$A$10:$A$85, 0))), 0)</f>
        <v>0</v>
      </c>
      <c r="E36" s="73"/>
      <c r="F36" s="75">
        <f t="shared" si="0"/>
        <v>0</v>
      </c>
      <c r="G36" s="212"/>
      <c r="H36" s="308" t="s">
        <v>30</v>
      </c>
      <c r="I36" s="309"/>
      <c r="J36" s="310"/>
      <c r="K36" s="70">
        <f>SUM(K30:K35)</f>
        <v>0</v>
      </c>
      <c r="L36" s="212"/>
      <c r="M36" s="72"/>
      <c r="N36" s="73"/>
      <c r="O36" s="74"/>
      <c r="P36" s="73"/>
      <c r="Q36" s="75">
        <f t="shared" si="4"/>
        <v>0</v>
      </c>
    </row>
    <row r="37" spans="1:17" ht="13.8">
      <c r="A37" s="77"/>
      <c r="B37" s="72"/>
      <c r="C37" s="79">
        <f t="array" ref="C37">IFERROR(IF(INDEX('Material List &amp; Pricing'!$C$10:$C$85, MATCH(A37, 'Material List &amp; Pricing'!$A$10:$A$85, 0))=0, 0, INDEX('Material List &amp; Pricing'!$C$10:$C$85, MATCH(A37, 'Material List &amp; Pricing'!$A$10:$A$85, 0))), 0)</f>
        <v>0</v>
      </c>
      <c r="D37" s="80">
        <f t="array" ref="D37">IFERROR(IF(INDEX('Material List &amp; Pricing'!$G$10:$G$85, MATCH(A37, 'Material List &amp; Pricing'!$A$10:$A$85, 0))=0, 0, INDEX('Material List &amp; Pricing'!$G$10:$G$85, MATCH(A37, 'Material List &amp; Pricing'!$A$10:$A$85, 0))), 0)</f>
        <v>0</v>
      </c>
      <c r="E37" s="73"/>
      <c r="F37" s="75">
        <f t="shared" si="0"/>
        <v>0</v>
      </c>
      <c r="G37" s="212"/>
      <c r="H37" s="292" t="s">
        <v>46</v>
      </c>
      <c r="I37" s="293"/>
      <c r="J37" s="293"/>
      <c r="K37" s="294"/>
      <c r="L37" s="212"/>
      <c r="M37" s="72"/>
      <c r="N37" s="72"/>
      <c r="O37" s="74"/>
      <c r="P37" s="73"/>
      <c r="Q37" s="75">
        <f t="shared" si="4"/>
        <v>0</v>
      </c>
    </row>
    <row r="38" spans="1:17" ht="14.4" thickBot="1">
      <c r="A38" s="280" t="s">
        <v>47</v>
      </c>
      <c r="B38" s="281"/>
      <c r="C38" s="281"/>
      <c r="D38" s="208">
        <f>IF(SUMPRODUCT(B12:B37,D12:D37)=0, 0, SUMPRODUCT(B12:B37, D12:D37))</f>
        <v>0</v>
      </c>
      <c r="E38" s="209"/>
      <c r="F38" s="210">
        <f>SUM(F12:F37)</f>
        <v>0</v>
      </c>
      <c r="G38" s="212"/>
      <c r="H38" s="191" t="s">
        <v>16</v>
      </c>
      <c r="I38" s="191" t="s">
        <v>48</v>
      </c>
      <c r="J38" s="191" t="s">
        <v>49</v>
      </c>
      <c r="K38" s="191" t="s">
        <v>20</v>
      </c>
      <c r="L38" s="212"/>
      <c r="M38" s="318" t="s">
        <v>30</v>
      </c>
      <c r="N38" s="319"/>
      <c r="O38" s="319"/>
      <c r="P38" s="319"/>
      <c r="Q38" s="207">
        <f>SUM(Q34:Q37)</f>
        <v>0</v>
      </c>
    </row>
    <row r="39" spans="1:17" ht="13.8">
      <c r="A39" s="277" t="s">
        <v>50</v>
      </c>
      <c r="B39" s="278"/>
      <c r="C39" s="278"/>
      <c r="D39" s="278"/>
      <c r="E39" s="278"/>
      <c r="F39" s="279"/>
      <c r="G39" s="212"/>
      <c r="H39" s="72"/>
      <c r="I39" s="72"/>
      <c r="J39" s="72"/>
      <c r="K39" s="75">
        <f t="shared" ref="K39:K45" si="5">I39*J39</f>
        <v>0</v>
      </c>
      <c r="L39" s="212"/>
      <c r="M39" s="282" t="s">
        <v>51</v>
      </c>
      <c r="N39" s="283"/>
      <c r="O39" s="283"/>
      <c r="P39" s="283"/>
      <c r="Q39" s="284"/>
    </row>
    <row r="40" spans="1:17" ht="13.8">
      <c r="A40" s="196" t="s">
        <v>16</v>
      </c>
      <c r="B40" s="191" t="s">
        <v>344</v>
      </c>
      <c r="C40" s="191" t="s">
        <v>52</v>
      </c>
      <c r="D40" s="191" t="s">
        <v>18</v>
      </c>
      <c r="E40" s="191" t="s">
        <v>19</v>
      </c>
      <c r="F40" s="197" t="s">
        <v>20</v>
      </c>
      <c r="G40" s="212"/>
      <c r="H40" s="72"/>
      <c r="I40" s="72"/>
      <c r="J40" s="72"/>
      <c r="K40" s="75">
        <f t="shared" si="5"/>
        <v>0</v>
      </c>
      <c r="L40" s="212"/>
      <c r="M40" s="196" t="s">
        <v>16</v>
      </c>
      <c r="N40" s="191" t="s">
        <v>53</v>
      </c>
      <c r="O40" s="191" t="s">
        <v>54</v>
      </c>
      <c r="P40" s="195" t="s">
        <v>11</v>
      </c>
      <c r="Q40" s="197" t="s">
        <v>55</v>
      </c>
    </row>
    <row r="41" spans="1:17" ht="13.2">
      <c r="A41" s="179"/>
      <c r="B41" s="72"/>
      <c r="C41" s="79">
        <f t="array" ref="C41">IFERROR(IF(INDEX('Plant List &amp; Pricing'!$D$10:$D$85, MATCH(A41, 'Plant List &amp; Pricing'!$B$10:$B$85, 0))=0, 0, INDEX('Plant List &amp; Pricing'!$D$10:$D$85, MATCH(A41, 'Plant List &amp; Pricing'!$B$10:$B$85, 0))), 0)</f>
        <v>0</v>
      </c>
      <c r="D41" s="80">
        <f t="array" ref="D41">IFERROR(IF(INDEX('Plant List &amp; Pricing'!$I$10:$I$85, MATCH(A41, 'Plant List &amp; Pricing'!$B$10:$B$85, 0))=0, 0, INDEX('Plant List &amp; Pricing'!$I$10:$I$85, MATCH(A41, 'Plant List &amp; Pricing'!$B$10:$B$85, 0))), 0)</f>
        <v>0</v>
      </c>
      <c r="E41" s="73"/>
      <c r="F41" s="180">
        <f t="shared" ref="F41:F50" si="6">(C41*B41)+E41</f>
        <v>0</v>
      </c>
      <c r="G41" s="212"/>
      <c r="H41" s="72"/>
      <c r="I41" s="72"/>
      <c r="J41" s="72"/>
      <c r="K41" s="75">
        <f t="shared" si="5"/>
        <v>0</v>
      </c>
      <c r="L41" s="212"/>
      <c r="M41" s="174" t="s">
        <v>57</v>
      </c>
      <c r="N41" s="84" t="str">
        <f>MAX(I13:I22) / 8 &amp; " Days On Site"</f>
        <v>0 Days On Site</v>
      </c>
      <c r="O41" s="85">
        <v>0</v>
      </c>
      <c r="P41" s="86">
        <f>$N$51*(1+(O41))</f>
        <v>0</v>
      </c>
      <c r="Q41" s="175">
        <f>IFERROR((O41/(1+O41)),0)</f>
        <v>0</v>
      </c>
    </row>
    <row r="42" spans="1:17" ht="13.2">
      <c r="A42" s="179"/>
      <c r="B42" s="72"/>
      <c r="C42" s="79">
        <f t="array" ref="C42">IFERROR(IF(INDEX('Plant List &amp; Pricing'!$D$10:$D$85, MATCH(A42, 'Plant List &amp; Pricing'!$B$10:$B$85, 0))=0, 0, INDEX('Plant List &amp; Pricing'!$D$10:$D$85, MATCH(A42, 'Plant List &amp; Pricing'!$B$10:$B$85, 0))), 0)</f>
        <v>0</v>
      </c>
      <c r="D42" s="80">
        <f t="array" ref="D42">IFERROR(IF(INDEX('Plant List &amp; Pricing'!$I$10:$I$85, MATCH(A42, 'Plant List &amp; Pricing'!$B$10:$B$85, 0))=0, 0, INDEX('Plant List &amp; Pricing'!$I$10:$I$85, MATCH(A42, 'Plant List &amp; Pricing'!$B$10:$B$85, 0))), 0)</f>
        <v>0</v>
      </c>
      <c r="E42" s="73"/>
      <c r="F42" s="180">
        <f t="shared" si="6"/>
        <v>0</v>
      </c>
      <c r="G42" s="212"/>
      <c r="H42" s="72"/>
      <c r="I42" s="72"/>
      <c r="J42" s="72"/>
      <c r="K42" s="75">
        <f t="shared" si="5"/>
        <v>0</v>
      </c>
      <c r="L42" s="212"/>
      <c r="M42" s="174" t="s">
        <v>59</v>
      </c>
      <c r="N42" s="87">
        <f>I23</f>
        <v>0</v>
      </c>
      <c r="O42" s="85">
        <v>0.15</v>
      </c>
      <c r="P42" s="86">
        <f t="shared" ref="P42:P51" si="7">$N$51*(1+(O42))</f>
        <v>0</v>
      </c>
      <c r="Q42" s="175">
        <f t="shared" ref="Q42:Q51" si="8">IFERROR((O42/(1+O42)),0)</f>
        <v>0.13043478260869565</v>
      </c>
    </row>
    <row r="43" spans="1:17" ht="13.2">
      <c r="A43" s="179"/>
      <c r="B43" s="72"/>
      <c r="C43" s="79">
        <f t="array" ref="C43">IFERROR(IF(INDEX('Plant List &amp; Pricing'!$D$10:$D$85, MATCH(A43, 'Plant List &amp; Pricing'!$B$10:$B$85, 0))=0, 0, INDEX('Plant List &amp; Pricing'!$D$10:$D$85, MATCH(A43, 'Plant List &amp; Pricing'!$B$10:$B$85, 0))), 0)</f>
        <v>0</v>
      </c>
      <c r="D43" s="80">
        <f t="array" ref="D43">IFERROR(IF(INDEX('Plant List &amp; Pricing'!$I$10:$I$85, MATCH(A43, 'Plant List &amp; Pricing'!$B$10:$B$85, 0))=0, 0, INDEX('Plant List &amp; Pricing'!$I$10:$I$85, MATCH(A43, 'Plant List &amp; Pricing'!$B$10:$B$85, 0))), 0)</f>
        <v>0</v>
      </c>
      <c r="E43" s="73"/>
      <c r="F43" s="180">
        <f t="shared" si="6"/>
        <v>0</v>
      </c>
      <c r="G43" s="212"/>
      <c r="H43" s="72"/>
      <c r="I43" s="72"/>
      <c r="J43" s="72"/>
      <c r="K43" s="75">
        <f t="shared" si="5"/>
        <v>0</v>
      </c>
      <c r="L43" s="212"/>
      <c r="M43" s="174" t="s">
        <v>61</v>
      </c>
      <c r="N43" s="86">
        <f>SUM(F38)</f>
        <v>0</v>
      </c>
      <c r="O43" s="85">
        <v>0.18</v>
      </c>
      <c r="P43" s="86">
        <f t="shared" si="7"/>
        <v>0</v>
      </c>
      <c r="Q43" s="175">
        <f t="shared" si="8"/>
        <v>0.15254237288135594</v>
      </c>
    </row>
    <row r="44" spans="1:17" ht="13.2">
      <c r="A44" s="179"/>
      <c r="B44" s="72"/>
      <c r="C44" s="79">
        <f t="array" ref="C44">IFERROR(IF(INDEX('Plant List &amp; Pricing'!$D$10:$D$85, MATCH(A44, 'Plant List &amp; Pricing'!$B$10:$B$85, 0))=0, 0, INDEX('Plant List &amp; Pricing'!$D$10:$D$85, MATCH(A44, 'Plant List &amp; Pricing'!$B$10:$B$85, 0))), 0)</f>
        <v>0</v>
      </c>
      <c r="D44" s="80">
        <f t="array" ref="D44">IFERROR(IF(INDEX('Plant List &amp; Pricing'!$I$10:$I$85, MATCH(A44, 'Plant List &amp; Pricing'!$B$10:$B$85, 0))=0, 0, INDEX('Plant List &amp; Pricing'!$I$10:$I$85, MATCH(A44, 'Plant List &amp; Pricing'!$B$10:$B$85, 0))), 0)</f>
        <v>0</v>
      </c>
      <c r="E44" s="73"/>
      <c r="F44" s="180">
        <f t="shared" si="6"/>
        <v>0</v>
      </c>
      <c r="G44" s="212"/>
      <c r="H44" s="72"/>
      <c r="I44" s="72"/>
      <c r="J44" s="72"/>
      <c r="K44" s="75">
        <f t="shared" si="5"/>
        <v>0</v>
      </c>
      <c r="L44" s="212"/>
      <c r="M44" s="174" t="s">
        <v>62</v>
      </c>
      <c r="N44" s="86">
        <f>K46</f>
        <v>0</v>
      </c>
      <c r="O44" s="85">
        <v>0.2</v>
      </c>
      <c r="P44" s="86">
        <f t="shared" si="7"/>
        <v>0</v>
      </c>
      <c r="Q44" s="175">
        <f t="shared" si="8"/>
        <v>0.16666666666666669</v>
      </c>
    </row>
    <row r="45" spans="1:17" ht="13.2">
      <c r="A45" s="179"/>
      <c r="B45" s="72"/>
      <c r="C45" s="79">
        <f t="array" ref="C45">IFERROR(IF(INDEX('Plant List &amp; Pricing'!$D$10:$D$85, MATCH(A45, 'Plant List &amp; Pricing'!$B$10:$B$85, 0))=0, 0, INDEX('Plant List &amp; Pricing'!$D$10:$D$85, MATCH(A45, 'Plant List &amp; Pricing'!$B$10:$B$85, 0))), 0)</f>
        <v>0</v>
      </c>
      <c r="D45" s="80">
        <f t="array" ref="D45">IFERROR(IF(INDEX('Plant List &amp; Pricing'!$I$10:$I$85, MATCH(A45, 'Plant List &amp; Pricing'!$B$10:$B$85, 0))=0, 0, INDEX('Plant List &amp; Pricing'!$I$10:$I$85, MATCH(A45, 'Plant List &amp; Pricing'!$B$10:$B$85, 0))), 0)</f>
        <v>0</v>
      </c>
      <c r="E45" s="73"/>
      <c r="F45" s="180">
        <f t="shared" si="6"/>
        <v>0</v>
      </c>
      <c r="G45" s="212"/>
      <c r="H45" s="72"/>
      <c r="I45" s="72"/>
      <c r="J45" s="72"/>
      <c r="K45" s="75">
        <f t="shared" si="5"/>
        <v>0</v>
      </c>
      <c r="L45" s="212"/>
      <c r="M45" s="174" t="str">
        <f>H10</f>
        <v>Labor</v>
      </c>
      <c r="N45" s="86">
        <f>K26</f>
        <v>0</v>
      </c>
      <c r="O45" s="85">
        <v>0.25</v>
      </c>
      <c r="P45" s="86">
        <f t="shared" si="7"/>
        <v>0</v>
      </c>
      <c r="Q45" s="175">
        <f t="shared" si="8"/>
        <v>0.2</v>
      </c>
    </row>
    <row r="46" spans="1:17" ht="13.8">
      <c r="A46" s="179"/>
      <c r="B46" s="72"/>
      <c r="C46" s="79">
        <f t="array" ref="C46">IFERROR(IF(INDEX('Plant List &amp; Pricing'!$D$10:$D$85, MATCH(A46, 'Plant List &amp; Pricing'!$B$10:$B$85, 0))=0, 0, INDEX('Plant List &amp; Pricing'!$D$10:$D$85, MATCH(A46, 'Plant List &amp; Pricing'!$B$10:$B$85, 0))), 0)</f>
        <v>0</v>
      </c>
      <c r="D46" s="80">
        <f t="array" ref="D46">IFERROR(IF(INDEX('Plant List &amp; Pricing'!$I$10:$I$85, MATCH(A46, 'Plant List &amp; Pricing'!$B$10:$B$85, 0))=0, 0, INDEX('Plant List &amp; Pricing'!$I$10:$I$85, MATCH(A46, 'Plant List &amp; Pricing'!$B$10:$B$85, 0))), 0)</f>
        <v>0</v>
      </c>
      <c r="E46" s="73"/>
      <c r="F46" s="180">
        <f t="shared" si="6"/>
        <v>0</v>
      </c>
      <c r="G46" s="212"/>
      <c r="H46" s="264" t="s">
        <v>31</v>
      </c>
      <c r="I46" s="265"/>
      <c r="J46" s="266"/>
      <c r="K46" s="3">
        <f>SUM(K39:K45)</f>
        <v>0</v>
      </c>
      <c r="L46" s="212"/>
      <c r="M46" s="174" t="str">
        <f>A39</f>
        <v>Plants</v>
      </c>
      <c r="N46" s="86">
        <f>F51</f>
        <v>0</v>
      </c>
      <c r="O46" s="85">
        <v>0.35</v>
      </c>
      <c r="P46" s="86">
        <f t="shared" si="7"/>
        <v>0</v>
      </c>
      <c r="Q46" s="175">
        <f t="shared" si="8"/>
        <v>0.25925925925925924</v>
      </c>
    </row>
    <row r="47" spans="1:17" ht="13.8">
      <c r="A47" s="179"/>
      <c r="B47" s="72"/>
      <c r="C47" s="79">
        <f t="array" ref="C47">IFERROR(IF(INDEX('Plant List &amp; Pricing'!$D$10:$D$85, MATCH(A47, 'Plant List &amp; Pricing'!$B$10:$B$85, 0))=0, 0, INDEX('Plant List &amp; Pricing'!$D$10:$D$85, MATCH(A47, 'Plant List &amp; Pricing'!$B$10:$B$85, 0))), 0)</f>
        <v>0</v>
      </c>
      <c r="D47" s="80">
        <f t="array" ref="D47">IFERROR(IF(INDEX('Plant List &amp; Pricing'!$I$10:$I$85, MATCH(A47, 'Plant List &amp; Pricing'!$B$10:$B$85, 0))=0, 0, INDEX('Plant List &amp; Pricing'!$I$10:$I$85, MATCH(A47, 'Plant List &amp; Pricing'!$B$10:$B$85, 0))), 0)</f>
        <v>0</v>
      </c>
      <c r="E47" s="73"/>
      <c r="F47" s="180">
        <f t="shared" si="6"/>
        <v>0</v>
      </c>
      <c r="G47" s="212"/>
      <c r="H47" s="267" t="s">
        <v>63</v>
      </c>
      <c r="I47" s="268"/>
      <c r="J47" s="268"/>
      <c r="K47" s="269"/>
      <c r="L47" s="212"/>
      <c r="M47" s="174" t="str">
        <f>H28</f>
        <v>Subcontractors</v>
      </c>
      <c r="N47" s="86">
        <f>K36</f>
        <v>0</v>
      </c>
      <c r="O47" s="85">
        <v>0.5</v>
      </c>
      <c r="P47" s="86">
        <f t="shared" si="7"/>
        <v>0</v>
      </c>
      <c r="Q47" s="175">
        <f t="shared" si="8"/>
        <v>0.33333333333333331</v>
      </c>
    </row>
    <row r="48" spans="1:17" ht="13.8">
      <c r="A48" s="179"/>
      <c r="B48" s="72"/>
      <c r="C48" s="79">
        <f t="array" ref="C48">IFERROR(IF(INDEX('Plant List &amp; Pricing'!$D$10:$D$85, MATCH(A48, 'Plant List &amp; Pricing'!$B$10:$B$85, 0))=0, 0, INDEX('Plant List &amp; Pricing'!$D$10:$D$85, MATCH(A48, 'Plant List &amp; Pricing'!$B$10:$B$85, 0))), 0)</f>
        <v>0</v>
      </c>
      <c r="D48" s="80">
        <f t="array" ref="D48">IFERROR(IF(INDEX('Plant List &amp; Pricing'!$I$10:$I$85, MATCH(A48, 'Plant List &amp; Pricing'!$B$10:$B$85, 0))=0, 0, INDEX('Plant List &amp; Pricing'!$I$10:$I$85, MATCH(A48, 'Plant List &amp; Pricing'!$B$10:$B$85, 0))), 0)</f>
        <v>0</v>
      </c>
      <c r="E48" s="73"/>
      <c r="F48" s="180">
        <f t="shared" si="6"/>
        <v>0</v>
      </c>
      <c r="G48" s="212"/>
      <c r="H48" s="198" t="s">
        <v>64</v>
      </c>
      <c r="I48" s="270" t="s">
        <v>65</v>
      </c>
      <c r="J48" s="271"/>
      <c r="K48" s="201" t="s">
        <v>20</v>
      </c>
      <c r="L48" s="212"/>
      <c r="M48" s="174" t="s">
        <v>66</v>
      </c>
      <c r="N48" s="86">
        <f>K49</f>
        <v>0</v>
      </c>
      <c r="O48" s="85">
        <v>0.6</v>
      </c>
      <c r="P48" s="86">
        <f t="shared" si="7"/>
        <v>0</v>
      </c>
      <c r="Q48" s="175">
        <f t="shared" si="8"/>
        <v>0.37499999999999994</v>
      </c>
    </row>
    <row r="49" spans="1:17" ht="13.8">
      <c r="A49" s="179"/>
      <c r="B49" s="72"/>
      <c r="C49" s="79">
        <f t="array" ref="C49">IFERROR(IF(INDEX('Plant List &amp; Pricing'!$D$10:$D$85, MATCH(A49, 'Plant List &amp; Pricing'!$B$10:$B$85, 0))=0, 0, INDEX('Plant List &amp; Pricing'!$D$10:$D$85, MATCH(A49, 'Plant List &amp; Pricing'!$B$10:$B$85, 0))), 0)</f>
        <v>0</v>
      </c>
      <c r="D49" s="80">
        <f t="array" ref="D49">IFERROR(IF(INDEX('Plant List &amp; Pricing'!$I$10:$I$85, MATCH(A49, 'Plant List &amp; Pricing'!$B$10:$B$85, 0))=0, 0, INDEX('Plant List &amp; Pricing'!$I$10:$I$85, MATCH(A49, 'Plant List &amp; Pricing'!$B$10:$B$85, 0))), 0)</f>
        <v>0</v>
      </c>
      <c r="E49" s="73"/>
      <c r="F49" s="180">
        <f t="shared" si="6"/>
        <v>0</v>
      </c>
      <c r="G49" s="212"/>
      <c r="H49" s="255">
        <f>I23</f>
        <v>0</v>
      </c>
      <c r="I49" s="272">
        <f>IFERROR('Overhead Sheet'!I20, 0)</f>
        <v>0</v>
      </c>
      <c r="J49" s="273"/>
      <c r="K49" s="276">
        <f>H49*I49</f>
        <v>0</v>
      </c>
      <c r="L49" s="215"/>
      <c r="M49" s="174" t="s">
        <v>15</v>
      </c>
      <c r="N49" s="86">
        <f>Q22</f>
        <v>0</v>
      </c>
      <c r="O49" s="85">
        <v>0.7</v>
      </c>
      <c r="P49" s="86">
        <f t="shared" si="7"/>
        <v>0</v>
      </c>
      <c r="Q49" s="175">
        <f t="shared" si="8"/>
        <v>0.41176470588235292</v>
      </c>
    </row>
    <row r="50" spans="1:17" ht="13.8">
      <c r="A50" s="179"/>
      <c r="B50" s="72"/>
      <c r="C50" s="79">
        <f t="array" ref="C50">IFERROR(IF(INDEX('Plant List &amp; Pricing'!$D$10:$D$85, MATCH(A50, 'Plant List &amp; Pricing'!$B$10:$B$85, 0))=0, 0, INDEX('Plant List &amp; Pricing'!$D$10:$D$85, MATCH(A50, 'Plant List &amp; Pricing'!$B$10:$B$85, 0))), 0)</f>
        <v>0</v>
      </c>
      <c r="D50" s="80">
        <f t="array" ref="D50">IFERROR(IF(INDEX('Plant List &amp; Pricing'!$I$10:$I$85, MATCH(A50, 'Plant List &amp; Pricing'!$B$10:$B$85, 0))=0, 0, INDEX('Plant List &amp; Pricing'!$I$10:$I$85, MATCH(A50, 'Plant List &amp; Pricing'!$B$10:$B$85, 0))), 0)</f>
        <v>0</v>
      </c>
      <c r="E50" s="73"/>
      <c r="F50" s="180">
        <f t="shared" si="6"/>
        <v>0</v>
      </c>
      <c r="G50" s="212"/>
      <c r="H50" s="256"/>
      <c r="I50" s="263"/>
      <c r="J50" s="273"/>
      <c r="K50" s="273"/>
      <c r="L50" s="215"/>
      <c r="M50" s="174" t="s">
        <v>42</v>
      </c>
      <c r="N50" s="86">
        <f>Q38</f>
        <v>0</v>
      </c>
      <c r="O50" s="85">
        <v>0.8</v>
      </c>
      <c r="P50" s="86">
        <f t="shared" si="7"/>
        <v>0</v>
      </c>
      <c r="Q50" s="175">
        <f t="shared" si="8"/>
        <v>0.44444444444444448</v>
      </c>
    </row>
    <row r="51" spans="1:17" ht="16.2" thickBot="1">
      <c r="A51" s="258" t="s">
        <v>47</v>
      </c>
      <c r="B51" s="259"/>
      <c r="C51" s="259"/>
      <c r="D51" s="202">
        <f>IF(SUMPRODUCT(B41:B50, D41:D50)=0, 0, SUMPRODUCT(B41:B50, D41:D50))</f>
        <v>0</v>
      </c>
      <c r="E51" s="203"/>
      <c r="F51" s="204">
        <f>SUM(F41:F50)</f>
        <v>0</v>
      </c>
      <c r="G51" s="212"/>
      <c r="H51" s="257"/>
      <c r="I51" s="274"/>
      <c r="J51" s="275"/>
      <c r="K51" s="275"/>
      <c r="L51" s="215"/>
      <c r="M51" s="205" t="s">
        <v>31</v>
      </c>
      <c r="N51" s="206">
        <f>SUM(N43:N50)</f>
        <v>0</v>
      </c>
      <c r="O51" s="176">
        <v>1</v>
      </c>
      <c r="P51" s="177">
        <f t="shared" si="7"/>
        <v>0</v>
      </c>
      <c r="Q51" s="178">
        <f t="shared" si="8"/>
        <v>0.5</v>
      </c>
    </row>
  </sheetData>
  <mergeCells count="41">
    <mergeCell ref="D6:F6"/>
    <mergeCell ref="G6:I6"/>
    <mergeCell ref="B1:I1"/>
    <mergeCell ref="J1:M2"/>
    <mergeCell ref="B2:I2"/>
    <mergeCell ref="B3:I3"/>
    <mergeCell ref="J3:M4"/>
    <mergeCell ref="B4:I4"/>
    <mergeCell ref="J6:M6"/>
    <mergeCell ref="A6:C8"/>
    <mergeCell ref="D7:F8"/>
    <mergeCell ref="G7:I8"/>
    <mergeCell ref="J7:M8"/>
    <mergeCell ref="N8:Q9"/>
    <mergeCell ref="M10:Q10"/>
    <mergeCell ref="J26:J27"/>
    <mergeCell ref="K26:K27"/>
    <mergeCell ref="M38:P38"/>
    <mergeCell ref="M39:Q39"/>
    <mergeCell ref="H10:K10"/>
    <mergeCell ref="H11:I11"/>
    <mergeCell ref="J11:K11"/>
    <mergeCell ref="M22:O22"/>
    <mergeCell ref="M23:Q23"/>
    <mergeCell ref="H24:K24"/>
    <mergeCell ref="M24:Q31"/>
    <mergeCell ref="M32:Q32"/>
    <mergeCell ref="H28:K28"/>
    <mergeCell ref="H36:J36"/>
    <mergeCell ref="H37:K37"/>
    <mergeCell ref="H49:H51"/>
    <mergeCell ref="A51:C51"/>
    <mergeCell ref="H26:H27"/>
    <mergeCell ref="I26:I27"/>
    <mergeCell ref="H46:J46"/>
    <mergeCell ref="H47:K47"/>
    <mergeCell ref="I48:J48"/>
    <mergeCell ref="I49:J51"/>
    <mergeCell ref="K49:K51"/>
    <mergeCell ref="A39:F39"/>
    <mergeCell ref="A38:C38"/>
  </mergeCells>
  <dataValidations count="1">
    <dataValidation type="list" allowBlank="1" showErrorMessage="1" sqref="D7" xr:uid="{00000000-0002-0000-0000-000000000000}">
      <formula1>$O$41:$O$51</formula1>
    </dataValidation>
  </dataValidations>
  <hyperlinks>
    <hyperlink ref="N8" r:id="rId1" xr:uid="{00000000-0004-0000-0000-000000000000}"/>
  </hyperlinks>
  <printOptions horizontalCentered="1" gridLines="1"/>
  <pageMargins left="0.25" right="0.25" top="0.75" bottom="0.75" header="0.3" footer="0.3"/>
  <pageSetup paperSize="3" scale="70" fitToHeight="0" pageOrder="overThenDown" orientation="landscape" cellComments="atEnd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BFCDDF90-A85E-4E71-810A-55239531BB1E}">
          <x14:formula1>
            <xm:f>'Material List &amp; Pricing'!$A$10:$A$85</xm:f>
          </x14:formula1>
          <xm:sqref>A12:A37</xm:sqref>
        </x14:dataValidation>
        <x14:dataValidation type="list" allowBlank="1" xr:uid="{00000000-0002-0000-0000-000001000000}">
          <x14:formula1>
            <xm:f>'Plant List &amp; Pricing'!$B$10:$B$85</xm:f>
          </x14:formula1>
          <xm:sqref>A41:A50</xm:sqref>
        </x14:dataValidation>
        <x14:dataValidation type="list" allowBlank="1" xr:uid="{998F3EAD-E0FB-413C-A506-C840361F84CD}">
          <x14:formula1>
            <xm:f>'Employees &amp; Wages'!$B$10:$B$85</xm:f>
          </x14:formula1>
          <xm:sqref>H13:H22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W55"/>
  <sheetViews>
    <sheetView showGridLines="0" topLeftCell="H1" zoomScale="80" zoomScaleNormal="80" workbookViewId="0">
      <selection activeCell="G17" sqref="G17"/>
    </sheetView>
  </sheetViews>
  <sheetFormatPr defaultColWidth="12.5546875" defaultRowHeight="15.75" customHeight="1"/>
  <cols>
    <col min="1" max="1" width="1" style="2" customWidth="1"/>
    <col min="2" max="2" width="25.109375" style="2" customWidth="1"/>
    <col min="3" max="3" width="28.6640625" style="2" customWidth="1"/>
    <col min="4" max="4" width="29.6640625" style="2" customWidth="1"/>
    <col min="5" max="5" width="19.33203125" style="2" customWidth="1"/>
    <col min="6" max="6" width="12.5546875" style="2"/>
    <col min="7" max="7" width="15.6640625" style="2" customWidth="1"/>
    <col min="8" max="8" width="19.6640625" style="2" customWidth="1"/>
    <col min="9" max="9" width="0.44140625" style="2" customWidth="1"/>
    <col min="10" max="10" width="19.5546875" style="2" customWidth="1"/>
    <col min="11" max="11" width="14.44140625" style="2" customWidth="1"/>
    <col min="12" max="12" width="21.33203125" style="2" customWidth="1"/>
    <col min="13" max="13" width="20.6640625" style="2" customWidth="1"/>
    <col min="14" max="14" width="13.44140625" style="2" customWidth="1"/>
    <col min="15" max="15" width="0.44140625" style="2" customWidth="1"/>
    <col min="16" max="16" width="16" style="2" customWidth="1"/>
    <col min="17" max="17" width="19.44140625" style="2" customWidth="1"/>
    <col min="18" max="18" width="16.33203125" style="2" customWidth="1"/>
    <col min="19" max="19" width="15.6640625" style="2" customWidth="1"/>
    <col min="20" max="20" width="0.44140625" style="2" customWidth="1"/>
    <col min="21" max="21" width="31.5546875" style="2" customWidth="1"/>
    <col min="22" max="22" width="18.33203125" style="2" customWidth="1"/>
    <col min="23" max="23" width="18" style="2" customWidth="1"/>
    <col min="24" max="16384" width="12.5546875" style="2"/>
  </cols>
  <sheetData>
    <row r="1" spans="2:23" ht="30" customHeight="1">
      <c r="B1" s="380" t="s">
        <v>0</v>
      </c>
      <c r="C1" s="381"/>
      <c r="D1" s="415"/>
      <c r="E1" s="416"/>
      <c r="F1" s="416"/>
      <c r="G1" s="416"/>
      <c r="H1" s="416"/>
      <c r="I1" s="416"/>
      <c r="J1" s="417"/>
      <c r="K1" s="418" t="s">
        <v>2</v>
      </c>
      <c r="L1" s="419"/>
      <c r="M1" s="419"/>
      <c r="N1" s="420"/>
      <c r="O1" s="1"/>
      <c r="P1" s="446"/>
      <c r="Q1" s="446"/>
      <c r="R1" s="446"/>
      <c r="S1" s="446"/>
      <c r="T1" s="91"/>
      <c r="U1" s="423"/>
      <c r="V1" s="423"/>
      <c r="W1" s="423"/>
    </row>
    <row r="2" spans="2:23" ht="30" customHeight="1">
      <c r="B2" s="391" t="s">
        <v>3</v>
      </c>
      <c r="C2" s="392"/>
      <c r="D2" s="424"/>
      <c r="E2" s="425"/>
      <c r="F2" s="425"/>
      <c r="G2" s="425"/>
      <c r="H2" s="425"/>
      <c r="I2" s="425"/>
      <c r="J2" s="426"/>
      <c r="K2" s="421"/>
      <c r="L2" s="421"/>
      <c r="M2" s="421"/>
      <c r="N2" s="422"/>
      <c r="O2" s="1"/>
      <c r="P2" s="446"/>
      <c r="Q2" s="446"/>
      <c r="R2" s="446"/>
      <c r="S2" s="446"/>
      <c r="T2" s="91"/>
      <c r="U2" s="423"/>
      <c r="V2" s="423"/>
      <c r="W2" s="423"/>
    </row>
    <row r="3" spans="2:23" ht="30" customHeight="1">
      <c r="B3" s="391" t="s">
        <v>67</v>
      </c>
      <c r="C3" s="392"/>
      <c r="D3" s="393"/>
      <c r="E3" s="394"/>
      <c r="F3" s="395" t="s">
        <v>68</v>
      </c>
      <c r="G3" s="396"/>
      <c r="H3" s="397"/>
      <c r="I3" s="398"/>
      <c r="J3" s="399"/>
      <c r="K3" s="427" t="s">
        <v>6</v>
      </c>
      <c r="L3" s="427"/>
      <c r="M3" s="427"/>
      <c r="N3" s="428"/>
      <c r="O3" s="1"/>
      <c r="P3" s="446"/>
      <c r="Q3" s="446"/>
      <c r="R3" s="446"/>
      <c r="S3" s="446"/>
      <c r="T3" s="91"/>
      <c r="U3" s="423"/>
      <c r="V3" s="423"/>
      <c r="W3" s="423"/>
    </row>
    <row r="4" spans="2:23" ht="30" customHeight="1">
      <c r="B4" s="378" t="s">
        <v>7</v>
      </c>
      <c r="C4" s="379"/>
      <c r="D4" s="432"/>
      <c r="E4" s="433"/>
      <c r="F4" s="433"/>
      <c r="G4" s="433"/>
      <c r="H4" s="433"/>
      <c r="I4" s="433"/>
      <c r="J4" s="434"/>
      <c r="K4" s="429"/>
      <c r="L4" s="430"/>
      <c r="M4" s="430"/>
      <c r="N4" s="431"/>
      <c r="O4" s="1"/>
      <c r="P4" s="446"/>
      <c r="Q4" s="446"/>
      <c r="R4" s="446"/>
      <c r="S4" s="446"/>
      <c r="T4" s="91"/>
      <c r="U4" s="423"/>
      <c r="V4" s="423"/>
      <c r="W4" s="423"/>
    </row>
    <row r="5" spans="2:23" ht="6" customHeight="1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446"/>
      <c r="Q5" s="446"/>
      <c r="R5" s="446"/>
      <c r="S5" s="446"/>
      <c r="T5" s="91"/>
      <c r="U5" s="423"/>
      <c r="V5" s="423"/>
      <c r="W5" s="423"/>
    </row>
    <row r="6" spans="2:23" ht="22.5" customHeight="1">
      <c r="B6" s="382" t="s">
        <v>69</v>
      </c>
      <c r="C6" s="383"/>
      <c r="D6" s="384"/>
      <c r="E6" s="364" t="s">
        <v>70</v>
      </c>
      <c r="F6" s="365"/>
      <c r="G6" s="366"/>
      <c r="H6" s="364" t="s">
        <v>71</v>
      </c>
      <c r="I6" s="365"/>
      <c r="J6" s="366"/>
      <c r="K6" s="364" t="s">
        <v>72</v>
      </c>
      <c r="L6" s="365"/>
      <c r="M6" s="365" t="s">
        <v>73</v>
      </c>
      <c r="N6" s="366"/>
      <c r="O6" s="1"/>
      <c r="P6" s="446"/>
      <c r="Q6" s="446"/>
      <c r="R6" s="446"/>
      <c r="S6" s="446"/>
      <c r="T6" s="91"/>
      <c r="U6" s="423"/>
      <c r="V6" s="423"/>
      <c r="W6" s="423"/>
    </row>
    <row r="7" spans="2:23" ht="22.5" customHeight="1">
      <c r="B7" s="385"/>
      <c r="C7" s="386"/>
      <c r="D7" s="387"/>
      <c r="E7" s="438">
        <f>IFERROR(IF(W36=0, 0, W36), 0)</f>
        <v>0</v>
      </c>
      <c r="F7" s="439"/>
      <c r="G7" s="440"/>
      <c r="H7" s="438">
        <f>IFERROR(IF(V36=0, 0, V36), 0)</f>
        <v>0</v>
      </c>
      <c r="I7" s="439"/>
      <c r="J7" s="440"/>
      <c r="K7" s="367">
        <f>IFERROR(IF(V38=0, 0, V38), 0)</f>
        <v>1</v>
      </c>
      <c r="L7" s="368"/>
      <c r="M7" s="371">
        <f>IFERROR(IF(V37=0, 0, V37), 0)</f>
        <v>4000</v>
      </c>
      <c r="N7" s="372"/>
      <c r="O7" s="1"/>
      <c r="P7" s="446"/>
      <c r="Q7" s="446"/>
      <c r="R7" s="446"/>
      <c r="S7" s="446"/>
      <c r="T7" s="311" t="s">
        <v>387</v>
      </c>
      <c r="U7" s="312"/>
      <c r="V7" s="312"/>
      <c r="W7" s="312"/>
    </row>
    <row r="8" spans="2:23" ht="22.5" customHeight="1">
      <c r="B8" s="388"/>
      <c r="C8" s="389"/>
      <c r="D8" s="390"/>
      <c r="E8" s="441"/>
      <c r="F8" s="442"/>
      <c r="G8" s="443"/>
      <c r="H8" s="441"/>
      <c r="I8" s="442"/>
      <c r="J8" s="443"/>
      <c r="K8" s="369"/>
      <c r="L8" s="370"/>
      <c r="M8" s="373"/>
      <c r="N8" s="374"/>
      <c r="O8" s="1"/>
      <c r="P8" s="446"/>
      <c r="Q8" s="446"/>
      <c r="R8" s="446"/>
      <c r="S8" s="446"/>
      <c r="T8" s="312"/>
      <c r="U8" s="312"/>
      <c r="V8" s="312"/>
      <c r="W8" s="312"/>
    </row>
    <row r="9" spans="2:23" ht="8.25" customHeight="1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0"/>
      <c r="T9" s="89"/>
      <c r="U9" s="90"/>
      <c r="V9" s="90"/>
      <c r="W9" s="90"/>
    </row>
    <row r="10" spans="2:23" ht="14.4">
      <c r="B10" s="375" t="s">
        <v>74</v>
      </c>
      <c r="C10" s="376"/>
      <c r="D10" s="376"/>
      <c r="E10" s="376"/>
      <c r="F10" s="376"/>
      <c r="G10" s="376"/>
      <c r="H10" s="377"/>
      <c r="I10" s="243"/>
      <c r="J10" s="375" t="s">
        <v>14</v>
      </c>
      <c r="K10" s="376"/>
      <c r="L10" s="376"/>
      <c r="M10" s="376"/>
      <c r="N10" s="377"/>
      <c r="O10" s="243"/>
      <c r="P10" s="435" t="s">
        <v>15</v>
      </c>
      <c r="Q10" s="436"/>
      <c r="R10" s="436"/>
      <c r="S10" s="437"/>
      <c r="T10" s="244"/>
      <c r="U10" s="435" t="s">
        <v>46</v>
      </c>
      <c r="V10" s="436"/>
      <c r="W10" s="437"/>
    </row>
    <row r="11" spans="2:23" ht="14.4">
      <c r="B11" s="245" t="s">
        <v>76</v>
      </c>
      <c r="C11" s="246" t="s">
        <v>16</v>
      </c>
      <c r="D11" s="246" t="s">
        <v>77</v>
      </c>
      <c r="E11" s="246" t="s">
        <v>78</v>
      </c>
      <c r="F11" s="246" t="s">
        <v>22</v>
      </c>
      <c r="G11" s="246" t="s">
        <v>52</v>
      </c>
      <c r="H11" s="247" t="s">
        <v>24</v>
      </c>
      <c r="I11" s="244"/>
      <c r="J11" s="245" t="s">
        <v>79</v>
      </c>
      <c r="K11" s="246" t="s">
        <v>80</v>
      </c>
      <c r="L11" s="246" t="s">
        <v>81</v>
      </c>
      <c r="M11" s="248" t="s">
        <v>28</v>
      </c>
      <c r="N11" s="247" t="s">
        <v>82</v>
      </c>
      <c r="O11" s="244"/>
      <c r="P11" s="249" t="s">
        <v>16</v>
      </c>
      <c r="Q11" s="250" t="s">
        <v>48</v>
      </c>
      <c r="R11" s="250" t="s">
        <v>22</v>
      </c>
      <c r="S11" s="251" t="s">
        <v>20</v>
      </c>
      <c r="T11" s="244"/>
      <c r="U11" s="249" t="s">
        <v>384</v>
      </c>
      <c r="V11" s="250" t="s">
        <v>385</v>
      </c>
      <c r="W11" s="251" t="s">
        <v>40</v>
      </c>
    </row>
    <row r="12" spans="2:23" ht="14.4">
      <c r="B12" s="92"/>
      <c r="C12" s="93"/>
      <c r="D12" s="93"/>
      <c r="E12" s="93"/>
      <c r="F12" s="94"/>
      <c r="G12" s="95"/>
      <c r="H12" s="96">
        <f t="shared" ref="H12:H37" si="0">IFERROR(IF(F12*G12=0,0,F12*G12),0)</f>
        <v>0</v>
      </c>
      <c r="I12" s="4"/>
      <c r="J12" s="93"/>
      <c r="K12" s="93"/>
      <c r="L12" s="97">
        <f t="shared" ref="L12:L28" si="1">K12*8</f>
        <v>0</v>
      </c>
      <c r="M12" s="96">
        <f>IFERROR(INDEX('Employees &amp; Wages'!$F$10:$F$85, MATCH(J12, 'Employees &amp; Wages'!$B$10:$B$85, 0)), 0)</f>
        <v>0</v>
      </c>
      <c r="N12" s="96">
        <f t="shared" ref="N12:N28" si="2">L12*M12</f>
        <v>0</v>
      </c>
      <c r="O12" s="4"/>
      <c r="P12" s="72"/>
      <c r="Q12" s="98"/>
      <c r="R12" s="72"/>
      <c r="S12" s="96">
        <f t="shared" ref="S12:S21" si="3">Q12*R12</f>
        <v>0</v>
      </c>
      <c r="T12" s="4"/>
      <c r="U12" s="93"/>
      <c r="V12" s="93"/>
      <c r="W12" s="99">
        <v>0</v>
      </c>
    </row>
    <row r="13" spans="2:23" ht="14.4">
      <c r="B13" s="92"/>
      <c r="C13" s="93"/>
      <c r="D13" s="93"/>
      <c r="E13" s="93"/>
      <c r="F13" s="94"/>
      <c r="G13" s="95"/>
      <c r="H13" s="96">
        <f t="shared" si="0"/>
        <v>0</v>
      </c>
      <c r="I13" s="4"/>
      <c r="J13" s="93"/>
      <c r="K13" s="93"/>
      <c r="L13" s="97">
        <f t="shared" si="1"/>
        <v>0</v>
      </c>
      <c r="M13" s="96">
        <f>IFERROR(INDEX('Employees &amp; Wages'!$F$10:$F$85, MATCH(J13, 'Employees &amp; Wages'!$B$10:$B$85, 0)), 0)</f>
        <v>0</v>
      </c>
      <c r="N13" s="96">
        <f t="shared" si="2"/>
        <v>0</v>
      </c>
      <c r="O13" s="4"/>
      <c r="P13" s="93"/>
      <c r="Q13" s="98"/>
      <c r="R13" s="93"/>
      <c r="S13" s="96">
        <f t="shared" si="3"/>
        <v>0</v>
      </c>
      <c r="T13" s="4"/>
      <c r="U13" s="93"/>
      <c r="V13" s="93"/>
      <c r="W13" s="99">
        <v>0</v>
      </c>
    </row>
    <row r="14" spans="2:23" ht="14.4">
      <c r="B14" s="92"/>
      <c r="C14" s="93"/>
      <c r="D14" s="93"/>
      <c r="E14" s="93"/>
      <c r="F14" s="94"/>
      <c r="G14" s="95"/>
      <c r="H14" s="96">
        <f t="shared" si="0"/>
        <v>0</v>
      </c>
      <c r="I14" s="4"/>
      <c r="J14" s="93"/>
      <c r="K14" s="93"/>
      <c r="L14" s="97">
        <f t="shared" si="1"/>
        <v>0</v>
      </c>
      <c r="M14" s="96">
        <f>IFERROR(INDEX('Employees &amp; Wages'!$F$10:$F$85, MATCH(J14, 'Employees &amp; Wages'!$B$10:$B$85, 0)), 0)</f>
        <v>0</v>
      </c>
      <c r="N14" s="96">
        <f t="shared" si="2"/>
        <v>0</v>
      </c>
      <c r="O14" s="4"/>
      <c r="P14" s="93"/>
      <c r="Q14" s="98"/>
      <c r="R14" s="93"/>
      <c r="S14" s="96">
        <f t="shared" si="3"/>
        <v>0</v>
      </c>
      <c r="T14" s="4"/>
      <c r="U14" s="93"/>
      <c r="V14" s="93"/>
      <c r="W14" s="99">
        <v>0</v>
      </c>
    </row>
    <row r="15" spans="2:23" ht="14.4">
      <c r="B15" s="92"/>
      <c r="C15" s="93"/>
      <c r="D15" s="93"/>
      <c r="E15" s="93"/>
      <c r="F15" s="94"/>
      <c r="G15" s="95"/>
      <c r="H15" s="96">
        <f t="shared" si="0"/>
        <v>0</v>
      </c>
      <c r="I15" s="4"/>
      <c r="J15" s="93"/>
      <c r="K15" s="93"/>
      <c r="L15" s="97">
        <f t="shared" si="1"/>
        <v>0</v>
      </c>
      <c r="M15" s="96">
        <f>IFERROR(INDEX('Employees &amp; Wages'!$F$10:$F$85, MATCH(J15, 'Employees &amp; Wages'!$B$10:$B$85, 0)), 0)</f>
        <v>0</v>
      </c>
      <c r="N15" s="96">
        <f t="shared" si="2"/>
        <v>0</v>
      </c>
      <c r="O15" s="4"/>
      <c r="P15" s="93"/>
      <c r="Q15" s="98"/>
      <c r="R15" s="93"/>
      <c r="S15" s="96">
        <f t="shared" si="3"/>
        <v>0</v>
      </c>
      <c r="T15" s="4"/>
      <c r="U15" s="93"/>
      <c r="V15" s="93"/>
      <c r="W15" s="99">
        <v>0</v>
      </c>
    </row>
    <row r="16" spans="2:23" ht="14.4">
      <c r="B16" s="92"/>
      <c r="C16" s="93"/>
      <c r="D16" s="93"/>
      <c r="E16" s="93"/>
      <c r="F16" s="94"/>
      <c r="G16" s="95"/>
      <c r="H16" s="96">
        <f t="shared" si="0"/>
        <v>0</v>
      </c>
      <c r="I16" s="4"/>
      <c r="J16" s="93"/>
      <c r="K16" s="93"/>
      <c r="L16" s="97">
        <f t="shared" si="1"/>
        <v>0</v>
      </c>
      <c r="M16" s="96">
        <f>IFERROR(INDEX('Employees &amp; Wages'!$F$10:$F$85, MATCH(J16, 'Employees &amp; Wages'!$B$10:$B$85, 0)), 0)</f>
        <v>0</v>
      </c>
      <c r="N16" s="96">
        <f t="shared" si="2"/>
        <v>0</v>
      </c>
      <c r="O16" s="4"/>
      <c r="P16" s="93"/>
      <c r="Q16" s="98"/>
      <c r="R16" s="93"/>
      <c r="S16" s="96">
        <f t="shared" si="3"/>
        <v>0</v>
      </c>
      <c r="T16" s="4"/>
      <c r="U16" s="93"/>
      <c r="V16" s="93"/>
      <c r="W16" s="99">
        <v>0</v>
      </c>
    </row>
    <row r="17" spans="2:23" ht="14.4">
      <c r="B17" s="92"/>
      <c r="C17" s="93"/>
      <c r="D17" s="93"/>
      <c r="E17" s="93"/>
      <c r="F17" s="94"/>
      <c r="G17" s="95"/>
      <c r="H17" s="96">
        <f t="shared" si="0"/>
        <v>0</v>
      </c>
      <c r="I17" s="4"/>
      <c r="J17" s="93"/>
      <c r="K17" s="93"/>
      <c r="L17" s="97">
        <f t="shared" si="1"/>
        <v>0</v>
      </c>
      <c r="M17" s="96">
        <f>IFERROR(INDEX('Employees &amp; Wages'!$F$10:$F$85, MATCH(J17, 'Employees &amp; Wages'!$B$10:$B$85, 0)), 0)</f>
        <v>0</v>
      </c>
      <c r="N17" s="96">
        <f t="shared" si="2"/>
        <v>0</v>
      </c>
      <c r="O17" s="4"/>
      <c r="P17" s="93"/>
      <c r="Q17" s="98"/>
      <c r="R17" s="93"/>
      <c r="S17" s="96">
        <f t="shared" si="3"/>
        <v>0</v>
      </c>
      <c r="T17" s="4"/>
      <c r="U17" s="93"/>
      <c r="V17" s="93"/>
      <c r="W17" s="99">
        <v>0</v>
      </c>
    </row>
    <row r="18" spans="2:23" ht="14.4">
      <c r="B18" s="92"/>
      <c r="C18" s="93"/>
      <c r="D18" s="93"/>
      <c r="E18" s="93"/>
      <c r="F18" s="94"/>
      <c r="G18" s="95"/>
      <c r="H18" s="96">
        <f t="shared" si="0"/>
        <v>0</v>
      </c>
      <c r="I18" s="4"/>
      <c r="J18" s="93"/>
      <c r="K18" s="93"/>
      <c r="L18" s="97">
        <f t="shared" si="1"/>
        <v>0</v>
      </c>
      <c r="M18" s="96">
        <f>IFERROR(INDEX('Employees &amp; Wages'!$F$10:$F$85, MATCH(J18, 'Employees &amp; Wages'!$B$10:$B$85, 0)), 0)</f>
        <v>0</v>
      </c>
      <c r="N18" s="96">
        <f t="shared" si="2"/>
        <v>0</v>
      </c>
      <c r="O18" s="4"/>
      <c r="P18" s="93"/>
      <c r="Q18" s="98"/>
      <c r="R18" s="93"/>
      <c r="S18" s="96">
        <f t="shared" si="3"/>
        <v>0</v>
      </c>
      <c r="T18" s="4"/>
      <c r="U18" s="93"/>
      <c r="V18" s="93"/>
      <c r="W18" s="99">
        <v>0</v>
      </c>
    </row>
    <row r="19" spans="2:23" ht="14.4">
      <c r="B19" s="92"/>
      <c r="C19" s="93"/>
      <c r="D19" s="93"/>
      <c r="E19" s="93"/>
      <c r="F19" s="94"/>
      <c r="G19" s="95"/>
      <c r="H19" s="96">
        <f t="shared" si="0"/>
        <v>0</v>
      </c>
      <c r="I19" s="4"/>
      <c r="J19" s="93"/>
      <c r="K19" s="93"/>
      <c r="L19" s="97">
        <f t="shared" si="1"/>
        <v>0</v>
      </c>
      <c r="M19" s="96">
        <f>IFERROR(INDEX('Employees &amp; Wages'!$F$10:$F$85, MATCH(J19, 'Employees &amp; Wages'!$B$10:$B$85, 0)), 0)</f>
        <v>0</v>
      </c>
      <c r="N19" s="96">
        <f t="shared" si="2"/>
        <v>0</v>
      </c>
      <c r="O19" s="4"/>
      <c r="P19" s="93"/>
      <c r="Q19" s="98"/>
      <c r="R19" s="93"/>
      <c r="S19" s="96">
        <f t="shared" si="3"/>
        <v>0</v>
      </c>
      <c r="T19" s="4"/>
      <c r="U19" s="93"/>
      <c r="V19" s="93"/>
      <c r="W19" s="99">
        <v>0</v>
      </c>
    </row>
    <row r="20" spans="2:23" ht="14.4">
      <c r="B20" s="92"/>
      <c r="C20" s="93"/>
      <c r="D20" s="93"/>
      <c r="E20" s="93"/>
      <c r="F20" s="94"/>
      <c r="G20" s="95"/>
      <c r="H20" s="96">
        <f t="shared" si="0"/>
        <v>0</v>
      </c>
      <c r="I20" s="4"/>
      <c r="J20" s="93"/>
      <c r="K20" s="93"/>
      <c r="L20" s="97">
        <f t="shared" si="1"/>
        <v>0</v>
      </c>
      <c r="M20" s="96">
        <f>IFERROR(INDEX('Employees &amp; Wages'!$F$10:$F$85, MATCH(J20, 'Employees &amp; Wages'!$B$10:$B$85, 0)), 0)</f>
        <v>0</v>
      </c>
      <c r="N20" s="96">
        <f t="shared" si="2"/>
        <v>0</v>
      </c>
      <c r="O20" s="4"/>
      <c r="P20" s="93"/>
      <c r="Q20" s="98"/>
      <c r="R20" s="93"/>
      <c r="S20" s="96">
        <f t="shared" si="3"/>
        <v>0</v>
      </c>
      <c r="T20" s="4"/>
      <c r="U20" s="93"/>
      <c r="V20" s="93"/>
      <c r="W20" s="99">
        <v>0</v>
      </c>
    </row>
    <row r="21" spans="2:23" ht="14.4">
      <c r="B21" s="92"/>
      <c r="C21" s="93"/>
      <c r="D21" s="93"/>
      <c r="E21" s="93"/>
      <c r="F21" s="94"/>
      <c r="G21" s="95"/>
      <c r="H21" s="96">
        <f t="shared" si="0"/>
        <v>0</v>
      </c>
      <c r="I21" s="4"/>
      <c r="J21" s="93"/>
      <c r="K21" s="93"/>
      <c r="L21" s="97">
        <f t="shared" si="1"/>
        <v>0</v>
      </c>
      <c r="M21" s="96">
        <f>IFERROR(INDEX('Employees &amp; Wages'!$F$10:$F$85, MATCH(J21, 'Employees &amp; Wages'!$B$10:$B$85, 0)), 0)</f>
        <v>0</v>
      </c>
      <c r="N21" s="96">
        <f t="shared" si="2"/>
        <v>0</v>
      </c>
      <c r="O21" s="4"/>
      <c r="P21" s="93"/>
      <c r="Q21" s="98"/>
      <c r="R21" s="93"/>
      <c r="S21" s="96">
        <f t="shared" si="3"/>
        <v>0</v>
      </c>
      <c r="T21" s="4"/>
      <c r="U21" s="93"/>
      <c r="V21" s="93"/>
      <c r="W21" s="99">
        <v>0</v>
      </c>
    </row>
    <row r="22" spans="2:23" ht="14.4">
      <c r="B22" s="92"/>
      <c r="C22" s="93"/>
      <c r="D22" s="93"/>
      <c r="E22" s="93"/>
      <c r="F22" s="94"/>
      <c r="G22" s="95"/>
      <c r="H22" s="96">
        <f t="shared" si="0"/>
        <v>0</v>
      </c>
      <c r="I22" s="4"/>
      <c r="J22" s="93"/>
      <c r="K22" s="93"/>
      <c r="L22" s="97">
        <f t="shared" si="1"/>
        <v>0</v>
      </c>
      <c r="M22" s="96">
        <f>IFERROR(INDEX('Employees &amp; Wages'!$F$10:$F$85, MATCH(J22, 'Employees &amp; Wages'!$B$10:$B$85, 0)), 0)</f>
        <v>0</v>
      </c>
      <c r="N22" s="96">
        <f t="shared" si="2"/>
        <v>0</v>
      </c>
      <c r="O22" s="4"/>
      <c r="P22" s="405" t="s">
        <v>31</v>
      </c>
      <c r="Q22" s="406"/>
      <c r="R22" s="406"/>
      <c r="S22" s="241">
        <f>SUM(S12:S21)</f>
        <v>0</v>
      </c>
      <c r="T22" s="4"/>
      <c r="U22" s="93"/>
      <c r="V22" s="93"/>
      <c r="W22" s="99">
        <v>0</v>
      </c>
    </row>
    <row r="23" spans="2:23" ht="14.4">
      <c r="B23" s="92"/>
      <c r="C23" s="93"/>
      <c r="D23" s="93"/>
      <c r="E23" s="93"/>
      <c r="F23" s="94"/>
      <c r="G23" s="95"/>
      <c r="H23" s="96">
        <f t="shared" si="0"/>
        <v>0</v>
      </c>
      <c r="I23" s="4"/>
      <c r="J23" s="93"/>
      <c r="K23" s="93"/>
      <c r="L23" s="97">
        <f t="shared" si="1"/>
        <v>0</v>
      </c>
      <c r="M23" s="96">
        <f>IFERROR(INDEX('Employees &amp; Wages'!$F$10:$F$85, MATCH(J23, 'Employees &amp; Wages'!$B$10:$B$85, 0)), 0)</f>
        <v>0</v>
      </c>
      <c r="N23" s="96">
        <f t="shared" si="2"/>
        <v>0</v>
      </c>
      <c r="O23" s="4"/>
      <c r="P23" s="375" t="s">
        <v>42</v>
      </c>
      <c r="Q23" s="376"/>
      <c r="R23" s="376"/>
      <c r="S23" s="447"/>
      <c r="T23" s="4"/>
      <c r="U23" s="93"/>
      <c r="V23" s="93"/>
      <c r="W23" s="99">
        <v>0</v>
      </c>
    </row>
    <row r="24" spans="2:23" ht="14.4">
      <c r="B24" s="92"/>
      <c r="C24" s="93"/>
      <c r="D24" s="93"/>
      <c r="E24" s="93"/>
      <c r="F24" s="94"/>
      <c r="G24" s="95"/>
      <c r="H24" s="96">
        <f t="shared" si="0"/>
        <v>0</v>
      </c>
      <c r="I24" s="4"/>
      <c r="J24" s="93"/>
      <c r="K24" s="93"/>
      <c r="L24" s="97">
        <f t="shared" si="1"/>
        <v>0</v>
      </c>
      <c r="M24" s="96">
        <f>IFERROR(INDEX('Employees &amp; Wages'!$F$10:$F$85, MATCH(J24, 'Employees &amp; Wages'!$B$10:$B$85, 0)), 0)</f>
        <v>0</v>
      </c>
      <c r="N24" s="96">
        <f t="shared" si="2"/>
        <v>0</v>
      </c>
      <c r="O24" s="4"/>
      <c r="P24" s="253" t="s">
        <v>43</v>
      </c>
      <c r="Q24" s="248" t="s">
        <v>86</v>
      </c>
      <c r="R24" s="248" t="s">
        <v>87</v>
      </c>
      <c r="S24" s="254" t="s">
        <v>24</v>
      </c>
      <c r="T24" s="4"/>
      <c r="U24" s="93"/>
      <c r="V24" s="93"/>
      <c r="W24" s="99">
        <v>0</v>
      </c>
    </row>
    <row r="25" spans="2:23" ht="14.4">
      <c r="B25" s="92"/>
      <c r="C25" s="93"/>
      <c r="D25" s="93"/>
      <c r="E25" s="93"/>
      <c r="F25" s="94"/>
      <c r="G25" s="95"/>
      <c r="H25" s="96">
        <f t="shared" si="0"/>
        <v>0</v>
      </c>
      <c r="I25" s="4"/>
      <c r="J25" s="93"/>
      <c r="K25" s="93"/>
      <c r="L25" s="97">
        <f t="shared" si="1"/>
        <v>0</v>
      </c>
      <c r="M25" s="96">
        <f>IFERROR(INDEX('Employees &amp; Wages'!$F$10:$F$85, MATCH(J25, 'Employees &amp; Wages'!$B$10:$B$85, 0)), 0)</f>
        <v>0</v>
      </c>
      <c r="N25" s="96">
        <f t="shared" si="2"/>
        <v>0</v>
      </c>
      <c r="O25" s="4"/>
      <c r="P25" s="93"/>
      <c r="Q25" s="93"/>
      <c r="R25" s="93"/>
      <c r="S25" s="96">
        <f t="shared" ref="S25:S29" si="4">Q25*R25</f>
        <v>0</v>
      </c>
      <c r="T25" s="4"/>
      <c r="U25" s="413" t="s">
        <v>31</v>
      </c>
      <c r="V25" s="414"/>
      <c r="W25" s="63">
        <f>SUM(W12:W24)</f>
        <v>0</v>
      </c>
    </row>
    <row r="26" spans="2:23" ht="14.4">
      <c r="B26" s="92"/>
      <c r="C26" s="93"/>
      <c r="D26" s="93"/>
      <c r="E26" s="93"/>
      <c r="F26" s="94"/>
      <c r="G26" s="95"/>
      <c r="H26" s="96">
        <f t="shared" si="0"/>
        <v>0</v>
      </c>
      <c r="I26" s="4"/>
      <c r="J26" s="93"/>
      <c r="K26" s="93"/>
      <c r="L26" s="97">
        <f t="shared" si="1"/>
        <v>0</v>
      </c>
      <c r="M26" s="96">
        <f>IFERROR(INDEX('Employees &amp; Wages'!$F$10:$F$85, MATCH(J26, 'Employees &amp; Wages'!$B$10:$B$85, 0)), 0)</f>
        <v>0</v>
      </c>
      <c r="N26" s="96">
        <f t="shared" si="2"/>
        <v>0</v>
      </c>
      <c r="O26" s="4"/>
      <c r="P26" s="93"/>
      <c r="Q26" s="93"/>
      <c r="R26" s="93"/>
      <c r="S26" s="96">
        <f t="shared" si="4"/>
        <v>0</v>
      </c>
      <c r="T26" s="4"/>
      <c r="U26" s="5" t="s">
        <v>88</v>
      </c>
      <c r="V26" s="100" t="s">
        <v>89</v>
      </c>
      <c r="W26" s="101" t="s">
        <v>90</v>
      </c>
    </row>
    <row r="27" spans="2:23" ht="15.75" customHeight="1">
      <c r="B27" s="93"/>
      <c r="C27" s="93"/>
      <c r="D27" s="93"/>
      <c r="E27" s="93"/>
      <c r="F27" s="94"/>
      <c r="G27" s="95"/>
      <c r="H27" s="96">
        <f t="shared" si="0"/>
        <v>0</v>
      </c>
      <c r="I27" s="4"/>
      <c r="J27" s="93"/>
      <c r="K27" s="93"/>
      <c r="L27" s="97">
        <f t="shared" si="1"/>
        <v>0</v>
      </c>
      <c r="M27" s="96">
        <f>IFERROR(INDEX('Employees &amp; Wages'!$F$10:$F$85, MATCH(J27, 'Employees &amp; Wages'!$B$10:$B$85, 0)), 0)</f>
        <v>0</v>
      </c>
      <c r="N27" s="96">
        <f t="shared" si="2"/>
        <v>0</v>
      </c>
      <c r="O27" s="4"/>
      <c r="P27" s="93"/>
      <c r="Q27" s="93"/>
      <c r="R27" s="93"/>
      <c r="S27" s="96">
        <f t="shared" si="4"/>
        <v>0</v>
      </c>
      <c r="T27" s="4"/>
      <c r="U27" s="102" t="s">
        <v>91</v>
      </c>
      <c r="V27" s="103">
        <v>4000</v>
      </c>
      <c r="W27" s="103">
        <v>7853</v>
      </c>
    </row>
    <row r="28" spans="2:23" ht="14.4">
      <c r="B28" s="93"/>
      <c r="C28" s="93"/>
      <c r="D28" s="93"/>
      <c r="E28" s="93"/>
      <c r="F28" s="94"/>
      <c r="G28" s="95"/>
      <c r="H28" s="96">
        <f t="shared" si="0"/>
        <v>0</v>
      </c>
      <c r="I28" s="4"/>
      <c r="J28" s="93"/>
      <c r="K28" s="93"/>
      <c r="L28" s="97">
        <f t="shared" si="1"/>
        <v>0</v>
      </c>
      <c r="M28" s="96">
        <f>IFERROR(INDEX('Employees &amp; Wages'!$F$10:$F$85, MATCH(J28, 'Employees &amp; Wages'!$B$10:$B$85, 0)), 0)</f>
        <v>0</v>
      </c>
      <c r="N28" s="96">
        <f t="shared" si="2"/>
        <v>0</v>
      </c>
      <c r="O28" s="4"/>
      <c r="P28" s="93"/>
      <c r="Q28" s="93"/>
      <c r="R28" s="93"/>
      <c r="S28" s="96">
        <f t="shared" si="4"/>
        <v>0</v>
      </c>
      <c r="T28" s="4"/>
      <c r="U28" s="102" t="s">
        <v>92</v>
      </c>
      <c r="V28" s="104" t="str">
        <f>MAX(K12:K28) &amp; " Days On Site"</f>
        <v>0 Days On Site</v>
      </c>
      <c r="W28" s="104" t="str">
        <f>'Estimate Sheet'!N41</f>
        <v>0 Days On Site</v>
      </c>
    </row>
    <row r="29" spans="2:23" ht="14.4">
      <c r="B29" s="93"/>
      <c r="C29" s="93"/>
      <c r="D29" s="93"/>
      <c r="E29" s="93"/>
      <c r="F29" s="94"/>
      <c r="G29" s="95"/>
      <c r="H29" s="96">
        <f t="shared" si="0"/>
        <v>0</v>
      </c>
      <c r="I29" s="4"/>
      <c r="J29" s="405" t="s">
        <v>93</v>
      </c>
      <c r="K29" s="406"/>
      <c r="L29" s="240">
        <f>IFERROR(IF(SUM(L5:L28)=0, 0, SUM(L5:L28)), 0)</f>
        <v>0</v>
      </c>
      <c r="M29" s="239" t="s">
        <v>94</v>
      </c>
      <c r="N29" s="241">
        <f>SUM(N5:N28)</f>
        <v>0</v>
      </c>
      <c r="O29" s="4"/>
      <c r="P29" s="93"/>
      <c r="Q29" s="93"/>
      <c r="R29" s="93"/>
      <c r="S29" s="96">
        <f t="shared" si="4"/>
        <v>0</v>
      </c>
      <c r="T29" s="4"/>
      <c r="U29" s="102" t="s">
        <v>74</v>
      </c>
      <c r="V29" s="104">
        <f>H38</f>
        <v>0</v>
      </c>
      <c r="W29" s="104">
        <f>'Estimate Sheet'!N43 +'Estimate Sheet'!F51</f>
        <v>0</v>
      </c>
    </row>
    <row r="30" spans="2:23" ht="14.4">
      <c r="B30" s="93"/>
      <c r="C30" s="93"/>
      <c r="D30" s="93"/>
      <c r="E30" s="93"/>
      <c r="F30" s="94"/>
      <c r="G30" s="95"/>
      <c r="H30" s="96">
        <f t="shared" si="0"/>
        <v>0</v>
      </c>
      <c r="I30" s="4"/>
      <c r="J30" s="375" t="s">
        <v>95</v>
      </c>
      <c r="K30" s="376"/>
      <c r="L30" s="376"/>
      <c r="M30" s="376"/>
      <c r="N30" s="377"/>
      <c r="O30" s="4"/>
      <c r="P30" s="405" t="s">
        <v>31</v>
      </c>
      <c r="Q30" s="406"/>
      <c r="R30" s="406"/>
      <c r="S30" s="242">
        <f>SUM(S25:S29)</f>
        <v>0</v>
      </c>
      <c r="T30" s="4"/>
      <c r="U30" s="102" t="s">
        <v>96</v>
      </c>
      <c r="V30" s="104">
        <f>M32</f>
        <v>0</v>
      </c>
      <c r="W30" s="104">
        <f>'Estimate Sheet'!N45</f>
        <v>0</v>
      </c>
    </row>
    <row r="31" spans="2:23" ht="14.4">
      <c r="B31" s="93"/>
      <c r="C31" s="93"/>
      <c r="D31" s="93"/>
      <c r="E31" s="93"/>
      <c r="F31" s="94"/>
      <c r="G31" s="95"/>
      <c r="H31" s="96">
        <f t="shared" si="0"/>
        <v>0</v>
      </c>
      <c r="I31" s="4"/>
      <c r="J31" s="252" t="s">
        <v>34</v>
      </c>
      <c r="K31" s="250" t="s">
        <v>35</v>
      </c>
      <c r="L31" s="250" t="s">
        <v>36</v>
      </c>
      <c r="M31" s="444" t="s">
        <v>37</v>
      </c>
      <c r="N31" s="445"/>
      <c r="O31" s="4"/>
      <c r="P31" s="375" t="s">
        <v>75</v>
      </c>
      <c r="Q31" s="376"/>
      <c r="R31" s="376"/>
      <c r="S31" s="377"/>
      <c r="T31" s="4"/>
      <c r="U31" s="102" t="s">
        <v>66</v>
      </c>
      <c r="V31" s="104">
        <f>IFERROR(IF(N36=0, 0, N36), 0)</f>
        <v>0</v>
      </c>
      <c r="W31" s="104">
        <f>IFERROR(IF('Estimate Sheet'!N48=0, 0, 'Estimate Sheet'!N48), 0)</f>
        <v>0</v>
      </c>
    </row>
    <row r="32" spans="2:23" ht="14.4">
      <c r="B32" s="93"/>
      <c r="C32" s="93"/>
      <c r="D32" s="93"/>
      <c r="E32" s="93"/>
      <c r="F32" s="94"/>
      <c r="G32" s="95"/>
      <c r="H32" s="96">
        <f t="shared" si="0"/>
        <v>0</v>
      </c>
      <c r="I32" s="4"/>
      <c r="J32" s="400">
        <f>N29</f>
        <v>0</v>
      </c>
      <c r="K32" s="401">
        <f>'Estimate Sheet'!I26</f>
        <v>0</v>
      </c>
      <c r="L32" s="400">
        <f>J32*K32</f>
        <v>0</v>
      </c>
      <c r="M32" s="400">
        <f>(J32)+J32*K32</f>
        <v>0</v>
      </c>
      <c r="N32" s="400"/>
      <c r="O32" s="4"/>
      <c r="P32" s="253" t="s">
        <v>41</v>
      </c>
      <c r="Q32" s="248" t="s">
        <v>7</v>
      </c>
      <c r="R32" s="248" t="s">
        <v>383</v>
      </c>
      <c r="S32" s="254" t="s">
        <v>24</v>
      </c>
      <c r="T32" s="4"/>
      <c r="U32" s="102" t="s">
        <v>15</v>
      </c>
      <c r="V32" s="104">
        <f>S22</f>
        <v>0</v>
      </c>
      <c r="W32" s="104">
        <f>'Estimate Sheet'!N49</f>
        <v>0</v>
      </c>
    </row>
    <row r="33" spans="2:23" ht="14.4">
      <c r="B33" s="93"/>
      <c r="C33" s="93"/>
      <c r="D33" s="93"/>
      <c r="E33" s="93"/>
      <c r="F33" s="94"/>
      <c r="G33" s="95"/>
      <c r="H33" s="96">
        <f t="shared" si="0"/>
        <v>0</v>
      </c>
      <c r="I33" s="4"/>
      <c r="J33" s="400"/>
      <c r="K33" s="401"/>
      <c r="L33" s="400"/>
      <c r="M33" s="400"/>
      <c r="N33" s="400"/>
      <c r="O33" s="4"/>
      <c r="P33" s="93"/>
      <c r="Q33" s="93"/>
      <c r="R33" s="93"/>
      <c r="S33" s="96">
        <f t="shared" ref="S33:S37" si="5">Q33*R33</f>
        <v>0</v>
      </c>
      <c r="T33" s="4"/>
      <c r="U33" s="102" t="s">
        <v>97</v>
      </c>
      <c r="V33" s="104">
        <f>S30</f>
        <v>0</v>
      </c>
      <c r="W33" s="104">
        <f>'Estimate Sheet'!N50</f>
        <v>0</v>
      </c>
    </row>
    <row r="34" spans="2:23" ht="14.4">
      <c r="B34" s="93"/>
      <c r="C34" s="93"/>
      <c r="D34" s="93"/>
      <c r="E34" s="93"/>
      <c r="F34" s="94"/>
      <c r="G34" s="95"/>
      <c r="H34" s="96">
        <f t="shared" si="0"/>
        <v>0</v>
      </c>
      <c r="I34" s="4"/>
      <c r="J34" s="407" t="s">
        <v>66</v>
      </c>
      <c r="K34" s="408"/>
      <c r="L34" s="408"/>
      <c r="M34" s="408"/>
      <c r="N34" s="409"/>
      <c r="O34" s="4"/>
      <c r="P34" s="93"/>
      <c r="Q34" s="93"/>
      <c r="R34" s="93"/>
      <c r="S34" s="96">
        <f t="shared" si="5"/>
        <v>0</v>
      </c>
      <c r="T34" s="4"/>
      <c r="U34" s="102" t="s">
        <v>386</v>
      </c>
      <c r="V34" s="104">
        <f>W25</f>
        <v>0</v>
      </c>
      <c r="W34" s="104">
        <f>'Estimate Sheet'!N44</f>
        <v>0</v>
      </c>
    </row>
    <row r="35" spans="2:23" ht="15.75" customHeight="1">
      <c r="B35" s="93"/>
      <c r="C35" s="93"/>
      <c r="D35" s="93"/>
      <c r="E35" s="93"/>
      <c r="F35" s="94"/>
      <c r="G35" s="95"/>
      <c r="H35" s="96">
        <f t="shared" si="0"/>
        <v>0</v>
      </c>
      <c r="I35" s="4"/>
      <c r="J35" s="253" t="s">
        <v>80</v>
      </c>
      <c r="K35" s="248" t="s">
        <v>98</v>
      </c>
      <c r="L35" s="410" t="s">
        <v>99</v>
      </c>
      <c r="M35" s="410"/>
      <c r="N35" s="254" t="s">
        <v>24</v>
      </c>
      <c r="O35" s="4"/>
      <c r="P35" s="93"/>
      <c r="Q35" s="93"/>
      <c r="R35" s="93"/>
      <c r="S35" s="96">
        <f t="shared" si="5"/>
        <v>0</v>
      </c>
      <c r="T35" s="4"/>
      <c r="U35" s="102" t="s">
        <v>75</v>
      </c>
      <c r="V35" s="104">
        <f>S38</f>
        <v>0</v>
      </c>
      <c r="W35" s="105">
        <f>'Estimate Sheet'!N47</f>
        <v>0</v>
      </c>
    </row>
    <row r="36" spans="2:23" ht="14.4">
      <c r="B36" s="93"/>
      <c r="C36" s="93"/>
      <c r="D36" s="93"/>
      <c r="E36" s="93"/>
      <c r="F36" s="94"/>
      <c r="G36" s="95"/>
      <c r="H36" s="96">
        <f t="shared" si="0"/>
        <v>0</v>
      </c>
      <c r="I36" s="4"/>
      <c r="J36" s="402" t="str">
        <f>MAX(K12:K28) &amp; " Days On Site"</f>
        <v>0 Days On Site</v>
      </c>
      <c r="K36" s="411">
        <f>L29</f>
        <v>0</v>
      </c>
      <c r="L36" s="412">
        <f>IFERROR(IF('Overhead Sheet'!I20=0, 0, 'Overhead Sheet'!I20), 0)</f>
        <v>0</v>
      </c>
      <c r="M36" s="412"/>
      <c r="N36" s="400">
        <f>IFERROR(IF(OR(K36=0, L36=0), 0, K36*L36), 0)</f>
        <v>0</v>
      </c>
      <c r="O36" s="4"/>
      <c r="P36" s="93"/>
      <c r="Q36" s="93"/>
      <c r="R36" s="93"/>
      <c r="S36" s="96">
        <f t="shared" si="5"/>
        <v>0</v>
      </c>
      <c r="T36" s="4"/>
      <c r="U36" s="102" t="s">
        <v>100</v>
      </c>
      <c r="V36" s="104">
        <f t="shared" ref="V36:W36" si="6">SUM(V29:V35)</f>
        <v>0</v>
      </c>
      <c r="W36" s="104">
        <f t="shared" si="6"/>
        <v>0</v>
      </c>
    </row>
    <row r="37" spans="2:23" ht="14.4">
      <c r="B37" s="93"/>
      <c r="C37" s="93"/>
      <c r="D37" s="93"/>
      <c r="E37" s="93"/>
      <c r="F37" s="93"/>
      <c r="G37" s="95"/>
      <c r="H37" s="96">
        <f t="shared" si="0"/>
        <v>0</v>
      </c>
      <c r="I37" s="4"/>
      <c r="J37" s="402"/>
      <c r="K37" s="411"/>
      <c r="L37" s="412"/>
      <c r="M37" s="412"/>
      <c r="N37" s="400"/>
      <c r="O37" s="4"/>
      <c r="P37" s="93"/>
      <c r="Q37" s="93"/>
      <c r="R37" s="93"/>
      <c r="S37" s="96">
        <f t="shared" si="5"/>
        <v>0</v>
      </c>
      <c r="T37" s="4"/>
      <c r="U37" s="102" t="s">
        <v>101</v>
      </c>
      <c r="V37" s="104">
        <f t="shared" ref="V37:W37" si="7">V27-V36</f>
        <v>4000</v>
      </c>
      <c r="W37" s="104">
        <f t="shared" si="7"/>
        <v>7853</v>
      </c>
    </row>
    <row r="38" spans="2:23" ht="14.4">
      <c r="B38" s="403" t="s">
        <v>31</v>
      </c>
      <c r="C38" s="404"/>
      <c r="D38" s="404"/>
      <c r="E38" s="404"/>
      <c r="F38" s="404"/>
      <c r="G38" s="404"/>
      <c r="H38" s="238">
        <f>SUM(H12:H37)</f>
        <v>0</v>
      </c>
      <c r="I38" s="6"/>
      <c r="J38" s="402"/>
      <c r="K38" s="411"/>
      <c r="L38" s="412"/>
      <c r="M38" s="412"/>
      <c r="N38" s="400"/>
      <c r="O38" s="4"/>
      <c r="P38" s="405" t="s">
        <v>31</v>
      </c>
      <c r="Q38" s="406"/>
      <c r="R38" s="406"/>
      <c r="S38" s="241">
        <f>SUM(S33:S37)</f>
        <v>0</v>
      </c>
      <c r="T38" s="6"/>
      <c r="U38" s="102" t="s">
        <v>102</v>
      </c>
      <c r="V38" s="106">
        <f>V37/V27</f>
        <v>1</v>
      </c>
      <c r="W38" s="106">
        <f>'Estimate Sheet'!J7</f>
        <v>0.13043478260869565</v>
      </c>
    </row>
    <row r="55" spans="21:21" ht="15.75" customHeight="1">
      <c r="U55"/>
    </row>
  </sheetData>
  <mergeCells count="48">
    <mergeCell ref="P1:S8"/>
    <mergeCell ref="P10:S10"/>
    <mergeCell ref="P22:R22"/>
    <mergeCell ref="P23:S23"/>
    <mergeCell ref="P30:R30"/>
    <mergeCell ref="P31:S31"/>
    <mergeCell ref="U25:V25"/>
    <mergeCell ref="D1:J1"/>
    <mergeCell ref="K1:N2"/>
    <mergeCell ref="U1:W6"/>
    <mergeCell ref="D2:J2"/>
    <mergeCell ref="K3:N4"/>
    <mergeCell ref="D4:J4"/>
    <mergeCell ref="T7:W8"/>
    <mergeCell ref="U10:W10"/>
    <mergeCell ref="E7:G8"/>
    <mergeCell ref="H7:J8"/>
    <mergeCell ref="J29:K29"/>
    <mergeCell ref="J30:N30"/>
    <mergeCell ref="M31:N31"/>
    <mergeCell ref="B10:H10"/>
    <mergeCell ref="J32:J33"/>
    <mergeCell ref="K32:K33"/>
    <mergeCell ref="J36:J38"/>
    <mergeCell ref="B38:G38"/>
    <mergeCell ref="P38:R38"/>
    <mergeCell ref="L32:L33"/>
    <mergeCell ref="M32:N33"/>
    <mergeCell ref="J34:N34"/>
    <mergeCell ref="L35:M35"/>
    <mergeCell ref="K36:K38"/>
    <mergeCell ref="L36:M38"/>
    <mergeCell ref="N36:N38"/>
    <mergeCell ref="B4:C4"/>
    <mergeCell ref="B1:C1"/>
    <mergeCell ref="B6:D8"/>
    <mergeCell ref="E6:G6"/>
    <mergeCell ref="H6:J6"/>
    <mergeCell ref="B3:C3"/>
    <mergeCell ref="D3:E3"/>
    <mergeCell ref="F3:G3"/>
    <mergeCell ref="H3:J3"/>
    <mergeCell ref="B2:C2"/>
    <mergeCell ref="K6:L6"/>
    <mergeCell ref="M6:N6"/>
    <mergeCell ref="K7:L8"/>
    <mergeCell ref="M7:N8"/>
    <mergeCell ref="J10:N10"/>
  </mergeCells>
  <conditionalFormatting sqref="D4:J4">
    <cfRule type="notContainsBlanks" dxfId="15" priority="8">
      <formula>LEN(TRIM(D4))&gt;0</formula>
    </cfRule>
  </conditionalFormatting>
  <conditionalFormatting sqref="K7:L8">
    <cfRule type="cellIs" dxfId="14" priority="9" operator="greaterThanOrEqual">
      <formula>W32</formula>
    </cfRule>
    <cfRule type="cellIs" dxfId="13" priority="10" operator="lessThan">
      <formula>0</formula>
    </cfRule>
    <cfRule type="cellIs" dxfId="12" priority="11" operator="lessThanOrEqual">
      <formula>W32</formula>
    </cfRule>
  </conditionalFormatting>
  <conditionalFormatting sqref="M7:N8">
    <cfRule type="cellIs" dxfId="11" priority="12" operator="greaterThanOrEqual">
      <formula>W30</formula>
    </cfRule>
    <cfRule type="cellIs" dxfId="10" priority="13" operator="lessThan">
      <formula>0</formula>
    </cfRule>
    <cfRule type="cellIs" dxfId="9" priority="14" operator="lessThanOrEqual">
      <formula>W30</formula>
    </cfRule>
  </conditionalFormatting>
  <conditionalFormatting sqref="V28:V34">
    <cfRule type="cellIs" dxfId="8" priority="18" operator="greaterThan">
      <formula>W28</formula>
    </cfRule>
  </conditionalFormatting>
  <conditionalFormatting sqref="V28:V35">
    <cfRule type="duplicateValues" dxfId="7" priority="15"/>
  </conditionalFormatting>
  <conditionalFormatting sqref="V35">
    <cfRule type="cellIs" dxfId="6" priority="28" operator="greaterThan">
      <formula>W35</formula>
    </cfRule>
  </conditionalFormatting>
  <conditionalFormatting sqref="V36">
    <cfRule type="cellIs" dxfId="5" priority="6" operator="lessThanOrEqual">
      <formula>$W$36</formula>
    </cfRule>
    <cfRule type="cellIs" dxfId="4" priority="7" operator="greaterThan">
      <formula>$W$36</formula>
    </cfRule>
  </conditionalFormatting>
  <conditionalFormatting sqref="V37">
    <cfRule type="cellIs" dxfId="3" priority="1" operator="lessThan">
      <formula>$W$37</formula>
    </cfRule>
    <cfRule type="cellIs" dxfId="2" priority="2" operator="greaterThanOrEqual">
      <formula>$W$37</formula>
    </cfRule>
  </conditionalFormatting>
  <conditionalFormatting sqref="V38">
    <cfRule type="cellIs" dxfId="1" priority="33" operator="greaterThanOrEqual">
      <formula>W38</formula>
    </cfRule>
    <cfRule type="cellIs" dxfId="0" priority="34" operator="lessThan">
      <formula>W38</formula>
    </cfRule>
  </conditionalFormatting>
  <hyperlinks>
    <hyperlink ref="T7" r:id="rId1" xr:uid="{9D3CAF6C-367F-45EB-ABBC-7AD2D9325E06}"/>
  </hyperlinks>
  <pageMargins left="0.25" right="0.25" top="0.75" bottom="0.75" header="0.3" footer="0.3"/>
  <pageSetup scale="36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671ECC63-F918-429C-AD63-74C995995DFA}">
          <x14:formula1>
            <xm:f>'Employees &amp; Wages'!$B$10:$B$85</xm:f>
          </x14:formula1>
          <xm:sqref>J12:J28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9602-4543-4F7D-BF3C-0B607F256C30}">
  <sheetPr>
    <outlinePr summaryBelow="0" summaryRight="0"/>
  </sheetPr>
  <dimension ref="A1:I85"/>
  <sheetViews>
    <sheetView showGridLines="0" zoomScale="80" zoomScaleNormal="80" workbookViewId="0">
      <selection sqref="A1:E6"/>
    </sheetView>
  </sheetViews>
  <sheetFormatPr defaultColWidth="12.5546875" defaultRowHeight="15.75" customHeight="1"/>
  <cols>
    <col min="1" max="1" width="25.33203125" style="2" customWidth="1"/>
    <col min="2" max="2" width="32.33203125" style="2" customWidth="1"/>
    <col min="3" max="3" width="31" style="2" customWidth="1"/>
    <col min="4" max="4" width="21.33203125" style="2" customWidth="1"/>
    <col min="5" max="5" width="28.6640625" style="2" customWidth="1"/>
    <col min="6" max="7" width="53.6640625" style="2" customWidth="1"/>
    <col min="8" max="8" width="2" style="2" customWidth="1"/>
    <col min="9" max="9" width="0.6640625" style="2" customWidth="1"/>
    <col min="10" max="10" width="21.44140625" style="2" customWidth="1"/>
    <col min="11" max="16384" width="12.5546875" style="2"/>
  </cols>
  <sheetData>
    <row r="1" spans="1:9" ht="33" customHeight="1">
      <c r="A1" s="448" t="s">
        <v>345</v>
      </c>
      <c r="B1" s="448"/>
      <c r="C1" s="448"/>
      <c r="D1" s="448"/>
      <c r="E1" s="448"/>
      <c r="F1" s="108"/>
      <c r="G1" s="107"/>
    </row>
    <row r="2" spans="1:9" ht="27" customHeight="1">
      <c r="A2" s="448"/>
      <c r="B2" s="448"/>
      <c r="C2" s="448"/>
      <c r="D2" s="448"/>
      <c r="E2" s="448"/>
      <c r="F2" s="108"/>
      <c r="G2" s="107"/>
    </row>
    <row r="3" spans="1:9" ht="27" customHeight="1">
      <c r="A3" s="448"/>
      <c r="B3" s="448"/>
      <c r="C3" s="448"/>
      <c r="D3" s="448"/>
      <c r="E3" s="448"/>
      <c r="F3" s="108"/>
      <c r="G3" s="107"/>
    </row>
    <row r="4" spans="1:9" ht="29.25" customHeight="1">
      <c r="A4" s="448"/>
      <c r="B4" s="448"/>
      <c r="C4" s="448"/>
      <c r="D4" s="448"/>
      <c r="E4" s="448"/>
      <c r="F4" s="108"/>
      <c r="G4" s="107"/>
    </row>
    <row r="5" spans="1:9" ht="51" customHeight="1">
      <c r="A5" s="448"/>
      <c r="B5" s="448"/>
      <c r="C5" s="448"/>
      <c r="D5" s="448"/>
      <c r="E5" s="448"/>
      <c r="F5" s="108"/>
      <c r="G5" s="107"/>
    </row>
    <row r="6" spans="1:9" ht="36.75" customHeight="1">
      <c r="A6" s="448"/>
      <c r="B6" s="448"/>
      <c r="C6" s="448"/>
      <c r="D6" s="448"/>
      <c r="E6" s="448"/>
      <c r="F6" s="449" t="s">
        <v>387</v>
      </c>
      <c r="G6" s="449"/>
      <c r="H6" s="69"/>
      <c r="I6" s="69"/>
    </row>
    <row r="7" spans="1:9" ht="6.75" customHeight="1" thickBot="1">
      <c r="A7" s="109"/>
      <c r="B7" s="109"/>
      <c r="C7" s="109"/>
      <c r="D7" s="109"/>
      <c r="E7" s="109"/>
      <c r="F7" s="69"/>
      <c r="G7" s="69"/>
      <c r="H7" s="69"/>
      <c r="I7" s="69"/>
    </row>
    <row r="8" spans="1:9" ht="36.75" customHeight="1" thickBot="1">
      <c r="A8" s="123" t="s">
        <v>346</v>
      </c>
      <c r="B8" s="123"/>
      <c r="C8" s="124"/>
      <c r="D8" s="124"/>
      <c r="E8" s="124"/>
      <c r="F8" s="124"/>
      <c r="G8" s="125"/>
    </row>
    <row r="9" spans="1:9" ht="24" customHeight="1" thickBot="1">
      <c r="A9" s="126" t="s">
        <v>347</v>
      </c>
      <c r="B9" s="127" t="s">
        <v>348</v>
      </c>
      <c r="C9" s="128" t="s">
        <v>349</v>
      </c>
      <c r="D9" s="128" t="s">
        <v>350</v>
      </c>
      <c r="E9" s="129"/>
      <c r="F9" s="130" t="s">
        <v>351</v>
      </c>
      <c r="G9" s="131" t="s">
        <v>352</v>
      </c>
    </row>
    <row r="10" spans="1:9" ht="26.25" customHeight="1">
      <c r="A10" s="121">
        <v>1</v>
      </c>
      <c r="B10" s="119"/>
      <c r="C10" s="120"/>
      <c r="D10" s="121"/>
      <c r="E10" s="121"/>
      <c r="F10" s="121"/>
      <c r="G10" s="122"/>
    </row>
    <row r="11" spans="1:9" ht="26.25" customHeight="1">
      <c r="A11" s="110">
        <v>2</v>
      </c>
      <c r="B11" s="111"/>
      <c r="C11" s="112"/>
      <c r="D11" s="110"/>
      <c r="E11" s="110"/>
      <c r="F11" s="110"/>
      <c r="G11" s="113"/>
    </row>
    <row r="12" spans="1:9" ht="26.25" customHeight="1">
      <c r="A12" s="110">
        <v>3</v>
      </c>
      <c r="B12" s="111"/>
      <c r="C12" s="112"/>
      <c r="D12" s="110"/>
      <c r="E12" s="110"/>
      <c r="F12" s="110"/>
      <c r="G12" s="113"/>
    </row>
    <row r="13" spans="1:9" ht="26.25" customHeight="1">
      <c r="A13" s="110"/>
      <c r="B13" s="111"/>
      <c r="C13" s="112"/>
      <c r="D13" s="110"/>
      <c r="E13" s="110"/>
      <c r="F13" s="110"/>
      <c r="G13" s="113"/>
    </row>
    <row r="14" spans="1:9" ht="26.25" customHeight="1">
      <c r="A14" s="110"/>
      <c r="B14" s="111"/>
      <c r="C14" s="112"/>
      <c r="D14" s="110"/>
      <c r="E14" s="110"/>
      <c r="F14" s="110"/>
      <c r="G14" s="113"/>
    </row>
    <row r="15" spans="1:9" ht="26.25" customHeight="1">
      <c r="A15" s="110"/>
      <c r="B15" s="111"/>
      <c r="C15" s="112"/>
      <c r="D15" s="110"/>
      <c r="E15" s="110"/>
      <c r="F15" s="110"/>
      <c r="G15" s="113"/>
    </row>
    <row r="16" spans="1:9" ht="26.25" customHeight="1">
      <c r="A16" s="110"/>
      <c r="B16" s="111"/>
      <c r="C16" s="112"/>
      <c r="D16" s="110"/>
      <c r="E16" s="110"/>
      <c r="F16" s="110"/>
      <c r="G16" s="113"/>
    </row>
    <row r="17" spans="1:7" ht="26.25" customHeight="1">
      <c r="A17" s="110"/>
      <c r="B17" s="111"/>
      <c r="C17" s="112"/>
      <c r="D17" s="110"/>
      <c r="E17" s="110"/>
      <c r="F17" s="110"/>
      <c r="G17" s="113"/>
    </row>
    <row r="18" spans="1:7" ht="26.25" customHeight="1">
      <c r="A18" s="110"/>
      <c r="B18" s="111"/>
      <c r="C18" s="112"/>
      <c r="D18" s="110"/>
      <c r="E18" s="110"/>
      <c r="F18" s="110"/>
      <c r="G18" s="113"/>
    </row>
    <row r="19" spans="1:7" ht="26.25" customHeight="1">
      <c r="A19" s="110"/>
      <c r="B19" s="110"/>
      <c r="C19" s="112"/>
      <c r="D19" s="110"/>
      <c r="E19" s="110"/>
      <c r="F19" s="110"/>
      <c r="G19" s="113"/>
    </row>
    <row r="20" spans="1:7" ht="26.25" customHeight="1">
      <c r="A20" s="110"/>
      <c r="B20" s="111"/>
      <c r="C20" s="112"/>
      <c r="D20" s="110"/>
      <c r="E20" s="110"/>
      <c r="F20" s="110"/>
      <c r="G20" s="113"/>
    </row>
    <row r="21" spans="1:7" ht="26.25" customHeight="1">
      <c r="A21" s="110"/>
      <c r="B21" s="111"/>
      <c r="C21" s="112"/>
      <c r="D21" s="110"/>
      <c r="E21" s="110"/>
      <c r="F21" s="110"/>
      <c r="G21" s="113"/>
    </row>
    <row r="22" spans="1:7" ht="26.25" customHeight="1">
      <c r="A22" s="110"/>
      <c r="B22" s="111"/>
      <c r="C22" s="112"/>
      <c r="D22" s="110"/>
      <c r="E22" s="110"/>
      <c r="F22" s="110"/>
      <c r="G22" s="113"/>
    </row>
    <row r="23" spans="1:7" ht="26.25" customHeight="1">
      <c r="A23" s="110"/>
      <c r="B23" s="111"/>
      <c r="C23" s="112"/>
      <c r="D23" s="110"/>
      <c r="E23" s="110"/>
      <c r="F23" s="110"/>
      <c r="G23" s="113"/>
    </row>
    <row r="24" spans="1:7" ht="26.25" customHeight="1">
      <c r="A24" s="110"/>
      <c r="B24" s="111"/>
      <c r="C24" s="112"/>
      <c r="D24" s="110"/>
      <c r="E24" s="110"/>
      <c r="F24" s="110"/>
      <c r="G24" s="113"/>
    </row>
    <row r="25" spans="1:7" ht="26.25" customHeight="1">
      <c r="A25" s="110"/>
      <c r="B25" s="111"/>
      <c r="C25" s="112"/>
      <c r="D25" s="110"/>
      <c r="E25" s="110"/>
      <c r="F25" s="110"/>
      <c r="G25" s="113"/>
    </row>
    <row r="26" spans="1:7" ht="26.25" customHeight="1">
      <c r="A26" s="110"/>
      <c r="B26" s="111"/>
      <c r="C26" s="112"/>
      <c r="D26" s="110"/>
      <c r="E26" s="110"/>
      <c r="F26" s="110"/>
      <c r="G26" s="113"/>
    </row>
    <row r="27" spans="1:7" ht="26.25" customHeight="1">
      <c r="A27" s="110"/>
      <c r="B27" s="111"/>
      <c r="C27" s="112"/>
      <c r="D27" s="110"/>
      <c r="E27" s="110"/>
      <c r="F27" s="110"/>
      <c r="G27" s="113"/>
    </row>
    <row r="28" spans="1:7" ht="26.25" customHeight="1">
      <c r="A28" s="110"/>
      <c r="B28" s="111"/>
      <c r="C28" s="112"/>
      <c r="D28" s="110"/>
      <c r="E28" s="110"/>
      <c r="F28" s="110"/>
      <c r="G28" s="113"/>
    </row>
    <row r="29" spans="1:7" ht="26.25" customHeight="1">
      <c r="A29" s="110"/>
      <c r="B29" s="110"/>
      <c r="C29" s="112"/>
      <c r="D29" s="110"/>
      <c r="E29" s="110"/>
      <c r="F29" s="110"/>
      <c r="G29" s="113"/>
    </row>
    <row r="30" spans="1:7" ht="26.25" customHeight="1">
      <c r="A30" s="110"/>
      <c r="B30" s="110"/>
      <c r="C30" s="112"/>
      <c r="D30" s="110"/>
      <c r="E30" s="110"/>
      <c r="F30" s="110"/>
      <c r="G30" s="113"/>
    </row>
    <row r="31" spans="1:7" ht="26.25" customHeight="1">
      <c r="A31" s="110"/>
      <c r="B31" s="110"/>
      <c r="C31" s="112"/>
      <c r="D31" s="110"/>
      <c r="E31" s="110"/>
      <c r="F31" s="110"/>
      <c r="G31" s="113"/>
    </row>
    <row r="32" spans="1:7" ht="26.25" customHeight="1">
      <c r="A32" s="110"/>
      <c r="B32" s="110"/>
      <c r="C32" s="112"/>
      <c r="D32" s="110"/>
      <c r="E32" s="110"/>
      <c r="F32" s="110"/>
      <c r="G32" s="113"/>
    </row>
    <row r="33" spans="1:7" ht="26.25" customHeight="1">
      <c r="A33" s="110"/>
      <c r="B33" s="110"/>
      <c r="C33" s="112"/>
      <c r="D33" s="110"/>
      <c r="E33" s="110"/>
      <c r="F33" s="110"/>
      <c r="G33" s="113"/>
    </row>
    <row r="34" spans="1:7" ht="26.25" customHeight="1">
      <c r="A34" s="110"/>
      <c r="B34" s="110"/>
      <c r="C34" s="112"/>
      <c r="D34" s="110"/>
      <c r="E34" s="110"/>
      <c r="F34" s="110"/>
      <c r="G34" s="113"/>
    </row>
    <row r="35" spans="1:7" ht="26.25" customHeight="1">
      <c r="A35" s="110"/>
      <c r="B35" s="110"/>
      <c r="C35" s="112"/>
      <c r="D35" s="110"/>
      <c r="E35" s="110"/>
      <c r="F35" s="110"/>
      <c r="G35" s="113"/>
    </row>
    <row r="36" spans="1:7" ht="26.25" customHeight="1">
      <c r="A36" s="110"/>
      <c r="B36" s="110"/>
      <c r="C36" s="112"/>
      <c r="D36" s="110"/>
      <c r="E36" s="110"/>
      <c r="F36" s="110"/>
      <c r="G36" s="113"/>
    </row>
    <row r="37" spans="1:7" ht="26.25" customHeight="1">
      <c r="A37" s="110"/>
      <c r="B37" s="110"/>
      <c r="C37" s="112"/>
      <c r="D37" s="110"/>
      <c r="E37" s="110"/>
      <c r="F37" s="110"/>
      <c r="G37" s="113"/>
    </row>
    <row r="38" spans="1:7" ht="26.25" customHeight="1">
      <c r="A38" s="110"/>
      <c r="B38" s="110"/>
      <c r="C38" s="112"/>
      <c r="D38" s="110"/>
      <c r="E38" s="110"/>
      <c r="F38" s="110"/>
      <c r="G38" s="113"/>
    </row>
    <row r="39" spans="1:7" ht="26.25" customHeight="1">
      <c r="A39" s="110"/>
      <c r="B39" s="110"/>
      <c r="C39" s="112"/>
      <c r="D39" s="110"/>
      <c r="E39" s="110"/>
      <c r="F39" s="110"/>
      <c r="G39" s="113"/>
    </row>
    <row r="40" spans="1:7" ht="26.25" customHeight="1">
      <c r="A40" s="110"/>
      <c r="B40" s="110"/>
      <c r="C40" s="112"/>
      <c r="D40" s="110"/>
      <c r="E40" s="110"/>
      <c r="F40" s="110"/>
      <c r="G40" s="113"/>
    </row>
    <row r="41" spans="1:7" ht="26.25" customHeight="1">
      <c r="A41" s="110"/>
      <c r="B41" s="110"/>
      <c r="C41" s="112"/>
      <c r="D41" s="110"/>
      <c r="E41" s="110"/>
      <c r="F41" s="110"/>
      <c r="G41" s="113"/>
    </row>
    <row r="42" spans="1:7" ht="26.25" customHeight="1">
      <c r="A42" s="110"/>
      <c r="B42" s="110"/>
      <c r="C42" s="112"/>
      <c r="D42" s="110"/>
      <c r="E42" s="110"/>
      <c r="F42" s="110"/>
      <c r="G42" s="113"/>
    </row>
    <row r="43" spans="1:7" ht="26.25" customHeight="1">
      <c r="A43" s="110"/>
      <c r="B43" s="110"/>
      <c r="C43" s="112"/>
      <c r="D43" s="110"/>
      <c r="E43" s="110"/>
      <c r="F43" s="110"/>
      <c r="G43" s="113"/>
    </row>
    <row r="44" spans="1:7" ht="26.25" customHeight="1">
      <c r="A44" s="110"/>
      <c r="B44" s="110"/>
      <c r="C44" s="112"/>
      <c r="D44" s="110"/>
      <c r="E44" s="110"/>
      <c r="F44" s="110"/>
      <c r="G44" s="113"/>
    </row>
    <row r="45" spans="1:7" ht="26.25" customHeight="1">
      <c r="A45" s="110"/>
      <c r="B45" s="110"/>
      <c r="C45" s="112"/>
      <c r="D45" s="110"/>
      <c r="E45" s="110"/>
      <c r="F45" s="110"/>
      <c r="G45" s="113"/>
    </row>
    <row r="46" spans="1:7" ht="26.25" customHeight="1">
      <c r="A46" s="110"/>
      <c r="B46" s="110"/>
      <c r="C46" s="112"/>
      <c r="D46" s="110"/>
      <c r="E46" s="110"/>
      <c r="F46" s="110"/>
      <c r="G46" s="113"/>
    </row>
    <row r="47" spans="1:7" ht="26.25" customHeight="1">
      <c r="A47" s="110"/>
      <c r="B47" s="110"/>
      <c r="C47" s="112"/>
      <c r="D47" s="110"/>
      <c r="E47" s="110"/>
      <c r="F47" s="110"/>
      <c r="G47" s="113"/>
    </row>
    <row r="48" spans="1:7" ht="26.25" customHeight="1">
      <c r="A48" s="110"/>
      <c r="B48" s="110"/>
      <c r="C48" s="112"/>
      <c r="D48" s="110"/>
      <c r="E48" s="110"/>
      <c r="F48" s="110"/>
      <c r="G48" s="113"/>
    </row>
    <row r="49" spans="1:7" ht="26.25" customHeight="1">
      <c r="A49" s="110"/>
      <c r="B49" s="110"/>
      <c r="C49" s="112"/>
      <c r="D49" s="110"/>
      <c r="E49" s="110"/>
      <c r="F49" s="110"/>
      <c r="G49" s="113"/>
    </row>
    <row r="50" spans="1:7" ht="26.25" customHeight="1">
      <c r="A50" s="110"/>
      <c r="B50" s="110"/>
      <c r="C50" s="112"/>
      <c r="D50" s="110"/>
      <c r="E50" s="110"/>
      <c r="F50" s="110"/>
      <c r="G50" s="113"/>
    </row>
    <row r="51" spans="1:7" ht="26.25" customHeight="1">
      <c r="A51" s="110"/>
      <c r="B51" s="110"/>
      <c r="C51" s="112"/>
      <c r="D51" s="110"/>
      <c r="E51" s="110"/>
      <c r="F51" s="110"/>
      <c r="G51" s="113"/>
    </row>
    <row r="52" spans="1:7" ht="26.25" customHeight="1">
      <c r="A52" s="110"/>
      <c r="B52" s="110"/>
      <c r="C52" s="112"/>
      <c r="D52" s="110"/>
      <c r="E52" s="110"/>
      <c r="F52" s="110"/>
      <c r="G52" s="113"/>
    </row>
    <row r="53" spans="1:7" ht="26.25" customHeight="1">
      <c r="A53" s="110"/>
      <c r="B53" s="110"/>
      <c r="C53" s="112"/>
      <c r="D53" s="110"/>
      <c r="E53" s="110"/>
      <c r="F53" s="110"/>
      <c r="G53" s="113"/>
    </row>
    <row r="54" spans="1:7" ht="26.25" customHeight="1">
      <c r="A54" s="110"/>
      <c r="B54" s="110"/>
      <c r="C54" s="112"/>
      <c r="D54" s="110"/>
      <c r="E54" s="110"/>
      <c r="F54" s="110"/>
      <c r="G54" s="113"/>
    </row>
    <row r="55" spans="1:7" ht="26.25" customHeight="1">
      <c r="A55" s="110"/>
      <c r="B55" s="110"/>
      <c r="C55" s="112"/>
      <c r="D55" s="110"/>
      <c r="E55" s="110"/>
      <c r="F55" s="110"/>
      <c r="G55" s="113"/>
    </row>
    <row r="56" spans="1:7" ht="26.25" customHeight="1">
      <c r="A56" s="110"/>
      <c r="B56" s="110"/>
      <c r="C56" s="112"/>
      <c r="D56" s="110"/>
      <c r="E56" s="110"/>
      <c r="F56" s="110"/>
      <c r="G56" s="113"/>
    </row>
    <row r="57" spans="1:7" ht="26.25" customHeight="1">
      <c r="A57" s="110"/>
      <c r="B57" s="110"/>
      <c r="C57" s="112"/>
      <c r="D57" s="110"/>
      <c r="E57" s="110"/>
      <c r="F57" s="110"/>
      <c r="G57" s="113"/>
    </row>
    <row r="58" spans="1:7" ht="26.25" customHeight="1">
      <c r="A58" s="110"/>
      <c r="B58" s="110"/>
      <c r="C58" s="112"/>
      <c r="D58" s="110"/>
      <c r="E58" s="110"/>
      <c r="F58" s="110"/>
      <c r="G58" s="113"/>
    </row>
    <row r="59" spans="1:7" ht="26.25" customHeight="1">
      <c r="A59" s="110"/>
      <c r="B59" s="110"/>
      <c r="C59" s="112"/>
      <c r="D59" s="110"/>
      <c r="E59" s="110"/>
      <c r="F59" s="110"/>
      <c r="G59" s="113"/>
    </row>
    <row r="60" spans="1:7" ht="26.25" customHeight="1">
      <c r="A60" s="110"/>
      <c r="B60" s="110"/>
      <c r="C60" s="112"/>
      <c r="D60" s="110"/>
      <c r="E60" s="110"/>
      <c r="F60" s="110"/>
      <c r="G60" s="113"/>
    </row>
    <row r="61" spans="1:7" ht="26.25" customHeight="1">
      <c r="A61" s="110"/>
      <c r="B61" s="110"/>
      <c r="C61" s="112"/>
      <c r="D61" s="110"/>
      <c r="E61" s="110"/>
      <c r="F61" s="110"/>
      <c r="G61" s="113"/>
    </row>
    <row r="62" spans="1:7" ht="26.25" customHeight="1">
      <c r="A62" s="110"/>
      <c r="B62" s="110"/>
      <c r="C62" s="112"/>
      <c r="D62" s="110"/>
      <c r="E62" s="110"/>
      <c r="F62" s="110"/>
      <c r="G62" s="113"/>
    </row>
    <row r="63" spans="1:7" ht="26.25" customHeight="1">
      <c r="A63" s="110"/>
      <c r="B63" s="110"/>
      <c r="C63" s="112"/>
      <c r="D63" s="110"/>
      <c r="E63" s="110"/>
      <c r="F63" s="110"/>
      <c r="G63" s="113"/>
    </row>
    <row r="64" spans="1:7" ht="26.25" customHeight="1">
      <c r="A64" s="110"/>
      <c r="B64" s="110"/>
      <c r="C64" s="112"/>
      <c r="D64" s="110"/>
      <c r="E64" s="110"/>
      <c r="F64" s="110"/>
      <c r="G64" s="113"/>
    </row>
    <row r="65" spans="1:7" ht="26.25" customHeight="1">
      <c r="A65" s="110"/>
      <c r="B65" s="110"/>
      <c r="C65" s="112"/>
      <c r="D65" s="110"/>
      <c r="E65" s="110"/>
      <c r="F65" s="110"/>
      <c r="G65" s="113"/>
    </row>
    <row r="66" spans="1:7" ht="26.25" customHeight="1">
      <c r="A66" s="110"/>
      <c r="B66" s="110"/>
      <c r="C66" s="112"/>
      <c r="D66" s="110"/>
      <c r="E66" s="110"/>
      <c r="F66" s="110"/>
      <c r="G66" s="113"/>
    </row>
    <row r="67" spans="1:7" ht="26.25" customHeight="1">
      <c r="A67" s="110"/>
      <c r="B67" s="110"/>
      <c r="C67" s="112"/>
      <c r="D67" s="110"/>
      <c r="E67" s="110"/>
      <c r="F67" s="110"/>
      <c r="G67" s="113"/>
    </row>
    <row r="68" spans="1:7" ht="26.25" customHeight="1">
      <c r="A68" s="110"/>
      <c r="B68" s="110"/>
      <c r="C68" s="112"/>
      <c r="D68" s="110"/>
      <c r="E68" s="110"/>
      <c r="F68" s="110"/>
      <c r="G68" s="113"/>
    </row>
    <row r="69" spans="1:7" ht="26.25" customHeight="1">
      <c r="A69" s="110"/>
      <c r="B69" s="110"/>
      <c r="C69" s="112"/>
      <c r="D69" s="110"/>
      <c r="E69" s="110"/>
      <c r="F69" s="110"/>
      <c r="G69" s="113"/>
    </row>
    <row r="70" spans="1:7" ht="26.25" customHeight="1">
      <c r="A70" s="114"/>
      <c r="B70" s="115"/>
      <c r="C70" s="112"/>
      <c r="D70" s="116"/>
      <c r="E70" s="115"/>
      <c r="F70" s="117"/>
      <c r="G70" s="118"/>
    </row>
    <row r="71" spans="1:7" ht="26.25" customHeight="1">
      <c r="A71" s="114"/>
      <c r="B71" s="115"/>
      <c r="C71" s="112"/>
      <c r="D71" s="116"/>
      <c r="E71" s="115"/>
      <c r="F71" s="117"/>
      <c r="G71" s="118"/>
    </row>
    <row r="72" spans="1:7" ht="26.25" customHeight="1">
      <c r="A72" s="114"/>
      <c r="B72" s="115"/>
      <c r="C72" s="112"/>
      <c r="D72" s="116"/>
      <c r="E72" s="115"/>
      <c r="F72" s="117"/>
      <c r="G72" s="118"/>
    </row>
    <row r="73" spans="1:7" ht="26.25" customHeight="1">
      <c r="A73" s="114"/>
      <c r="B73" s="115"/>
      <c r="C73" s="112"/>
      <c r="D73" s="116"/>
      <c r="E73" s="115"/>
      <c r="F73" s="117"/>
      <c r="G73" s="118"/>
    </row>
    <row r="74" spans="1:7" ht="26.25" customHeight="1">
      <c r="A74" s="114"/>
      <c r="B74" s="115"/>
      <c r="C74" s="112"/>
      <c r="D74" s="116"/>
      <c r="E74" s="115"/>
      <c r="F74" s="117"/>
      <c r="G74" s="118"/>
    </row>
    <row r="75" spans="1:7" ht="26.25" customHeight="1">
      <c r="A75" s="114"/>
      <c r="B75" s="115"/>
      <c r="C75" s="112"/>
      <c r="D75" s="116"/>
      <c r="E75" s="115"/>
      <c r="F75" s="117"/>
      <c r="G75" s="118"/>
    </row>
    <row r="76" spans="1:7" ht="26.25" customHeight="1">
      <c r="A76" s="114"/>
      <c r="B76" s="115"/>
      <c r="C76" s="112"/>
      <c r="D76" s="116"/>
      <c r="E76" s="115"/>
      <c r="F76" s="117"/>
      <c r="G76" s="118"/>
    </row>
    <row r="77" spans="1:7" ht="26.25" customHeight="1">
      <c r="A77" s="114"/>
      <c r="B77" s="115"/>
      <c r="C77" s="112"/>
      <c r="D77" s="116"/>
      <c r="E77" s="115"/>
      <c r="F77" s="117"/>
      <c r="G77" s="118"/>
    </row>
    <row r="78" spans="1:7" ht="26.25" customHeight="1">
      <c r="A78" s="114"/>
      <c r="B78" s="115"/>
      <c r="C78" s="112"/>
      <c r="D78" s="116"/>
      <c r="E78" s="115"/>
      <c r="F78" s="117"/>
      <c r="G78" s="118"/>
    </row>
    <row r="79" spans="1:7" ht="26.25" customHeight="1">
      <c r="A79" s="114"/>
      <c r="B79" s="115"/>
      <c r="C79" s="112"/>
      <c r="D79" s="116"/>
      <c r="E79" s="115"/>
      <c r="F79" s="117"/>
      <c r="G79" s="118"/>
    </row>
    <row r="80" spans="1:7" ht="26.25" customHeight="1">
      <c r="A80" s="114"/>
      <c r="B80" s="115"/>
      <c r="C80" s="112"/>
      <c r="D80" s="116"/>
      <c r="E80" s="115"/>
      <c r="F80" s="117"/>
      <c r="G80" s="118"/>
    </row>
    <row r="81" spans="1:7" ht="26.25" customHeight="1">
      <c r="A81" s="114"/>
      <c r="B81" s="115"/>
      <c r="C81" s="112"/>
      <c r="D81" s="116"/>
      <c r="E81" s="115"/>
      <c r="F81" s="117"/>
      <c r="G81" s="118"/>
    </row>
    <row r="82" spans="1:7" ht="26.25" customHeight="1">
      <c r="A82" s="114"/>
      <c r="B82" s="115"/>
      <c r="C82" s="112"/>
      <c r="D82" s="116"/>
      <c r="E82" s="115"/>
      <c r="F82" s="117"/>
      <c r="G82" s="118"/>
    </row>
    <row r="83" spans="1:7" ht="26.25" customHeight="1">
      <c r="A83" s="114"/>
      <c r="B83" s="115"/>
      <c r="C83" s="112"/>
      <c r="D83" s="116"/>
      <c r="E83" s="115"/>
      <c r="F83" s="117"/>
      <c r="G83" s="118"/>
    </row>
    <row r="84" spans="1:7" ht="26.25" customHeight="1">
      <c r="A84" s="114"/>
      <c r="B84" s="115"/>
      <c r="C84" s="112"/>
      <c r="D84" s="116"/>
      <c r="E84" s="115"/>
      <c r="F84" s="117"/>
      <c r="G84" s="118"/>
    </row>
    <row r="85" spans="1:7" ht="26.25" customHeight="1">
      <c r="A85" s="114"/>
      <c r="B85" s="115"/>
      <c r="C85" s="112"/>
      <c r="D85" s="116"/>
      <c r="E85" s="115"/>
      <c r="F85" s="117"/>
      <c r="G85" s="118"/>
    </row>
  </sheetData>
  <mergeCells count="2">
    <mergeCell ref="A1:E6"/>
    <mergeCell ref="F6:G6"/>
  </mergeCells>
  <hyperlinks>
    <hyperlink ref="F6" r:id="rId1" xr:uid="{587F03BD-E4EE-4D49-993E-88B49F7C3AB7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J85"/>
  <sheetViews>
    <sheetView showGridLines="0" zoomScale="80" zoomScaleNormal="80" workbookViewId="0">
      <selection sqref="A1:F6"/>
    </sheetView>
  </sheetViews>
  <sheetFormatPr defaultColWidth="12.5546875" defaultRowHeight="15.75" customHeight="1"/>
  <cols>
    <col min="1" max="1" width="25.33203125" style="2" customWidth="1"/>
    <col min="2" max="2" width="17.6640625" style="2" bestFit="1" customWidth="1"/>
    <col min="3" max="4" width="21.33203125" style="2" customWidth="1"/>
    <col min="5" max="5" width="28.6640625" style="2" customWidth="1"/>
    <col min="6" max="6" width="41.44140625" style="2" bestFit="1" customWidth="1"/>
    <col min="7" max="7" width="26.6640625" style="2" customWidth="1"/>
    <col min="8" max="8" width="30.33203125" style="2" customWidth="1"/>
    <col min="9" max="9" width="44.88671875" style="2" bestFit="1" customWidth="1"/>
    <col min="10" max="10" width="0.6640625" style="2" customWidth="1"/>
    <col min="11" max="11" width="21.44140625" style="2" customWidth="1"/>
    <col min="12" max="16384" width="12.5546875" style="2"/>
  </cols>
  <sheetData>
    <row r="1" spans="1:10" customFormat="1" ht="33" customHeight="1">
      <c r="A1" s="450" t="s">
        <v>103</v>
      </c>
      <c r="B1" s="451"/>
      <c r="C1" s="451"/>
      <c r="D1" s="451"/>
      <c r="E1" s="451"/>
      <c r="F1" s="451"/>
      <c r="G1" s="132"/>
      <c r="H1" s="132"/>
      <c r="I1" s="132"/>
    </row>
    <row r="2" spans="1:10" customFormat="1" ht="27" customHeight="1">
      <c r="A2" s="451"/>
      <c r="B2" s="451"/>
      <c r="C2" s="451"/>
      <c r="D2" s="451"/>
      <c r="E2" s="451"/>
      <c r="F2" s="451"/>
      <c r="G2" s="132"/>
      <c r="H2" s="132"/>
      <c r="I2" s="132"/>
    </row>
    <row r="3" spans="1:10" customFormat="1" ht="27" customHeight="1">
      <c r="A3" s="451"/>
      <c r="B3" s="451"/>
      <c r="C3" s="451"/>
      <c r="D3" s="451"/>
      <c r="E3" s="451"/>
      <c r="F3" s="451"/>
      <c r="G3" s="132"/>
      <c r="H3" s="132"/>
      <c r="I3" s="132"/>
    </row>
    <row r="4" spans="1:10" customFormat="1" ht="29.25" customHeight="1">
      <c r="A4" s="451"/>
      <c r="B4" s="451"/>
      <c r="C4" s="451"/>
      <c r="D4" s="451"/>
      <c r="E4" s="451"/>
      <c r="F4" s="451"/>
      <c r="G4" s="132"/>
      <c r="H4" s="132"/>
      <c r="I4" s="132"/>
    </row>
    <row r="5" spans="1:10" customFormat="1" ht="51" customHeight="1">
      <c r="A5" s="451"/>
      <c r="B5" s="451"/>
      <c r="C5" s="451"/>
      <c r="D5" s="451"/>
      <c r="E5" s="451"/>
      <c r="F5" s="451"/>
      <c r="G5" s="132"/>
      <c r="H5" s="132"/>
      <c r="I5" s="132"/>
    </row>
    <row r="6" spans="1:10" customFormat="1" ht="36.75" customHeight="1">
      <c r="A6" s="451"/>
      <c r="B6" s="451"/>
      <c r="C6" s="451"/>
      <c r="D6" s="451"/>
      <c r="E6" s="451"/>
      <c r="F6" s="451"/>
      <c r="G6" s="452" t="s">
        <v>387</v>
      </c>
      <c r="H6" s="452"/>
      <c r="I6" s="452"/>
      <c r="J6" s="69"/>
    </row>
    <row r="7" spans="1:10" customFormat="1" ht="6.75" customHeight="1">
      <c r="A7" s="109" t="s">
        <v>85</v>
      </c>
      <c r="B7" s="109"/>
      <c r="C7" s="109"/>
      <c r="D7" s="109"/>
      <c r="E7" s="109"/>
      <c r="F7" s="109"/>
      <c r="G7" s="69"/>
      <c r="H7" s="69"/>
      <c r="I7" s="69"/>
      <c r="J7" s="69"/>
    </row>
    <row r="8" spans="1:10" customFormat="1" ht="36.75" customHeight="1">
      <c r="A8" s="453" t="s">
        <v>104</v>
      </c>
      <c r="B8" s="454"/>
      <c r="C8" s="454"/>
      <c r="D8" s="454"/>
      <c r="E8" s="454"/>
      <c r="F8" s="454"/>
      <c r="G8" s="454"/>
      <c r="H8" s="454"/>
      <c r="I8" s="455"/>
    </row>
    <row r="9" spans="1:10" customFormat="1" ht="24" customHeight="1">
      <c r="A9" s="134" t="s">
        <v>105</v>
      </c>
      <c r="B9" s="135" t="s">
        <v>88</v>
      </c>
      <c r="C9" s="136" t="s">
        <v>106</v>
      </c>
      <c r="D9" s="136" t="s">
        <v>107</v>
      </c>
      <c r="E9" s="137" t="s">
        <v>108</v>
      </c>
      <c r="F9" s="134" t="s">
        <v>109</v>
      </c>
      <c r="G9" s="138" t="s">
        <v>110</v>
      </c>
      <c r="H9" s="138" t="s">
        <v>111</v>
      </c>
      <c r="I9" s="135" t="s">
        <v>112</v>
      </c>
    </row>
    <row r="10" spans="1:10" ht="26.25" customHeight="1">
      <c r="A10" s="110" t="s">
        <v>113</v>
      </c>
      <c r="B10" s="111" t="s">
        <v>83</v>
      </c>
      <c r="C10" s="110">
        <v>12</v>
      </c>
      <c r="D10" s="110" t="s">
        <v>114</v>
      </c>
      <c r="E10" s="110" t="s">
        <v>115</v>
      </c>
      <c r="F10" s="110" t="s">
        <v>116</v>
      </c>
      <c r="G10" s="113">
        <v>0.2</v>
      </c>
      <c r="H10" s="110" t="s">
        <v>117</v>
      </c>
      <c r="I10" s="139">
        <v>40</v>
      </c>
    </row>
    <row r="11" spans="1:10" ht="26.25" customHeight="1">
      <c r="A11" s="110" t="s">
        <v>118</v>
      </c>
      <c r="B11" s="111" t="s">
        <v>83</v>
      </c>
      <c r="C11" s="110">
        <v>10</v>
      </c>
      <c r="D11" s="110" t="s">
        <v>114</v>
      </c>
      <c r="E11" s="110" t="s">
        <v>115</v>
      </c>
      <c r="F11" s="110" t="s">
        <v>119</v>
      </c>
      <c r="G11" s="113">
        <v>0.2</v>
      </c>
      <c r="H11" s="110" t="s">
        <v>120</v>
      </c>
      <c r="I11" s="139">
        <v>38</v>
      </c>
    </row>
    <row r="12" spans="1:10" ht="26.25" customHeight="1">
      <c r="A12" s="110" t="s">
        <v>25</v>
      </c>
      <c r="B12" s="111" t="s">
        <v>121</v>
      </c>
      <c r="C12" s="110">
        <v>25</v>
      </c>
      <c r="D12" s="110" t="s">
        <v>114</v>
      </c>
      <c r="E12" s="110" t="s">
        <v>122</v>
      </c>
      <c r="F12" s="110" t="s">
        <v>123</v>
      </c>
      <c r="G12" s="113">
        <v>0.5</v>
      </c>
      <c r="H12" s="110" t="s">
        <v>124</v>
      </c>
      <c r="I12" s="139">
        <v>60</v>
      </c>
    </row>
    <row r="13" spans="1:10" ht="26.25" customHeight="1">
      <c r="A13" s="110" t="s">
        <v>125</v>
      </c>
      <c r="B13" s="111" t="s">
        <v>121</v>
      </c>
      <c r="C13" s="110">
        <v>20</v>
      </c>
      <c r="D13" s="110" t="s">
        <v>114</v>
      </c>
      <c r="E13" s="110" t="s">
        <v>126</v>
      </c>
      <c r="F13" s="110" t="s">
        <v>127</v>
      </c>
      <c r="G13" s="113">
        <v>0.4</v>
      </c>
      <c r="H13" s="110" t="s">
        <v>128</v>
      </c>
      <c r="I13" s="139">
        <v>55</v>
      </c>
    </row>
    <row r="14" spans="1:10" ht="26.25" customHeight="1">
      <c r="A14" s="110" t="s">
        <v>129</v>
      </c>
      <c r="B14" s="111" t="s">
        <v>84</v>
      </c>
      <c r="C14" s="110">
        <v>50</v>
      </c>
      <c r="D14" s="110" t="s">
        <v>114</v>
      </c>
      <c r="E14" s="110" t="s">
        <v>130</v>
      </c>
      <c r="F14" s="110" t="s">
        <v>131</v>
      </c>
      <c r="G14" s="113">
        <v>0.3</v>
      </c>
      <c r="H14" s="110" t="s">
        <v>117</v>
      </c>
      <c r="I14" s="139">
        <v>80</v>
      </c>
    </row>
    <row r="15" spans="1:10" ht="26.25" customHeight="1">
      <c r="A15" s="110" t="s">
        <v>29</v>
      </c>
      <c r="B15" s="111" t="s">
        <v>84</v>
      </c>
      <c r="C15" s="110">
        <v>45</v>
      </c>
      <c r="D15" s="110" t="s">
        <v>114</v>
      </c>
      <c r="E15" s="110" t="s">
        <v>132</v>
      </c>
      <c r="F15" s="110" t="s">
        <v>133</v>
      </c>
      <c r="G15" s="113">
        <v>0.2</v>
      </c>
      <c r="H15" s="110" t="s">
        <v>117</v>
      </c>
      <c r="I15" s="139">
        <v>70</v>
      </c>
    </row>
    <row r="16" spans="1:10" ht="26.25" customHeight="1">
      <c r="A16" s="110" t="s">
        <v>134</v>
      </c>
      <c r="B16" s="111" t="s">
        <v>135</v>
      </c>
      <c r="C16" s="110">
        <v>90</v>
      </c>
      <c r="D16" s="110" t="s">
        <v>136</v>
      </c>
      <c r="E16" s="110" t="s">
        <v>137</v>
      </c>
      <c r="F16" s="110" t="s">
        <v>138</v>
      </c>
      <c r="G16" s="113">
        <v>0.6</v>
      </c>
      <c r="H16" s="110" t="s">
        <v>139</v>
      </c>
      <c r="I16" s="139">
        <v>120</v>
      </c>
    </row>
    <row r="17" spans="1:9" ht="26.25" customHeight="1">
      <c r="A17" s="110" t="s">
        <v>140</v>
      </c>
      <c r="B17" s="111" t="s">
        <v>135</v>
      </c>
      <c r="C17" s="110">
        <v>75</v>
      </c>
      <c r="D17" s="110" t="s">
        <v>136</v>
      </c>
      <c r="E17" s="110" t="s">
        <v>141</v>
      </c>
      <c r="F17" s="110" t="s">
        <v>142</v>
      </c>
      <c r="G17" s="113">
        <v>0.5</v>
      </c>
      <c r="H17" s="110" t="s">
        <v>124</v>
      </c>
      <c r="I17" s="139">
        <v>110</v>
      </c>
    </row>
    <row r="18" spans="1:9" ht="26.25" customHeight="1">
      <c r="A18" s="110" t="s">
        <v>143</v>
      </c>
      <c r="B18" s="111" t="s">
        <v>144</v>
      </c>
      <c r="C18" s="110">
        <v>15</v>
      </c>
      <c r="D18" s="110" t="s">
        <v>114</v>
      </c>
      <c r="E18" s="110" t="s">
        <v>145</v>
      </c>
      <c r="F18" s="110" t="s">
        <v>146</v>
      </c>
      <c r="G18" s="113">
        <v>0.3</v>
      </c>
      <c r="H18" s="110" t="s">
        <v>120</v>
      </c>
      <c r="I18" s="139">
        <v>35</v>
      </c>
    </row>
    <row r="19" spans="1:9" ht="26.25" customHeight="1">
      <c r="A19" s="110" t="s">
        <v>147</v>
      </c>
      <c r="B19" s="110" t="s">
        <v>144</v>
      </c>
      <c r="C19" s="110">
        <v>40</v>
      </c>
      <c r="D19" s="110" t="s">
        <v>114</v>
      </c>
      <c r="E19" s="110" t="s">
        <v>148</v>
      </c>
      <c r="F19" s="110" t="s">
        <v>149</v>
      </c>
      <c r="G19" s="113">
        <v>0.5</v>
      </c>
      <c r="H19" s="110" t="s">
        <v>128</v>
      </c>
      <c r="I19" s="139">
        <v>65</v>
      </c>
    </row>
    <row r="20" spans="1:9" ht="26.25" customHeight="1">
      <c r="A20" s="110" t="s">
        <v>150</v>
      </c>
      <c r="B20" s="111" t="s">
        <v>151</v>
      </c>
      <c r="C20" s="110">
        <v>50</v>
      </c>
      <c r="D20" s="110" t="s">
        <v>136</v>
      </c>
      <c r="E20" s="110" t="s">
        <v>152</v>
      </c>
      <c r="F20" s="110" t="s">
        <v>153</v>
      </c>
      <c r="G20" s="113">
        <v>0.4</v>
      </c>
      <c r="H20" s="110" t="s">
        <v>120</v>
      </c>
      <c r="I20" s="139">
        <v>85</v>
      </c>
    </row>
    <row r="21" spans="1:9" ht="26.25" customHeight="1">
      <c r="A21" s="110" t="s">
        <v>154</v>
      </c>
      <c r="B21" s="111" t="s">
        <v>135</v>
      </c>
      <c r="C21" s="110">
        <v>65</v>
      </c>
      <c r="D21" s="110" t="s">
        <v>136</v>
      </c>
      <c r="E21" s="110" t="s">
        <v>155</v>
      </c>
      <c r="F21" s="110" t="s">
        <v>156</v>
      </c>
      <c r="G21" s="113">
        <v>0.6</v>
      </c>
      <c r="H21" s="110" t="s">
        <v>128</v>
      </c>
      <c r="I21" s="139">
        <v>100</v>
      </c>
    </row>
    <row r="22" spans="1:9" ht="26.25" customHeight="1">
      <c r="A22" s="110" t="s">
        <v>157</v>
      </c>
      <c r="B22" s="111" t="s">
        <v>83</v>
      </c>
      <c r="C22" s="110">
        <v>30</v>
      </c>
      <c r="D22" s="110" t="s">
        <v>114</v>
      </c>
      <c r="E22" s="110" t="s">
        <v>158</v>
      </c>
      <c r="F22" s="110" t="s">
        <v>159</v>
      </c>
      <c r="G22" s="113">
        <v>0.3</v>
      </c>
      <c r="H22" s="110" t="s">
        <v>120</v>
      </c>
      <c r="I22" s="139">
        <v>50</v>
      </c>
    </row>
    <row r="23" spans="1:9" ht="26.25" customHeight="1">
      <c r="A23" s="110" t="s">
        <v>160</v>
      </c>
      <c r="B23" s="111" t="s">
        <v>84</v>
      </c>
      <c r="C23" s="110">
        <v>55</v>
      </c>
      <c r="D23" s="110" t="s">
        <v>114</v>
      </c>
      <c r="E23" s="110" t="s">
        <v>161</v>
      </c>
      <c r="F23" s="110" t="s">
        <v>162</v>
      </c>
      <c r="G23" s="113">
        <v>0.2</v>
      </c>
      <c r="H23" s="110" t="s">
        <v>117</v>
      </c>
      <c r="I23" s="139">
        <v>75</v>
      </c>
    </row>
    <row r="24" spans="1:9" ht="26.25" customHeight="1">
      <c r="A24" s="110" t="s">
        <v>163</v>
      </c>
      <c r="B24" s="111" t="s">
        <v>15</v>
      </c>
      <c r="C24" s="110">
        <v>70</v>
      </c>
      <c r="D24" s="110" t="s">
        <v>136</v>
      </c>
      <c r="E24" s="110" t="s">
        <v>164</v>
      </c>
      <c r="F24" s="110" t="s">
        <v>165</v>
      </c>
      <c r="G24" s="113">
        <v>0.3</v>
      </c>
      <c r="H24" s="110" t="s">
        <v>139</v>
      </c>
      <c r="I24" s="139">
        <v>95</v>
      </c>
    </row>
    <row r="25" spans="1:9" ht="26.25" customHeight="1">
      <c r="A25" s="110" t="s">
        <v>166</v>
      </c>
      <c r="B25" s="111" t="s">
        <v>167</v>
      </c>
      <c r="C25" s="110">
        <v>4.5</v>
      </c>
      <c r="D25" s="110" t="s">
        <v>168</v>
      </c>
      <c r="E25" s="110" t="s">
        <v>169</v>
      </c>
      <c r="F25" s="110" t="s">
        <v>170</v>
      </c>
      <c r="G25" s="113">
        <v>0.2</v>
      </c>
      <c r="H25" s="110" t="s">
        <v>171</v>
      </c>
      <c r="I25" s="139">
        <v>12</v>
      </c>
    </row>
    <row r="26" spans="1:9" ht="26.25" customHeight="1">
      <c r="A26" s="110" t="s">
        <v>172</v>
      </c>
      <c r="B26" s="111" t="s">
        <v>135</v>
      </c>
      <c r="C26" s="110">
        <v>45</v>
      </c>
      <c r="D26" s="110" t="s">
        <v>136</v>
      </c>
      <c r="E26" s="110" t="s">
        <v>173</v>
      </c>
      <c r="F26" s="110" t="s">
        <v>174</v>
      </c>
      <c r="G26" s="113">
        <v>0.4</v>
      </c>
      <c r="H26" s="110" t="s">
        <v>124</v>
      </c>
      <c r="I26" s="139">
        <v>70</v>
      </c>
    </row>
    <row r="27" spans="1:9" ht="26.25" customHeight="1">
      <c r="A27" s="110" t="s">
        <v>175</v>
      </c>
      <c r="B27" s="111" t="s">
        <v>135</v>
      </c>
      <c r="C27" s="110">
        <v>95</v>
      </c>
      <c r="D27" s="110" t="s">
        <v>136</v>
      </c>
      <c r="E27" s="110" t="s">
        <v>176</v>
      </c>
      <c r="F27" s="110" t="s">
        <v>177</v>
      </c>
      <c r="G27" s="113">
        <v>0.5</v>
      </c>
      <c r="H27" s="110" t="s">
        <v>178</v>
      </c>
      <c r="I27" s="139">
        <v>150</v>
      </c>
    </row>
    <row r="28" spans="1:9" ht="26.25" customHeight="1">
      <c r="A28" s="110" t="s">
        <v>179</v>
      </c>
      <c r="B28" s="111" t="s">
        <v>84</v>
      </c>
      <c r="C28" s="110">
        <v>48</v>
      </c>
      <c r="D28" s="110" t="s">
        <v>114</v>
      </c>
      <c r="E28" s="110" t="s">
        <v>130</v>
      </c>
      <c r="F28" s="110" t="s">
        <v>180</v>
      </c>
      <c r="G28" s="113">
        <v>0.3</v>
      </c>
      <c r="H28" s="110" t="s">
        <v>120</v>
      </c>
      <c r="I28" s="139">
        <v>65</v>
      </c>
    </row>
    <row r="29" spans="1:9" ht="26.25" customHeight="1">
      <c r="A29" s="110" t="s">
        <v>151</v>
      </c>
      <c r="B29" s="110" t="s">
        <v>151</v>
      </c>
      <c r="C29" s="110">
        <v>60</v>
      </c>
      <c r="D29" s="110" t="s">
        <v>136</v>
      </c>
      <c r="E29" s="110" t="s">
        <v>152</v>
      </c>
      <c r="F29" s="110" t="s">
        <v>181</v>
      </c>
      <c r="G29" s="113">
        <v>0.4</v>
      </c>
      <c r="H29" s="110" t="s">
        <v>128</v>
      </c>
      <c r="I29" s="139">
        <v>90</v>
      </c>
    </row>
    <row r="30" spans="1:9" ht="26.25" customHeight="1">
      <c r="A30" s="110" t="s">
        <v>182</v>
      </c>
      <c r="B30" s="110" t="s">
        <v>167</v>
      </c>
      <c r="C30" s="110">
        <v>3</v>
      </c>
      <c r="D30" s="110" t="s">
        <v>168</v>
      </c>
      <c r="E30" s="110" t="s">
        <v>183</v>
      </c>
      <c r="F30" s="110" t="s">
        <v>184</v>
      </c>
      <c r="G30" s="113">
        <v>0.2</v>
      </c>
      <c r="H30" s="110" t="s">
        <v>171</v>
      </c>
      <c r="I30" s="139">
        <v>8</v>
      </c>
    </row>
    <row r="31" spans="1:9" ht="26.25" customHeight="1">
      <c r="A31" s="110" t="s">
        <v>113</v>
      </c>
      <c r="B31" s="110" t="s">
        <v>83</v>
      </c>
      <c r="C31" s="110">
        <v>12</v>
      </c>
      <c r="D31" s="110" t="s">
        <v>114</v>
      </c>
      <c r="E31" s="110" t="s">
        <v>115</v>
      </c>
      <c r="F31" s="110" t="s">
        <v>116</v>
      </c>
      <c r="G31" s="113">
        <v>0.2</v>
      </c>
      <c r="H31" s="110" t="s">
        <v>117</v>
      </c>
      <c r="I31" s="139">
        <v>40</v>
      </c>
    </row>
    <row r="32" spans="1:9" ht="26.25" customHeight="1">
      <c r="A32" s="110" t="s">
        <v>118</v>
      </c>
      <c r="B32" s="110" t="s">
        <v>83</v>
      </c>
      <c r="C32" s="110">
        <v>10</v>
      </c>
      <c r="D32" s="110" t="s">
        <v>114</v>
      </c>
      <c r="E32" s="110" t="s">
        <v>115</v>
      </c>
      <c r="F32" s="110" t="s">
        <v>119</v>
      </c>
      <c r="G32" s="113">
        <v>0.2</v>
      </c>
      <c r="H32" s="110" t="s">
        <v>120</v>
      </c>
      <c r="I32" s="139">
        <v>38</v>
      </c>
    </row>
    <row r="33" spans="1:9" ht="26.25" customHeight="1">
      <c r="A33" s="110" t="s">
        <v>25</v>
      </c>
      <c r="B33" s="110" t="s">
        <v>121</v>
      </c>
      <c r="C33" s="110">
        <v>25</v>
      </c>
      <c r="D33" s="110" t="s">
        <v>114</v>
      </c>
      <c r="E33" s="110" t="s">
        <v>122</v>
      </c>
      <c r="F33" s="110" t="s">
        <v>123</v>
      </c>
      <c r="G33" s="113">
        <v>0.5</v>
      </c>
      <c r="H33" s="110" t="s">
        <v>124</v>
      </c>
      <c r="I33" s="139">
        <v>60</v>
      </c>
    </row>
    <row r="34" spans="1:9" ht="26.25" customHeight="1">
      <c r="A34" s="110" t="s">
        <v>125</v>
      </c>
      <c r="B34" s="110" t="s">
        <v>121</v>
      </c>
      <c r="C34" s="110">
        <v>20</v>
      </c>
      <c r="D34" s="110" t="s">
        <v>114</v>
      </c>
      <c r="E34" s="110" t="s">
        <v>126</v>
      </c>
      <c r="F34" s="110" t="s">
        <v>127</v>
      </c>
      <c r="G34" s="113">
        <v>0.4</v>
      </c>
      <c r="H34" s="110" t="s">
        <v>128</v>
      </c>
      <c r="I34" s="139">
        <v>55</v>
      </c>
    </row>
    <row r="35" spans="1:9" ht="26.25" customHeight="1">
      <c r="A35" s="110" t="s">
        <v>129</v>
      </c>
      <c r="B35" s="110" t="s">
        <v>84</v>
      </c>
      <c r="C35" s="110">
        <v>50</v>
      </c>
      <c r="D35" s="110" t="s">
        <v>114</v>
      </c>
      <c r="E35" s="110" t="s">
        <v>130</v>
      </c>
      <c r="F35" s="110" t="s">
        <v>131</v>
      </c>
      <c r="G35" s="113">
        <v>0.3</v>
      </c>
      <c r="H35" s="110" t="s">
        <v>117</v>
      </c>
      <c r="I35" s="139">
        <v>80</v>
      </c>
    </row>
    <row r="36" spans="1:9" ht="26.25" customHeight="1">
      <c r="A36" s="110" t="s">
        <v>29</v>
      </c>
      <c r="B36" s="110" t="s">
        <v>84</v>
      </c>
      <c r="C36" s="110">
        <v>45</v>
      </c>
      <c r="D36" s="110" t="s">
        <v>114</v>
      </c>
      <c r="E36" s="110" t="s">
        <v>132</v>
      </c>
      <c r="F36" s="110" t="s">
        <v>133</v>
      </c>
      <c r="G36" s="113">
        <v>0.2</v>
      </c>
      <c r="H36" s="110" t="s">
        <v>117</v>
      </c>
      <c r="I36" s="139">
        <v>70</v>
      </c>
    </row>
    <row r="37" spans="1:9" ht="26.25" customHeight="1">
      <c r="A37" s="110" t="s">
        <v>134</v>
      </c>
      <c r="B37" s="110" t="s">
        <v>135</v>
      </c>
      <c r="C37" s="110">
        <v>90</v>
      </c>
      <c r="D37" s="110" t="s">
        <v>136</v>
      </c>
      <c r="E37" s="110" t="s">
        <v>137</v>
      </c>
      <c r="F37" s="110" t="s">
        <v>138</v>
      </c>
      <c r="G37" s="113">
        <v>0.6</v>
      </c>
      <c r="H37" s="110" t="s">
        <v>139</v>
      </c>
      <c r="I37" s="139">
        <v>120</v>
      </c>
    </row>
    <row r="38" spans="1:9" ht="26.25" customHeight="1">
      <c r="A38" s="110" t="s">
        <v>140</v>
      </c>
      <c r="B38" s="110" t="s">
        <v>135</v>
      </c>
      <c r="C38" s="110">
        <v>75</v>
      </c>
      <c r="D38" s="110" t="s">
        <v>136</v>
      </c>
      <c r="E38" s="110" t="s">
        <v>141</v>
      </c>
      <c r="F38" s="110" t="s">
        <v>142</v>
      </c>
      <c r="G38" s="113">
        <v>0.5</v>
      </c>
      <c r="H38" s="110" t="s">
        <v>124</v>
      </c>
      <c r="I38" s="139">
        <v>110</v>
      </c>
    </row>
    <row r="39" spans="1:9" ht="26.25" customHeight="1">
      <c r="A39" s="110" t="s">
        <v>143</v>
      </c>
      <c r="B39" s="110" t="s">
        <v>144</v>
      </c>
      <c r="C39" s="110">
        <v>15</v>
      </c>
      <c r="D39" s="110" t="s">
        <v>114</v>
      </c>
      <c r="E39" s="110" t="s">
        <v>145</v>
      </c>
      <c r="F39" s="110" t="s">
        <v>146</v>
      </c>
      <c r="G39" s="113">
        <v>0.3</v>
      </c>
      <c r="H39" s="110" t="s">
        <v>120</v>
      </c>
      <c r="I39" s="139">
        <v>35</v>
      </c>
    </row>
    <row r="40" spans="1:9" ht="26.25" customHeight="1">
      <c r="A40" s="110" t="s">
        <v>147</v>
      </c>
      <c r="B40" s="110" t="s">
        <v>144</v>
      </c>
      <c r="C40" s="110">
        <v>40</v>
      </c>
      <c r="D40" s="110" t="s">
        <v>114</v>
      </c>
      <c r="E40" s="110" t="s">
        <v>148</v>
      </c>
      <c r="F40" s="110" t="s">
        <v>149</v>
      </c>
      <c r="G40" s="113">
        <v>0.5</v>
      </c>
      <c r="H40" s="110" t="s">
        <v>128</v>
      </c>
      <c r="I40" s="139">
        <v>65</v>
      </c>
    </row>
    <row r="41" spans="1:9" ht="26.25" customHeight="1">
      <c r="A41" s="110" t="s">
        <v>150</v>
      </c>
      <c r="B41" s="110" t="s">
        <v>151</v>
      </c>
      <c r="C41" s="110">
        <v>50</v>
      </c>
      <c r="D41" s="110" t="s">
        <v>136</v>
      </c>
      <c r="E41" s="110" t="s">
        <v>152</v>
      </c>
      <c r="F41" s="110" t="s">
        <v>153</v>
      </c>
      <c r="G41" s="113">
        <v>0.4</v>
      </c>
      <c r="H41" s="110" t="s">
        <v>120</v>
      </c>
      <c r="I41" s="139">
        <v>85</v>
      </c>
    </row>
    <row r="42" spans="1:9" ht="26.25" customHeight="1">
      <c r="A42" s="110" t="s">
        <v>154</v>
      </c>
      <c r="B42" s="110" t="s">
        <v>135</v>
      </c>
      <c r="C42" s="110">
        <v>65</v>
      </c>
      <c r="D42" s="110" t="s">
        <v>136</v>
      </c>
      <c r="E42" s="110" t="s">
        <v>155</v>
      </c>
      <c r="F42" s="110" t="s">
        <v>156</v>
      </c>
      <c r="G42" s="113">
        <v>0.6</v>
      </c>
      <c r="H42" s="110" t="s">
        <v>128</v>
      </c>
      <c r="I42" s="139">
        <v>100</v>
      </c>
    </row>
    <row r="43" spans="1:9" ht="26.25" customHeight="1">
      <c r="A43" s="110" t="s">
        <v>157</v>
      </c>
      <c r="B43" s="110" t="s">
        <v>83</v>
      </c>
      <c r="C43" s="110">
        <v>30</v>
      </c>
      <c r="D43" s="110" t="s">
        <v>114</v>
      </c>
      <c r="E43" s="110" t="s">
        <v>158</v>
      </c>
      <c r="F43" s="110" t="s">
        <v>159</v>
      </c>
      <c r="G43" s="113">
        <v>0.3</v>
      </c>
      <c r="H43" s="110" t="s">
        <v>120</v>
      </c>
      <c r="I43" s="139">
        <v>50</v>
      </c>
    </row>
    <row r="44" spans="1:9" ht="26.25" customHeight="1">
      <c r="A44" s="110" t="s">
        <v>160</v>
      </c>
      <c r="B44" s="110" t="s">
        <v>84</v>
      </c>
      <c r="C44" s="110">
        <v>55</v>
      </c>
      <c r="D44" s="110" t="s">
        <v>114</v>
      </c>
      <c r="E44" s="110" t="s">
        <v>161</v>
      </c>
      <c r="F44" s="110" t="s">
        <v>162</v>
      </c>
      <c r="G44" s="113">
        <v>0.2</v>
      </c>
      <c r="H44" s="110" t="s">
        <v>117</v>
      </c>
      <c r="I44" s="139">
        <v>75</v>
      </c>
    </row>
    <row r="45" spans="1:9" ht="26.25" customHeight="1">
      <c r="A45" s="110" t="s">
        <v>163</v>
      </c>
      <c r="B45" s="110" t="s">
        <v>15</v>
      </c>
      <c r="C45" s="110">
        <v>70</v>
      </c>
      <c r="D45" s="110" t="s">
        <v>136</v>
      </c>
      <c r="E45" s="110" t="s">
        <v>164</v>
      </c>
      <c r="F45" s="110" t="s">
        <v>165</v>
      </c>
      <c r="G45" s="113">
        <v>0.3</v>
      </c>
      <c r="H45" s="110" t="s">
        <v>139</v>
      </c>
      <c r="I45" s="139">
        <v>95</v>
      </c>
    </row>
    <row r="46" spans="1:9" ht="26.25" customHeight="1">
      <c r="A46" s="110" t="s">
        <v>166</v>
      </c>
      <c r="B46" s="110" t="s">
        <v>167</v>
      </c>
      <c r="C46" s="110">
        <v>4.5</v>
      </c>
      <c r="D46" s="110" t="s">
        <v>168</v>
      </c>
      <c r="E46" s="110" t="s">
        <v>169</v>
      </c>
      <c r="F46" s="110" t="s">
        <v>170</v>
      </c>
      <c r="G46" s="113">
        <v>0.2</v>
      </c>
      <c r="H46" s="110" t="s">
        <v>171</v>
      </c>
      <c r="I46" s="139">
        <v>12</v>
      </c>
    </row>
    <row r="47" spans="1:9" ht="26.25" customHeight="1">
      <c r="A47" s="110" t="s">
        <v>172</v>
      </c>
      <c r="B47" s="110" t="s">
        <v>135</v>
      </c>
      <c r="C47" s="110">
        <v>45</v>
      </c>
      <c r="D47" s="110" t="s">
        <v>136</v>
      </c>
      <c r="E47" s="110" t="s">
        <v>173</v>
      </c>
      <c r="F47" s="110" t="s">
        <v>174</v>
      </c>
      <c r="G47" s="113">
        <v>0.4</v>
      </c>
      <c r="H47" s="110" t="s">
        <v>124</v>
      </c>
      <c r="I47" s="139">
        <v>70</v>
      </c>
    </row>
    <row r="48" spans="1:9" ht="26.25" customHeight="1">
      <c r="A48" s="110" t="s">
        <v>175</v>
      </c>
      <c r="B48" s="110" t="s">
        <v>135</v>
      </c>
      <c r="C48" s="110">
        <v>95</v>
      </c>
      <c r="D48" s="110" t="s">
        <v>136</v>
      </c>
      <c r="E48" s="110" t="s">
        <v>176</v>
      </c>
      <c r="F48" s="110" t="s">
        <v>177</v>
      </c>
      <c r="G48" s="113">
        <v>0.5</v>
      </c>
      <c r="H48" s="110" t="s">
        <v>178</v>
      </c>
      <c r="I48" s="139">
        <v>150</v>
      </c>
    </row>
    <row r="49" spans="1:9" ht="26.25" customHeight="1">
      <c r="A49" s="110" t="s">
        <v>179</v>
      </c>
      <c r="B49" s="110" t="s">
        <v>84</v>
      </c>
      <c r="C49" s="110">
        <v>48</v>
      </c>
      <c r="D49" s="110" t="s">
        <v>114</v>
      </c>
      <c r="E49" s="110" t="s">
        <v>130</v>
      </c>
      <c r="F49" s="110" t="s">
        <v>180</v>
      </c>
      <c r="G49" s="113">
        <v>0.3</v>
      </c>
      <c r="H49" s="110" t="s">
        <v>120</v>
      </c>
      <c r="I49" s="139">
        <v>65</v>
      </c>
    </row>
    <row r="50" spans="1:9" ht="26.25" customHeight="1">
      <c r="A50" s="110" t="s">
        <v>151</v>
      </c>
      <c r="B50" s="110" t="s">
        <v>151</v>
      </c>
      <c r="C50" s="110">
        <v>60</v>
      </c>
      <c r="D50" s="110" t="s">
        <v>136</v>
      </c>
      <c r="E50" s="110" t="s">
        <v>152</v>
      </c>
      <c r="F50" s="110" t="s">
        <v>181</v>
      </c>
      <c r="G50" s="113">
        <v>0.4</v>
      </c>
      <c r="H50" s="110" t="s">
        <v>128</v>
      </c>
      <c r="I50" s="139">
        <v>90</v>
      </c>
    </row>
    <row r="51" spans="1:9" ht="26.25" customHeight="1">
      <c r="A51" s="110" t="s">
        <v>182</v>
      </c>
      <c r="B51" s="110" t="s">
        <v>167</v>
      </c>
      <c r="C51" s="110">
        <v>3</v>
      </c>
      <c r="D51" s="110" t="s">
        <v>168</v>
      </c>
      <c r="E51" s="110" t="s">
        <v>183</v>
      </c>
      <c r="F51" s="110" t="s">
        <v>184</v>
      </c>
      <c r="G51" s="113">
        <v>0.2</v>
      </c>
      <c r="H51" s="110" t="s">
        <v>171</v>
      </c>
      <c r="I51" s="139">
        <v>8</v>
      </c>
    </row>
    <row r="52" spans="1:9" ht="26.25" customHeight="1">
      <c r="A52" s="110" t="s">
        <v>113</v>
      </c>
      <c r="B52" s="110" t="s">
        <v>83</v>
      </c>
      <c r="C52" s="110">
        <v>12</v>
      </c>
      <c r="D52" s="110" t="s">
        <v>114</v>
      </c>
      <c r="E52" s="110" t="s">
        <v>115</v>
      </c>
      <c r="F52" s="110" t="s">
        <v>116</v>
      </c>
      <c r="G52" s="113">
        <v>0.2</v>
      </c>
      <c r="H52" s="110" t="s">
        <v>117</v>
      </c>
      <c r="I52" s="139">
        <v>40</v>
      </c>
    </row>
    <row r="53" spans="1:9" ht="26.25" customHeight="1">
      <c r="A53" s="110" t="s">
        <v>118</v>
      </c>
      <c r="B53" s="110" t="s">
        <v>83</v>
      </c>
      <c r="C53" s="110">
        <v>10</v>
      </c>
      <c r="D53" s="110" t="s">
        <v>114</v>
      </c>
      <c r="E53" s="110" t="s">
        <v>115</v>
      </c>
      <c r="F53" s="110" t="s">
        <v>119</v>
      </c>
      <c r="G53" s="113">
        <v>0.2</v>
      </c>
      <c r="H53" s="110" t="s">
        <v>120</v>
      </c>
      <c r="I53" s="139">
        <v>38</v>
      </c>
    </row>
    <row r="54" spans="1:9" ht="26.25" customHeight="1">
      <c r="A54" s="110" t="s">
        <v>25</v>
      </c>
      <c r="B54" s="110" t="s">
        <v>121</v>
      </c>
      <c r="C54" s="110">
        <v>25</v>
      </c>
      <c r="D54" s="110" t="s">
        <v>114</v>
      </c>
      <c r="E54" s="110" t="s">
        <v>122</v>
      </c>
      <c r="F54" s="110" t="s">
        <v>123</v>
      </c>
      <c r="G54" s="113">
        <v>0.5</v>
      </c>
      <c r="H54" s="110" t="s">
        <v>124</v>
      </c>
      <c r="I54" s="139">
        <v>60</v>
      </c>
    </row>
    <row r="55" spans="1:9" ht="26.25" customHeight="1">
      <c r="A55" s="110" t="s">
        <v>125</v>
      </c>
      <c r="B55" s="110" t="s">
        <v>121</v>
      </c>
      <c r="C55" s="110">
        <v>20</v>
      </c>
      <c r="D55" s="110" t="s">
        <v>114</v>
      </c>
      <c r="E55" s="110" t="s">
        <v>126</v>
      </c>
      <c r="F55" s="110" t="s">
        <v>127</v>
      </c>
      <c r="G55" s="113">
        <v>0.4</v>
      </c>
      <c r="H55" s="110" t="s">
        <v>128</v>
      </c>
      <c r="I55" s="139">
        <v>55</v>
      </c>
    </row>
    <row r="56" spans="1:9" ht="26.25" customHeight="1">
      <c r="A56" s="110" t="s">
        <v>129</v>
      </c>
      <c r="B56" s="110" t="s">
        <v>84</v>
      </c>
      <c r="C56" s="110">
        <v>50</v>
      </c>
      <c r="D56" s="110" t="s">
        <v>114</v>
      </c>
      <c r="E56" s="110" t="s">
        <v>130</v>
      </c>
      <c r="F56" s="110" t="s">
        <v>131</v>
      </c>
      <c r="G56" s="113">
        <v>0.3</v>
      </c>
      <c r="H56" s="110" t="s">
        <v>117</v>
      </c>
      <c r="I56" s="139">
        <v>80</v>
      </c>
    </row>
    <row r="57" spans="1:9" ht="26.25" customHeight="1">
      <c r="A57" s="110" t="s">
        <v>29</v>
      </c>
      <c r="B57" s="110" t="s">
        <v>84</v>
      </c>
      <c r="C57" s="110">
        <v>45</v>
      </c>
      <c r="D57" s="110" t="s">
        <v>114</v>
      </c>
      <c r="E57" s="110" t="s">
        <v>132</v>
      </c>
      <c r="F57" s="110" t="s">
        <v>133</v>
      </c>
      <c r="G57" s="113">
        <v>0.2</v>
      </c>
      <c r="H57" s="110" t="s">
        <v>117</v>
      </c>
      <c r="I57" s="139">
        <v>70</v>
      </c>
    </row>
    <row r="58" spans="1:9" ht="26.25" customHeight="1">
      <c r="A58" s="110" t="s">
        <v>134</v>
      </c>
      <c r="B58" s="110" t="s">
        <v>135</v>
      </c>
      <c r="C58" s="110">
        <v>90</v>
      </c>
      <c r="D58" s="110" t="s">
        <v>136</v>
      </c>
      <c r="E58" s="110" t="s">
        <v>137</v>
      </c>
      <c r="F58" s="110" t="s">
        <v>138</v>
      </c>
      <c r="G58" s="113">
        <v>0.6</v>
      </c>
      <c r="H58" s="110" t="s">
        <v>139</v>
      </c>
      <c r="I58" s="139">
        <v>120</v>
      </c>
    </row>
    <row r="59" spans="1:9" ht="26.25" customHeight="1">
      <c r="A59" s="110" t="s">
        <v>140</v>
      </c>
      <c r="B59" s="110" t="s">
        <v>135</v>
      </c>
      <c r="C59" s="110">
        <v>75</v>
      </c>
      <c r="D59" s="110" t="s">
        <v>136</v>
      </c>
      <c r="E59" s="110" t="s">
        <v>141</v>
      </c>
      <c r="F59" s="110" t="s">
        <v>142</v>
      </c>
      <c r="G59" s="113">
        <v>0.5</v>
      </c>
      <c r="H59" s="110" t="s">
        <v>124</v>
      </c>
      <c r="I59" s="139">
        <v>110</v>
      </c>
    </row>
    <row r="60" spans="1:9" ht="26.25" customHeight="1">
      <c r="A60" s="110" t="s">
        <v>143</v>
      </c>
      <c r="B60" s="110" t="s">
        <v>144</v>
      </c>
      <c r="C60" s="110">
        <v>15</v>
      </c>
      <c r="D60" s="110" t="s">
        <v>114</v>
      </c>
      <c r="E60" s="110" t="s">
        <v>145</v>
      </c>
      <c r="F60" s="110" t="s">
        <v>146</v>
      </c>
      <c r="G60" s="113">
        <v>0.3</v>
      </c>
      <c r="H60" s="110" t="s">
        <v>120</v>
      </c>
      <c r="I60" s="139">
        <v>35</v>
      </c>
    </row>
    <row r="61" spans="1:9" ht="26.25" customHeight="1">
      <c r="A61" s="110" t="s">
        <v>147</v>
      </c>
      <c r="B61" s="110" t="s">
        <v>144</v>
      </c>
      <c r="C61" s="110">
        <v>40</v>
      </c>
      <c r="D61" s="110" t="s">
        <v>114</v>
      </c>
      <c r="E61" s="110" t="s">
        <v>148</v>
      </c>
      <c r="F61" s="110" t="s">
        <v>149</v>
      </c>
      <c r="G61" s="113">
        <v>0.5</v>
      </c>
      <c r="H61" s="110" t="s">
        <v>128</v>
      </c>
      <c r="I61" s="139">
        <v>65</v>
      </c>
    </row>
    <row r="62" spans="1:9" ht="26.25" customHeight="1">
      <c r="A62" s="110" t="s">
        <v>150</v>
      </c>
      <c r="B62" s="110" t="s">
        <v>151</v>
      </c>
      <c r="C62" s="110">
        <v>50</v>
      </c>
      <c r="D62" s="110" t="s">
        <v>136</v>
      </c>
      <c r="E62" s="110" t="s">
        <v>152</v>
      </c>
      <c r="F62" s="110" t="s">
        <v>153</v>
      </c>
      <c r="G62" s="113">
        <v>0.4</v>
      </c>
      <c r="H62" s="110" t="s">
        <v>120</v>
      </c>
      <c r="I62" s="139">
        <v>85</v>
      </c>
    </row>
    <row r="63" spans="1:9" ht="26.25" customHeight="1">
      <c r="A63" s="110" t="s">
        <v>154</v>
      </c>
      <c r="B63" s="110" t="s">
        <v>135</v>
      </c>
      <c r="C63" s="110">
        <v>65</v>
      </c>
      <c r="D63" s="110" t="s">
        <v>136</v>
      </c>
      <c r="E63" s="110" t="s">
        <v>155</v>
      </c>
      <c r="F63" s="110" t="s">
        <v>156</v>
      </c>
      <c r="G63" s="113">
        <v>0.6</v>
      </c>
      <c r="H63" s="110" t="s">
        <v>128</v>
      </c>
      <c r="I63" s="139">
        <v>100</v>
      </c>
    </row>
    <row r="64" spans="1:9" ht="26.25" customHeight="1">
      <c r="A64" s="110" t="s">
        <v>157</v>
      </c>
      <c r="B64" s="110" t="s">
        <v>83</v>
      </c>
      <c r="C64" s="110">
        <v>30</v>
      </c>
      <c r="D64" s="110" t="s">
        <v>114</v>
      </c>
      <c r="E64" s="110" t="s">
        <v>158</v>
      </c>
      <c r="F64" s="110" t="s">
        <v>159</v>
      </c>
      <c r="G64" s="113">
        <v>0.3</v>
      </c>
      <c r="H64" s="110" t="s">
        <v>120</v>
      </c>
      <c r="I64" s="139">
        <v>50</v>
      </c>
    </row>
    <row r="65" spans="1:9" ht="26.25" customHeight="1">
      <c r="A65" s="110" t="s">
        <v>160</v>
      </c>
      <c r="B65" s="110" t="s">
        <v>84</v>
      </c>
      <c r="C65" s="110">
        <v>55</v>
      </c>
      <c r="D65" s="110" t="s">
        <v>114</v>
      </c>
      <c r="E65" s="110" t="s">
        <v>161</v>
      </c>
      <c r="F65" s="110" t="s">
        <v>162</v>
      </c>
      <c r="G65" s="113">
        <v>0.2</v>
      </c>
      <c r="H65" s="110" t="s">
        <v>117</v>
      </c>
      <c r="I65" s="139">
        <v>75</v>
      </c>
    </row>
    <row r="66" spans="1:9" ht="26.25" customHeight="1">
      <c r="A66" s="110" t="s">
        <v>163</v>
      </c>
      <c r="B66" s="110" t="s">
        <v>15</v>
      </c>
      <c r="C66" s="110">
        <v>70</v>
      </c>
      <c r="D66" s="110" t="s">
        <v>136</v>
      </c>
      <c r="E66" s="110" t="s">
        <v>164</v>
      </c>
      <c r="F66" s="110" t="s">
        <v>165</v>
      </c>
      <c r="G66" s="113">
        <v>0.3</v>
      </c>
      <c r="H66" s="110" t="s">
        <v>139</v>
      </c>
      <c r="I66" s="139">
        <v>95</v>
      </c>
    </row>
    <row r="67" spans="1:9" ht="26.25" customHeight="1">
      <c r="A67" s="110" t="s">
        <v>166</v>
      </c>
      <c r="B67" s="110" t="s">
        <v>167</v>
      </c>
      <c r="C67" s="110">
        <v>4.5</v>
      </c>
      <c r="D67" s="110" t="s">
        <v>168</v>
      </c>
      <c r="E67" s="110" t="s">
        <v>169</v>
      </c>
      <c r="F67" s="110" t="s">
        <v>170</v>
      </c>
      <c r="G67" s="113">
        <v>0.2</v>
      </c>
      <c r="H67" s="110" t="s">
        <v>171</v>
      </c>
      <c r="I67" s="139">
        <v>12</v>
      </c>
    </row>
    <row r="68" spans="1:9" ht="26.25" customHeight="1">
      <c r="A68" s="110" t="s">
        <v>172</v>
      </c>
      <c r="B68" s="110" t="s">
        <v>135</v>
      </c>
      <c r="C68" s="110">
        <v>45</v>
      </c>
      <c r="D68" s="110" t="s">
        <v>136</v>
      </c>
      <c r="E68" s="110" t="s">
        <v>173</v>
      </c>
      <c r="F68" s="110" t="s">
        <v>174</v>
      </c>
      <c r="G68" s="113">
        <v>0.4</v>
      </c>
      <c r="H68" s="110" t="s">
        <v>124</v>
      </c>
      <c r="I68" s="139">
        <v>70</v>
      </c>
    </row>
    <row r="69" spans="1:9" ht="26.25" customHeight="1">
      <c r="A69" s="110" t="s">
        <v>175</v>
      </c>
      <c r="B69" s="110" t="s">
        <v>135</v>
      </c>
      <c r="C69" s="110">
        <v>95</v>
      </c>
      <c r="D69" s="110" t="s">
        <v>136</v>
      </c>
      <c r="E69" s="110" t="s">
        <v>176</v>
      </c>
      <c r="F69" s="110" t="s">
        <v>177</v>
      </c>
      <c r="G69" s="113">
        <v>0.5</v>
      </c>
      <c r="H69" s="110" t="s">
        <v>178</v>
      </c>
      <c r="I69" s="139">
        <v>150</v>
      </c>
    </row>
    <row r="70" spans="1:9" ht="26.25" customHeight="1">
      <c r="A70" s="114"/>
      <c r="B70" s="115"/>
      <c r="C70" s="115"/>
      <c r="D70" s="116"/>
      <c r="E70" s="115"/>
      <c r="F70" s="117"/>
      <c r="G70" s="118"/>
      <c r="H70" s="115"/>
      <c r="I70" s="140">
        <v>0</v>
      </c>
    </row>
    <row r="71" spans="1:9" ht="26.25" customHeight="1">
      <c r="A71" s="114"/>
      <c r="B71" s="115"/>
      <c r="C71" s="115"/>
      <c r="D71" s="116"/>
      <c r="E71" s="115"/>
      <c r="F71" s="117"/>
      <c r="G71" s="118"/>
      <c r="H71" s="115"/>
      <c r="I71" s="140">
        <v>0</v>
      </c>
    </row>
    <row r="72" spans="1:9" ht="26.25" customHeight="1">
      <c r="A72" s="114"/>
      <c r="B72" s="115"/>
      <c r="C72" s="115"/>
      <c r="D72" s="116"/>
      <c r="E72" s="115"/>
      <c r="F72" s="117"/>
      <c r="G72" s="118"/>
      <c r="H72" s="115"/>
      <c r="I72" s="140">
        <v>0</v>
      </c>
    </row>
    <row r="73" spans="1:9" ht="26.25" customHeight="1">
      <c r="A73" s="114"/>
      <c r="B73" s="115"/>
      <c r="C73" s="115"/>
      <c r="D73" s="116"/>
      <c r="E73" s="115"/>
      <c r="F73" s="117"/>
      <c r="G73" s="118"/>
      <c r="H73" s="115"/>
      <c r="I73" s="140">
        <v>0</v>
      </c>
    </row>
    <row r="74" spans="1:9" ht="26.25" customHeight="1">
      <c r="A74" s="114"/>
      <c r="B74" s="115"/>
      <c r="C74" s="115"/>
      <c r="D74" s="116"/>
      <c r="E74" s="115"/>
      <c r="F74" s="117"/>
      <c r="G74" s="118"/>
      <c r="H74" s="115"/>
      <c r="I74" s="140">
        <v>0</v>
      </c>
    </row>
    <row r="75" spans="1:9" ht="26.25" customHeight="1">
      <c r="A75" s="114"/>
      <c r="B75" s="115"/>
      <c r="C75" s="115"/>
      <c r="D75" s="116"/>
      <c r="E75" s="115"/>
      <c r="F75" s="117"/>
      <c r="G75" s="118"/>
      <c r="H75" s="115"/>
      <c r="I75" s="140">
        <v>0</v>
      </c>
    </row>
    <row r="76" spans="1:9" ht="26.25" customHeight="1">
      <c r="A76" s="114"/>
      <c r="B76" s="115"/>
      <c r="C76" s="115"/>
      <c r="D76" s="116"/>
      <c r="E76" s="115"/>
      <c r="F76" s="117"/>
      <c r="G76" s="118"/>
      <c r="H76" s="115"/>
      <c r="I76" s="140">
        <v>0</v>
      </c>
    </row>
    <row r="77" spans="1:9" ht="26.25" customHeight="1">
      <c r="A77" s="114"/>
      <c r="B77" s="115"/>
      <c r="C77" s="115"/>
      <c r="D77" s="116"/>
      <c r="E77" s="115"/>
      <c r="F77" s="117"/>
      <c r="G77" s="118"/>
      <c r="H77" s="115"/>
      <c r="I77" s="140">
        <v>0</v>
      </c>
    </row>
    <row r="78" spans="1:9" ht="26.25" customHeight="1">
      <c r="A78" s="114"/>
      <c r="B78" s="115"/>
      <c r="C78" s="115"/>
      <c r="D78" s="116"/>
      <c r="E78" s="115"/>
      <c r="F78" s="117"/>
      <c r="G78" s="118"/>
      <c r="H78" s="115"/>
      <c r="I78" s="140">
        <v>0</v>
      </c>
    </row>
    <row r="79" spans="1:9" ht="26.25" customHeight="1">
      <c r="A79" s="114"/>
      <c r="B79" s="115"/>
      <c r="C79" s="115"/>
      <c r="D79" s="116"/>
      <c r="E79" s="115"/>
      <c r="F79" s="117"/>
      <c r="G79" s="118"/>
      <c r="H79" s="115"/>
      <c r="I79" s="140">
        <v>0</v>
      </c>
    </row>
    <row r="80" spans="1:9" ht="26.25" customHeight="1">
      <c r="A80" s="114"/>
      <c r="B80" s="115"/>
      <c r="C80" s="115"/>
      <c r="D80" s="116"/>
      <c r="E80" s="115"/>
      <c r="F80" s="117"/>
      <c r="G80" s="118"/>
      <c r="H80" s="115"/>
      <c r="I80" s="140">
        <v>0</v>
      </c>
    </row>
    <row r="81" spans="1:9" ht="26.25" customHeight="1">
      <c r="A81" s="114"/>
      <c r="B81" s="115"/>
      <c r="C81" s="115"/>
      <c r="D81" s="116"/>
      <c r="E81" s="115"/>
      <c r="F81" s="117"/>
      <c r="G81" s="118"/>
      <c r="H81" s="115"/>
      <c r="I81" s="140">
        <v>0</v>
      </c>
    </row>
    <row r="82" spans="1:9" ht="26.25" customHeight="1">
      <c r="A82" s="114"/>
      <c r="B82" s="115"/>
      <c r="C82" s="115"/>
      <c r="D82" s="116"/>
      <c r="E82" s="115"/>
      <c r="F82" s="117"/>
      <c r="G82" s="118"/>
      <c r="H82" s="115"/>
      <c r="I82" s="140">
        <v>0</v>
      </c>
    </row>
    <row r="83" spans="1:9" ht="26.25" customHeight="1">
      <c r="A83" s="114"/>
      <c r="B83" s="115"/>
      <c r="C83" s="115"/>
      <c r="D83" s="116"/>
      <c r="E83" s="115"/>
      <c r="F83" s="117"/>
      <c r="G83" s="118"/>
      <c r="H83" s="115"/>
      <c r="I83" s="140">
        <v>0</v>
      </c>
    </row>
    <row r="84" spans="1:9" ht="26.25" customHeight="1">
      <c r="A84" s="114"/>
      <c r="B84" s="115"/>
      <c r="C84" s="115"/>
      <c r="D84" s="116"/>
      <c r="E84" s="115"/>
      <c r="F84" s="117"/>
      <c r="G84" s="118"/>
      <c r="H84" s="115"/>
      <c r="I84" s="140">
        <v>0</v>
      </c>
    </row>
    <row r="85" spans="1:9" ht="26.25" customHeight="1">
      <c r="A85" s="114"/>
      <c r="B85" s="115"/>
      <c r="C85" s="115"/>
      <c r="D85" s="116"/>
      <c r="E85" s="115"/>
      <c r="F85" s="117"/>
      <c r="G85" s="118"/>
      <c r="H85" s="115"/>
      <c r="I85" s="140">
        <v>0</v>
      </c>
    </row>
  </sheetData>
  <mergeCells count="3">
    <mergeCell ref="A1:F6"/>
    <mergeCell ref="G6:I6"/>
    <mergeCell ref="A8:I8"/>
  </mergeCells>
  <hyperlinks>
    <hyperlink ref="G6" r:id="rId1" xr:uid="{F9AB87CA-9CC2-4419-AA56-F925901A4B0C}"/>
  </hyperlinks>
  <pageMargins left="0.25" right="0.25" top="0.75" bottom="0.75" header="0.3" footer="0.3"/>
  <pageSetup scale="53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85"/>
  <sheetViews>
    <sheetView showGridLines="0" zoomScale="80" zoomScaleNormal="80" workbookViewId="0">
      <selection activeCell="B1" sqref="B1:G6"/>
    </sheetView>
  </sheetViews>
  <sheetFormatPr defaultColWidth="12.5546875" defaultRowHeight="15.75" customHeight="1"/>
  <cols>
    <col min="1" max="1" width="1" style="2" customWidth="1"/>
    <col min="2" max="2" width="25.33203125" style="2" customWidth="1"/>
    <col min="3" max="3" width="32.33203125" style="2" customWidth="1"/>
    <col min="4" max="5" width="21.33203125" style="2" customWidth="1"/>
    <col min="6" max="6" width="28.6640625" style="2" customWidth="1"/>
    <col min="7" max="10" width="25.33203125" style="2" customWidth="1"/>
    <col min="11" max="11" width="41.44140625" style="2" customWidth="1"/>
    <col min="12" max="12" width="0.6640625" style="2" customWidth="1"/>
    <col min="13" max="13" width="21.44140625" style="2" customWidth="1"/>
    <col min="14" max="16384" width="12.5546875" style="2"/>
  </cols>
  <sheetData>
    <row r="1" spans="1:12" customFormat="1" ht="33" customHeight="1">
      <c r="A1" s="141"/>
      <c r="B1" s="450" t="s">
        <v>185</v>
      </c>
      <c r="C1" s="451"/>
      <c r="D1" s="451"/>
      <c r="E1" s="451"/>
      <c r="F1" s="451"/>
      <c r="G1" s="451"/>
      <c r="H1" s="133"/>
      <c r="I1" s="133"/>
      <c r="J1" s="133"/>
      <c r="K1" s="133"/>
    </row>
    <row r="2" spans="1:12" customFormat="1" ht="27" customHeight="1">
      <c r="A2" s="141"/>
      <c r="B2" s="451"/>
      <c r="C2" s="451"/>
      <c r="D2" s="451"/>
      <c r="E2" s="451"/>
      <c r="F2" s="451"/>
      <c r="G2" s="451"/>
      <c r="H2" s="133"/>
      <c r="I2" s="133"/>
      <c r="J2" s="133"/>
      <c r="K2" s="133"/>
    </row>
    <row r="3" spans="1:12" customFormat="1" ht="27" customHeight="1">
      <c r="A3" s="141"/>
      <c r="B3" s="451"/>
      <c r="C3" s="451"/>
      <c r="D3" s="451"/>
      <c r="E3" s="451"/>
      <c r="F3" s="451"/>
      <c r="G3" s="451"/>
      <c r="H3" s="133"/>
      <c r="I3" s="133"/>
      <c r="J3" s="133"/>
      <c r="K3" s="133"/>
    </row>
    <row r="4" spans="1:12" customFormat="1" ht="29.25" customHeight="1">
      <c r="A4" s="141"/>
      <c r="B4" s="451"/>
      <c r="C4" s="451"/>
      <c r="D4" s="451"/>
      <c r="E4" s="451"/>
      <c r="F4" s="451"/>
      <c r="G4" s="451"/>
      <c r="H4" s="133"/>
      <c r="I4" s="133"/>
      <c r="J4" s="133"/>
      <c r="K4" s="133"/>
    </row>
    <row r="5" spans="1:12" customFormat="1" ht="51" customHeight="1">
      <c r="A5" s="141"/>
      <c r="B5" s="451"/>
      <c r="C5" s="451"/>
      <c r="D5" s="451"/>
      <c r="E5" s="451"/>
      <c r="F5" s="451"/>
      <c r="G5" s="451"/>
      <c r="H5" s="133"/>
      <c r="I5" s="133"/>
      <c r="J5" s="133"/>
      <c r="K5" s="133"/>
    </row>
    <row r="6" spans="1:12" customFormat="1" ht="36.75" customHeight="1">
      <c r="A6" s="141"/>
      <c r="B6" s="451"/>
      <c r="C6" s="451"/>
      <c r="D6" s="451"/>
      <c r="E6" s="451"/>
      <c r="F6" s="451"/>
      <c r="G6" s="451"/>
      <c r="H6" s="142"/>
      <c r="I6" s="465" t="s">
        <v>387</v>
      </c>
      <c r="J6" s="465"/>
      <c r="K6" s="465"/>
      <c r="L6" s="69"/>
    </row>
    <row r="7" spans="1:12" customFormat="1" ht="6.75" customHeight="1" thickBot="1">
      <c r="A7" s="109"/>
      <c r="B7" s="109" t="s">
        <v>85</v>
      </c>
      <c r="C7" s="109"/>
      <c r="D7" s="109"/>
      <c r="E7" s="109"/>
      <c r="F7" s="109"/>
      <c r="G7" s="109"/>
      <c r="H7" s="109"/>
      <c r="I7" s="466"/>
      <c r="J7" s="466"/>
      <c r="K7" s="466"/>
      <c r="L7" s="69"/>
    </row>
    <row r="8" spans="1:12" customFormat="1" ht="36.75" customHeight="1">
      <c r="A8" s="109"/>
      <c r="B8" s="458" t="s">
        <v>104</v>
      </c>
      <c r="C8" s="459"/>
      <c r="D8" s="459"/>
      <c r="E8" s="459"/>
      <c r="F8" s="459"/>
      <c r="G8" s="459"/>
      <c r="H8" s="459"/>
      <c r="I8" s="459"/>
      <c r="J8" s="459"/>
      <c r="K8" s="460"/>
    </row>
    <row r="9" spans="1:12" customFormat="1" ht="24" customHeight="1" thickBot="1">
      <c r="A9" s="109" t="s">
        <v>186</v>
      </c>
      <c r="B9" s="153" t="s">
        <v>186</v>
      </c>
      <c r="C9" s="154" t="s">
        <v>88</v>
      </c>
      <c r="D9" s="155" t="s">
        <v>106</v>
      </c>
      <c r="E9" s="155" t="s">
        <v>187</v>
      </c>
      <c r="F9" s="156" t="s">
        <v>108</v>
      </c>
      <c r="G9" s="461" t="s">
        <v>109</v>
      </c>
      <c r="H9" s="462"/>
      <c r="I9" s="156" t="s">
        <v>110</v>
      </c>
      <c r="J9" s="156" t="s">
        <v>188</v>
      </c>
      <c r="K9" s="157" t="s">
        <v>112</v>
      </c>
    </row>
    <row r="10" spans="1:12" ht="26.25" customHeight="1">
      <c r="A10" s="143"/>
      <c r="B10" s="148" t="s">
        <v>189</v>
      </c>
      <c r="C10" s="149" t="s">
        <v>190</v>
      </c>
      <c r="D10" s="149">
        <v>50</v>
      </c>
      <c r="E10" s="150" t="s">
        <v>191</v>
      </c>
      <c r="F10" s="149" t="s">
        <v>192</v>
      </c>
      <c r="G10" s="463" t="s">
        <v>193</v>
      </c>
      <c r="H10" s="464"/>
      <c r="I10" s="151">
        <v>1.5</v>
      </c>
      <c r="J10" s="151">
        <v>7</v>
      </c>
      <c r="K10" s="152">
        <v>100</v>
      </c>
    </row>
    <row r="11" spans="1:12" ht="26.25" customHeight="1">
      <c r="A11" s="143"/>
      <c r="B11" s="145" t="s">
        <v>56</v>
      </c>
      <c r="C11" s="116" t="s">
        <v>194</v>
      </c>
      <c r="D11" s="116">
        <v>15</v>
      </c>
      <c r="E11" s="146" t="s">
        <v>191</v>
      </c>
      <c r="F11" s="116" t="s">
        <v>195</v>
      </c>
      <c r="G11" s="456" t="s">
        <v>196</v>
      </c>
      <c r="H11" s="457"/>
      <c r="I11" s="118">
        <v>0.5</v>
      </c>
      <c r="J11" s="118">
        <v>3</v>
      </c>
      <c r="K11" s="140">
        <v>30</v>
      </c>
    </row>
    <row r="12" spans="1:12" ht="26.25" customHeight="1">
      <c r="A12" s="143"/>
      <c r="B12" s="145" t="s">
        <v>197</v>
      </c>
      <c r="C12" s="116" t="s">
        <v>198</v>
      </c>
      <c r="D12" s="116">
        <v>8</v>
      </c>
      <c r="E12" s="146" t="s">
        <v>191</v>
      </c>
      <c r="F12" s="116" t="s">
        <v>199</v>
      </c>
      <c r="G12" s="456" t="s">
        <v>200</v>
      </c>
      <c r="H12" s="457"/>
      <c r="I12" s="118">
        <v>0.3</v>
      </c>
      <c r="J12" s="118">
        <v>5</v>
      </c>
      <c r="K12" s="140">
        <v>20</v>
      </c>
    </row>
    <row r="13" spans="1:12" ht="26.25" customHeight="1">
      <c r="A13" s="143"/>
      <c r="B13" s="145" t="s">
        <v>201</v>
      </c>
      <c r="C13" s="116" t="s">
        <v>202</v>
      </c>
      <c r="D13" s="116">
        <v>35</v>
      </c>
      <c r="E13" s="146" t="s">
        <v>191</v>
      </c>
      <c r="F13" s="116" t="s">
        <v>203</v>
      </c>
      <c r="G13" s="456" t="s">
        <v>204</v>
      </c>
      <c r="H13" s="457"/>
      <c r="I13" s="118">
        <v>1</v>
      </c>
      <c r="J13" s="118">
        <v>14</v>
      </c>
      <c r="K13" s="140">
        <v>70</v>
      </c>
    </row>
    <row r="14" spans="1:12" ht="26.25" customHeight="1">
      <c r="A14" s="143"/>
      <c r="B14" s="145" t="s">
        <v>58</v>
      </c>
      <c r="C14" s="116" t="s">
        <v>190</v>
      </c>
      <c r="D14" s="116">
        <v>60</v>
      </c>
      <c r="E14" s="146" t="s">
        <v>191</v>
      </c>
      <c r="F14" s="116" t="s">
        <v>205</v>
      </c>
      <c r="G14" s="456" t="s">
        <v>206</v>
      </c>
      <c r="H14" s="457"/>
      <c r="I14" s="118">
        <v>2</v>
      </c>
      <c r="J14" s="118">
        <v>10</v>
      </c>
      <c r="K14" s="140">
        <v>120</v>
      </c>
    </row>
    <row r="15" spans="1:12" ht="26.25" customHeight="1">
      <c r="A15" s="143"/>
      <c r="B15" s="145" t="s">
        <v>207</v>
      </c>
      <c r="C15" s="116" t="s">
        <v>194</v>
      </c>
      <c r="D15" s="116">
        <v>20</v>
      </c>
      <c r="E15" s="146" t="s">
        <v>191</v>
      </c>
      <c r="F15" s="116" t="s">
        <v>208</v>
      </c>
      <c r="G15" s="456" t="s">
        <v>209</v>
      </c>
      <c r="H15" s="457"/>
      <c r="I15" s="118">
        <v>0.6</v>
      </c>
      <c r="J15" s="118">
        <v>4</v>
      </c>
      <c r="K15" s="140">
        <v>45</v>
      </c>
    </row>
    <row r="16" spans="1:12" ht="26.25" customHeight="1">
      <c r="A16" s="143"/>
      <c r="B16" s="145" t="s">
        <v>210</v>
      </c>
      <c r="C16" s="116" t="s">
        <v>202</v>
      </c>
      <c r="D16" s="116">
        <v>45</v>
      </c>
      <c r="E16" s="146" t="s">
        <v>191</v>
      </c>
      <c r="F16" s="116" t="s">
        <v>211</v>
      </c>
      <c r="G16" s="456" t="s">
        <v>212</v>
      </c>
      <c r="H16" s="457"/>
      <c r="I16" s="118">
        <v>1.2</v>
      </c>
      <c r="J16" s="118">
        <v>14</v>
      </c>
      <c r="K16" s="140">
        <v>90</v>
      </c>
    </row>
    <row r="17" spans="1:11" ht="26.25" customHeight="1">
      <c r="A17" s="143"/>
      <c r="B17" s="145" t="s">
        <v>213</v>
      </c>
      <c r="C17" s="116" t="s">
        <v>214</v>
      </c>
      <c r="D17" s="116">
        <v>12</v>
      </c>
      <c r="E17" s="146" t="s">
        <v>191</v>
      </c>
      <c r="F17" s="116" t="s">
        <v>215</v>
      </c>
      <c r="G17" s="456" t="s">
        <v>216</v>
      </c>
      <c r="H17" s="457"/>
      <c r="I17" s="118">
        <v>0.4</v>
      </c>
      <c r="J17" s="118">
        <v>5</v>
      </c>
      <c r="K17" s="140">
        <v>28</v>
      </c>
    </row>
    <row r="18" spans="1:11" ht="26.25" customHeight="1">
      <c r="A18" s="143"/>
      <c r="B18" s="145" t="s">
        <v>217</v>
      </c>
      <c r="C18" s="116" t="s">
        <v>194</v>
      </c>
      <c r="D18" s="116">
        <v>18</v>
      </c>
      <c r="E18" s="146" t="s">
        <v>191</v>
      </c>
      <c r="F18" s="116" t="s">
        <v>218</v>
      </c>
      <c r="G18" s="456" t="s">
        <v>219</v>
      </c>
      <c r="H18" s="457"/>
      <c r="I18" s="118">
        <v>0.7</v>
      </c>
      <c r="J18" s="118">
        <v>6</v>
      </c>
      <c r="K18" s="140">
        <v>35</v>
      </c>
    </row>
    <row r="19" spans="1:11" ht="26.25" customHeight="1">
      <c r="A19" s="143"/>
      <c r="B19" s="145" t="s">
        <v>220</v>
      </c>
      <c r="C19" s="116" t="s">
        <v>202</v>
      </c>
      <c r="D19" s="116">
        <v>40</v>
      </c>
      <c r="E19" s="146" t="s">
        <v>191</v>
      </c>
      <c r="F19" s="116" t="s">
        <v>221</v>
      </c>
      <c r="G19" s="456" t="s">
        <v>222</v>
      </c>
      <c r="H19" s="457"/>
      <c r="I19" s="118">
        <v>1.5</v>
      </c>
      <c r="J19" s="118">
        <v>12</v>
      </c>
      <c r="K19" s="140">
        <v>85</v>
      </c>
    </row>
    <row r="20" spans="1:11" ht="26.25" customHeight="1">
      <c r="A20" s="143"/>
      <c r="B20" s="145" t="s">
        <v>223</v>
      </c>
      <c r="C20" s="116" t="s">
        <v>194</v>
      </c>
      <c r="D20" s="116">
        <v>22</v>
      </c>
      <c r="E20" s="146" t="s">
        <v>191</v>
      </c>
      <c r="F20" s="116" t="s">
        <v>224</v>
      </c>
      <c r="G20" s="456" t="s">
        <v>225</v>
      </c>
      <c r="H20" s="457"/>
      <c r="I20" s="118">
        <v>0.8</v>
      </c>
      <c r="J20" s="118">
        <v>7</v>
      </c>
      <c r="K20" s="140">
        <v>40</v>
      </c>
    </row>
    <row r="21" spans="1:11" ht="26.25" customHeight="1">
      <c r="A21" s="143"/>
      <c r="B21" s="145" t="s">
        <v>226</v>
      </c>
      <c r="C21" s="116" t="s">
        <v>198</v>
      </c>
      <c r="D21" s="116">
        <v>6</v>
      </c>
      <c r="E21" s="146" t="s">
        <v>191</v>
      </c>
      <c r="F21" s="116" t="s">
        <v>227</v>
      </c>
      <c r="G21" s="456" t="s">
        <v>228</v>
      </c>
      <c r="H21" s="457"/>
      <c r="I21" s="118">
        <v>0.3</v>
      </c>
      <c r="J21" s="118">
        <v>3</v>
      </c>
      <c r="K21" s="140">
        <v>18</v>
      </c>
    </row>
    <row r="22" spans="1:11" ht="26.25" customHeight="1">
      <c r="A22" s="143"/>
      <c r="B22" s="145" t="s">
        <v>60</v>
      </c>
      <c r="C22" s="116" t="s">
        <v>198</v>
      </c>
      <c r="D22" s="116">
        <v>10</v>
      </c>
      <c r="E22" s="146" t="s">
        <v>191</v>
      </c>
      <c r="F22" s="116" t="s">
        <v>229</v>
      </c>
      <c r="G22" s="456" t="s">
        <v>230</v>
      </c>
      <c r="H22" s="457"/>
      <c r="I22" s="118">
        <v>0.4</v>
      </c>
      <c r="J22" s="118">
        <v>5</v>
      </c>
      <c r="K22" s="140">
        <v>25</v>
      </c>
    </row>
    <row r="23" spans="1:11" ht="26.25" customHeight="1">
      <c r="A23" s="143"/>
      <c r="B23" s="145" t="s">
        <v>231</v>
      </c>
      <c r="C23" s="116" t="s">
        <v>214</v>
      </c>
      <c r="D23" s="116">
        <v>25</v>
      </c>
      <c r="E23" s="146" t="s">
        <v>191</v>
      </c>
      <c r="F23" s="116" t="s">
        <v>203</v>
      </c>
      <c r="G23" s="456" t="s">
        <v>232</v>
      </c>
      <c r="H23" s="457"/>
      <c r="I23" s="118">
        <v>0.7</v>
      </c>
      <c r="J23" s="118">
        <v>10</v>
      </c>
      <c r="K23" s="140">
        <v>55</v>
      </c>
    </row>
    <row r="24" spans="1:11" ht="26.25" customHeight="1">
      <c r="A24" s="143"/>
      <c r="B24" s="145" t="s">
        <v>233</v>
      </c>
      <c r="C24" s="116" t="s">
        <v>190</v>
      </c>
      <c r="D24" s="116">
        <v>55</v>
      </c>
      <c r="E24" s="146" t="s">
        <v>191</v>
      </c>
      <c r="F24" s="116" t="s">
        <v>234</v>
      </c>
      <c r="G24" s="456" t="s">
        <v>235</v>
      </c>
      <c r="H24" s="457"/>
      <c r="I24" s="118">
        <v>1.7</v>
      </c>
      <c r="J24" s="118">
        <v>8</v>
      </c>
      <c r="K24" s="140">
        <v>115</v>
      </c>
    </row>
    <row r="25" spans="1:11" ht="26.25" customHeight="1">
      <c r="A25" s="143"/>
      <c r="B25" s="145" t="s">
        <v>236</v>
      </c>
      <c r="C25" s="116" t="s">
        <v>194</v>
      </c>
      <c r="D25" s="116">
        <v>14</v>
      </c>
      <c r="E25" s="146" t="s">
        <v>191</v>
      </c>
      <c r="F25" s="116" t="s">
        <v>229</v>
      </c>
      <c r="G25" s="456" t="s">
        <v>237</v>
      </c>
      <c r="H25" s="457"/>
      <c r="I25" s="118">
        <v>0.6</v>
      </c>
      <c r="J25" s="118">
        <v>4</v>
      </c>
      <c r="K25" s="140">
        <v>32</v>
      </c>
    </row>
    <row r="26" spans="1:11" ht="26.25" customHeight="1">
      <c r="A26" s="143"/>
      <c r="B26" s="145" t="s">
        <v>238</v>
      </c>
      <c r="C26" s="116" t="s">
        <v>194</v>
      </c>
      <c r="D26" s="116">
        <v>25</v>
      </c>
      <c r="E26" s="146" t="s">
        <v>191</v>
      </c>
      <c r="F26" s="116" t="s">
        <v>218</v>
      </c>
      <c r="G26" s="456" t="s">
        <v>239</v>
      </c>
      <c r="H26" s="457"/>
      <c r="I26" s="118">
        <v>0.9</v>
      </c>
      <c r="J26" s="118">
        <v>6</v>
      </c>
      <c r="K26" s="140">
        <v>55</v>
      </c>
    </row>
    <row r="27" spans="1:11" ht="26.25" customHeight="1">
      <c r="A27" s="143"/>
      <c r="B27" s="145" t="s">
        <v>240</v>
      </c>
      <c r="C27" s="116" t="s">
        <v>202</v>
      </c>
      <c r="D27" s="116">
        <v>50</v>
      </c>
      <c r="E27" s="146" t="s">
        <v>191</v>
      </c>
      <c r="F27" s="116" t="s">
        <v>241</v>
      </c>
      <c r="G27" s="456" t="s">
        <v>242</v>
      </c>
      <c r="H27" s="457"/>
      <c r="I27" s="118">
        <v>1.6</v>
      </c>
      <c r="J27" s="118">
        <v>12</v>
      </c>
      <c r="K27" s="140">
        <v>95</v>
      </c>
    </row>
    <row r="28" spans="1:11" ht="26.25" customHeight="1">
      <c r="A28" s="143"/>
      <c r="B28" s="145" t="s">
        <v>243</v>
      </c>
      <c r="C28" s="116" t="s">
        <v>190</v>
      </c>
      <c r="D28" s="116">
        <v>45</v>
      </c>
      <c r="E28" s="146" t="s">
        <v>191</v>
      </c>
      <c r="F28" s="116" t="s">
        <v>244</v>
      </c>
      <c r="G28" s="456" t="s">
        <v>245</v>
      </c>
      <c r="H28" s="457"/>
      <c r="I28" s="118">
        <v>1.3</v>
      </c>
      <c r="J28" s="118">
        <v>7</v>
      </c>
      <c r="K28" s="140">
        <v>85</v>
      </c>
    </row>
    <row r="29" spans="1:11" ht="26.25" customHeight="1">
      <c r="A29" s="143"/>
      <c r="B29" s="147"/>
      <c r="C29" s="116"/>
      <c r="D29" s="116"/>
      <c r="E29" s="146"/>
      <c r="F29" s="116"/>
      <c r="G29" s="456"/>
      <c r="H29" s="457"/>
      <c r="I29" s="118"/>
      <c r="J29" s="118"/>
      <c r="K29" s="140">
        <v>0</v>
      </c>
    </row>
    <row r="30" spans="1:11" ht="26.25" customHeight="1">
      <c r="A30" s="143"/>
      <c r="B30" s="147"/>
      <c r="C30" s="116"/>
      <c r="D30" s="116"/>
      <c r="E30" s="146"/>
      <c r="F30" s="116"/>
      <c r="G30" s="456"/>
      <c r="H30" s="457"/>
      <c r="I30" s="118"/>
      <c r="J30" s="118"/>
      <c r="K30" s="140">
        <v>0</v>
      </c>
    </row>
    <row r="31" spans="1:11" ht="26.25" customHeight="1">
      <c r="A31" s="143"/>
      <c r="B31" s="147"/>
      <c r="C31" s="116"/>
      <c r="D31" s="116"/>
      <c r="E31" s="146"/>
      <c r="F31" s="116"/>
      <c r="G31" s="456"/>
      <c r="H31" s="457"/>
      <c r="I31" s="118"/>
      <c r="J31" s="118"/>
      <c r="K31" s="140">
        <v>0</v>
      </c>
    </row>
    <row r="32" spans="1:11" ht="26.25" customHeight="1">
      <c r="A32" s="143"/>
      <c r="B32" s="147"/>
      <c r="C32" s="116"/>
      <c r="D32" s="116"/>
      <c r="E32" s="146"/>
      <c r="F32" s="116"/>
      <c r="G32" s="456"/>
      <c r="H32" s="457"/>
      <c r="I32" s="118"/>
      <c r="J32" s="118"/>
      <c r="K32" s="140">
        <v>0</v>
      </c>
    </row>
    <row r="33" spans="1:11" ht="26.25" customHeight="1">
      <c r="A33" s="143"/>
      <c r="B33" s="147"/>
      <c r="C33" s="116"/>
      <c r="D33" s="116"/>
      <c r="E33" s="146"/>
      <c r="F33" s="116"/>
      <c r="G33" s="456"/>
      <c r="H33" s="457"/>
      <c r="I33" s="118"/>
      <c r="J33" s="118"/>
      <c r="K33" s="140">
        <v>0</v>
      </c>
    </row>
    <row r="34" spans="1:11" ht="26.25" customHeight="1">
      <c r="A34" s="143"/>
      <c r="B34" s="147"/>
      <c r="C34" s="116"/>
      <c r="D34" s="116"/>
      <c r="E34" s="146"/>
      <c r="F34" s="116"/>
      <c r="G34" s="456"/>
      <c r="H34" s="457"/>
      <c r="I34" s="118"/>
      <c r="J34" s="118"/>
      <c r="K34" s="140">
        <v>0</v>
      </c>
    </row>
    <row r="35" spans="1:11" ht="26.25" customHeight="1">
      <c r="A35" s="143"/>
      <c r="B35" s="147"/>
      <c r="C35" s="116"/>
      <c r="D35" s="116"/>
      <c r="E35" s="146"/>
      <c r="F35" s="116"/>
      <c r="G35" s="456"/>
      <c r="H35" s="457"/>
      <c r="I35" s="118"/>
      <c r="J35" s="118"/>
      <c r="K35" s="140">
        <v>0</v>
      </c>
    </row>
    <row r="36" spans="1:11" ht="26.25" customHeight="1">
      <c r="A36" s="143"/>
      <c r="B36" s="147"/>
      <c r="C36" s="116"/>
      <c r="D36" s="116"/>
      <c r="E36" s="146"/>
      <c r="F36" s="116"/>
      <c r="G36" s="456"/>
      <c r="H36" s="457"/>
      <c r="I36" s="118"/>
      <c r="J36" s="118"/>
      <c r="K36" s="140">
        <v>0</v>
      </c>
    </row>
    <row r="37" spans="1:11" ht="26.25" customHeight="1">
      <c r="A37" s="143"/>
      <c r="B37" s="147"/>
      <c r="C37" s="116"/>
      <c r="D37" s="116"/>
      <c r="E37" s="146"/>
      <c r="F37" s="116"/>
      <c r="G37" s="456"/>
      <c r="H37" s="457"/>
      <c r="I37" s="118"/>
      <c r="J37" s="118"/>
      <c r="K37" s="140">
        <v>0</v>
      </c>
    </row>
    <row r="38" spans="1:11" ht="26.25" customHeight="1">
      <c r="A38" s="143"/>
      <c r="B38" s="147"/>
      <c r="C38" s="116"/>
      <c r="D38" s="116"/>
      <c r="E38" s="146"/>
      <c r="F38" s="116"/>
      <c r="G38" s="456"/>
      <c r="H38" s="457"/>
      <c r="I38" s="118"/>
      <c r="J38" s="118"/>
      <c r="K38" s="140">
        <v>0</v>
      </c>
    </row>
    <row r="39" spans="1:11" ht="26.25" customHeight="1">
      <c r="A39" s="143"/>
      <c r="B39" s="147"/>
      <c r="C39" s="116"/>
      <c r="D39" s="116"/>
      <c r="E39" s="146"/>
      <c r="F39" s="116"/>
      <c r="G39" s="456"/>
      <c r="H39" s="457"/>
      <c r="I39" s="118"/>
      <c r="J39" s="118"/>
      <c r="K39" s="140">
        <v>0</v>
      </c>
    </row>
    <row r="40" spans="1:11" ht="26.25" customHeight="1">
      <c r="A40" s="143"/>
      <c r="B40" s="147"/>
      <c r="C40" s="116"/>
      <c r="D40" s="116"/>
      <c r="E40" s="146"/>
      <c r="F40" s="116"/>
      <c r="G40" s="456"/>
      <c r="H40" s="457"/>
      <c r="I40" s="118"/>
      <c r="J40" s="118"/>
      <c r="K40" s="140">
        <v>0</v>
      </c>
    </row>
    <row r="41" spans="1:11" ht="26.25" customHeight="1">
      <c r="A41" s="143"/>
      <c r="B41" s="147"/>
      <c r="C41" s="116"/>
      <c r="D41" s="116"/>
      <c r="E41" s="146"/>
      <c r="F41" s="116"/>
      <c r="G41" s="456"/>
      <c r="H41" s="457"/>
      <c r="I41" s="118"/>
      <c r="J41" s="118"/>
      <c r="K41" s="140">
        <v>0</v>
      </c>
    </row>
    <row r="42" spans="1:11" ht="26.25" customHeight="1">
      <c r="A42" s="143"/>
      <c r="B42" s="147"/>
      <c r="C42" s="116"/>
      <c r="D42" s="116"/>
      <c r="E42" s="146"/>
      <c r="F42" s="116"/>
      <c r="G42" s="456"/>
      <c r="H42" s="457"/>
      <c r="I42" s="118"/>
      <c r="J42" s="118"/>
      <c r="K42" s="140">
        <v>0</v>
      </c>
    </row>
    <row r="43" spans="1:11" ht="26.25" customHeight="1">
      <c r="A43" s="143"/>
      <c r="B43" s="147"/>
      <c r="C43" s="116"/>
      <c r="D43" s="116"/>
      <c r="E43" s="146"/>
      <c r="F43" s="116"/>
      <c r="G43" s="456"/>
      <c r="H43" s="457"/>
      <c r="I43" s="118"/>
      <c r="J43" s="118"/>
      <c r="K43" s="140">
        <v>0</v>
      </c>
    </row>
    <row r="44" spans="1:11" ht="26.25" customHeight="1">
      <c r="A44" s="143"/>
      <c r="B44" s="147"/>
      <c r="C44" s="116"/>
      <c r="D44" s="116"/>
      <c r="E44" s="146"/>
      <c r="F44" s="116"/>
      <c r="G44" s="456"/>
      <c r="H44" s="457"/>
      <c r="I44" s="118"/>
      <c r="J44" s="118"/>
      <c r="K44" s="140">
        <v>0</v>
      </c>
    </row>
    <row r="45" spans="1:11" ht="26.25" customHeight="1">
      <c r="A45" s="143"/>
      <c r="B45" s="147"/>
      <c r="C45" s="116"/>
      <c r="D45" s="116"/>
      <c r="E45" s="146"/>
      <c r="F45" s="116"/>
      <c r="G45" s="456"/>
      <c r="H45" s="457"/>
      <c r="I45" s="118"/>
      <c r="J45" s="118"/>
      <c r="K45" s="140">
        <v>0</v>
      </c>
    </row>
    <row r="46" spans="1:11" ht="26.25" customHeight="1">
      <c r="A46" s="143"/>
      <c r="B46" s="147"/>
      <c r="C46" s="116"/>
      <c r="D46" s="116"/>
      <c r="E46" s="146"/>
      <c r="F46" s="116"/>
      <c r="G46" s="456"/>
      <c r="H46" s="457"/>
      <c r="I46" s="118"/>
      <c r="J46" s="118"/>
      <c r="K46" s="140">
        <v>0</v>
      </c>
    </row>
    <row r="47" spans="1:11" ht="26.25" customHeight="1">
      <c r="A47" s="143"/>
      <c r="B47" s="147"/>
      <c r="C47" s="116"/>
      <c r="D47" s="116"/>
      <c r="E47" s="146"/>
      <c r="F47" s="116"/>
      <c r="G47" s="456"/>
      <c r="H47" s="457"/>
      <c r="I47" s="118"/>
      <c r="J47" s="118"/>
      <c r="K47" s="140">
        <v>0</v>
      </c>
    </row>
    <row r="48" spans="1:11" ht="26.25" customHeight="1">
      <c r="A48" s="143"/>
      <c r="B48" s="147"/>
      <c r="C48" s="116"/>
      <c r="D48" s="116"/>
      <c r="E48" s="146"/>
      <c r="F48" s="116"/>
      <c r="G48" s="456"/>
      <c r="H48" s="457"/>
      <c r="I48" s="118"/>
      <c r="J48" s="118"/>
      <c r="K48" s="140">
        <v>0</v>
      </c>
    </row>
    <row r="49" spans="1:11" ht="26.25" customHeight="1">
      <c r="A49" s="143"/>
      <c r="B49" s="147"/>
      <c r="C49" s="116"/>
      <c r="D49" s="116"/>
      <c r="E49" s="146"/>
      <c r="F49" s="116"/>
      <c r="G49" s="456"/>
      <c r="H49" s="457"/>
      <c r="I49" s="118"/>
      <c r="J49" s="118"/>
      <c r="K49" s="140">
        <v>0</v>
      </c>
    </row>
    <row r="50" spans="1:11" ht="26.25" customHeight="1">
      <c r="A50" s="143"/>
      <c r="B50" s="147"/>
      <c r="C50" s="116"/>
      <c r="D50" s="116"/>
      <c r="E50" s="146"/>
      <c r="F50" s="116"/>
      <c r="G50" s="456"/>
      <c r="H50" s="457"/>
      <c r="I50" s="118"/>
      <c r="J50" s="118"/>
      <c r="K50" s="140">
        <v>0</v>
      </c>
    </row>
    <row r="51" spans="1:11" ht="26.25" customHeight="1">
      <c r="A51" s="143"/>
      <c r="B51" s="147"/>
      <c r="C51" s="116"/>
      <c r="D51" s="116"/>
      <c r="E51" s="146"/>
      <c r="F51" s="116"/>
      <c r="G51" s="456"/>
      <c r="H51" s="457"/>
      <c r="I51" s="118"/>
      <c r="J51" s="118"/>
      <c r="K51" s="140">
        <v>0</v>
      </c>
    </row>
    <row r="52" spans="1:11" ht="26.25" customHeight="1">
      <c r="A52" s="143"/>
      <c r="B52" s="147"/>
      <c r="C52" s="116"/>
      <c r="D52" s="116"/>
      <c r="E52" s="146"/>
      <c r="F52" s="116"/>
      <c r="G52" s="456"/>
      <c r="H52" s="457"/>
      <c r="I52" s="118"/>
      <c r="J52" s="118"/>
      <c r="K52" s="140">
        <v>0</v>
      </c>
    </row>
    <row r="53" spans="1:11" ht="26.25" customHeight="1">
      <c r="A53" s="143"/>
      <c r="B53" s="147"/>
      <c r="C53" s="116"/>
      <c r="D53" s="116"/>
      <c r="E53" s="146"/>
      <c r="F53" s="116"/>
      <c r="G53" s="456"/>
      <c r="H53" s="457"/>
      <c r="I53" s="118"/>
      <c r="J53" s="118"/>
      <c r="K53" s="140">
        <v>0</v>
      </c>
    </row>
    <row r="54" spans="1:11" ht="26.25" customHeight="1">
      <c r="A54" s="143"/>
      <c r="B54" s="147"/>
      <c r="C54" s="116"/>
      <c r="D54" s="116"/>
      <c r="E54" s="146"/>
      <c r="F54" s="116"/>
      <c r="G54" s="456"/>
      <c r="H54" s="457"/>
      <c r="I54" s="118"/>
      <c r="J54" s="118"/>
      <c r="K54" s="140">
        <v>0</v>
      </c>
    </row>
    <row r="55" spans="1:11" ht="26.25" customHeight="1">
      <c r="A55" s="143"/>
      <c r="B55" s="147"/>
      <c r="C55" s="116"/>
      <c r="D55" s="116"/>
      <c r="E55" s="146"/>
      <c r="F55" s="116"/>
      <c r="G55" s="456"/>
      <c r="H55" s="457"/>
      <c r="I55" s="118"/>
      <c r="J55" s="118"/>
      <c r="K55" s="140">
        <v>0</v>
      </c>
    </row>
    <row r="56" spans="1:11" ht="26.25" customHeight="1">
      <c r="A56" s="143"/>
      <c r="B56" s="147"/>
      <c r="C56" s="116"/>
      <c r="D56" s="116"/>
      <c r="E56" s="146"/>
      <c r="F56" s="116"/>
      <c r="G56" s="117"/>
      <c r="H56" s="117"/>
      <c r="I56" s="118"/>
      <c r="J56" s="118"/>
      <c r="K56" s="140">
        <v>0</v>
      </c>
    </row>
    <row r="57" spans="1:11" ht="26.25" customHeight="1">
      <c r="A57" s="143"/>
      <c r="B57" s="147"/>
      <c r="C57" s="116"/>
      <c r="D57" s="116"/>
      <c r="E57" s="146"/>
      <c r="F57" s="116"/>
      <c r="G57" s="117"/>
      <c r="H57" s="117"/>
      <c r="I57" s="118"/>
      <c r="J57" s="118"/>
      <c r="K57" s="140">
        <v>0</v>
      </c>
    </row>
    <row r="58" spans="1:11" ht="26.25" customHeight="1">
      <c r="B58" s="147"/>
      <c r="C58" s="116"/>
      <c r="D58" s="116"/>
      <c r="E58" s="146"/>
      <c r="F58" s="116"/>
      <c r="G58" s="117"/>
      <c r="H58" s="117"/>
      <c r="I58" s="118"/>
      <c r="J58" s="118"/>
      <c r="K58" s="140">
        <v>0</v>
      </c>
    </row>
    <row r="59" spans="1:11" ht="26.25" customHeight="1">
      <c r="B59" s="147"/>
      <c r="C59" s="116"/>
      <c r="D59" s="116"/>
      <c r="E59" s="146"/>
      <c r="F59" s="116"/>
      <c r="G59" s="456"/>
      <c r="H59" s="457"/>
      <c r="I59" s="118"/>
      <c r="J59" s="118"/>
      <c r="K59" s="140">
        <v>0</v>
      </c>
    </row>
    <row r="60" spans="1:11" ht="26.25" customHeight="1">
      <c r="B60" s="147"/>
      <c r="C60" s="116"/>
      <c r="D60" s="116"/>
      <c r="E60" s="146"/>
      <c r="F60" s="116"/>
      <c r="G60" s="456"/>
      <c r="H60" s="457"/>
      <c r="I60" s="118"/>
      <c r="J60" s="118"/>
      <c r="K60" s="140">
        <v>0</v>
      </c>
    </row>
    <row r="61" spans="1:11" ht="26.25" customHeight="1">
      <c r="B61" s="147"/>
      <c r="C61" s="116"/>
      <c r="D61" s="116"/>
      <c r="E61" s="146"/>
      <c r="F61" s="116"/>
      <c r="G61" s="456"/>
      <c r="H61" s="457"/>
      <c r="I61" s="118"/>
      <c r="J61" s="118"/>
      <c r="K61" s="140">
        <v>0</v>
      </c>
    </row>
    <row r="62" spans="1:11" ht="26.25" customHeight="1">
      <c r="B62" s="147"/>
      <c r="C62" s="116"/>
      <c r="D62" s="116"/>
      <c r="E62" s="146"/>
      <c r="F62" s="116"/>
      <c r="G62" s="456"/>
      <c r="H62" s="457"/>
      <c r="I62" s="118"/>
      <c r="J62" s="118"/>
      <c r="K62" s="140">
        <v>0</v>
      </c>
    </row>
    <row r="63" spans="1:11" ht="26.25" customHeight="1">
      <c r="B63" s="147"/>
      <c r="C63" s="116"/>
      <c r="D63" s="116"/>
      <c r="E63" s="146"/>
      <c r="F63" s="116"/>
      <c r="G63" s="456"/>
      <c r="H63" s="457"/>
      <c r="I63" s="118"/>
      <c r="J63" s="118"/>
      <c r="K63" s="140">
        <v>0</v>
      </c>
    </row>
    <row r="64" spans="1:11" ht="26.25" customHeight="1">
      <c r="B64" s="147"/>
      <c r="C64" s="116"/>
      <c r="D64" s="116"/>
      <c r="E64" s="146"/>
      <c r="F64" s="116"/>
      <c r="G64" s="456"/>
      <c r="H64" s="457"/>
      <c r="I64" s="118"/>
      <c r="J64" s="118"/>
      <c r="K64" s="140">
        <v>0</v>
      </c>
    </row>
    <row r="65" spans="2:11" ht="26.25" customHeight="1">
      <c r="B65" s="147"/>
      <c r="C65" s="116"/>
      <c r="D65" s="116"/>
      <c r="E65" s="146"/>
      <c r="F65" s="116"/>
      <c r="G65" s="456"/>
      <c r="H65" s="457"/>
      <c r="I65" s="118"/>
      <c r="J65" s="118"/>
      <c r="K65" s="140">
        <v>0</v>
      </c>
    </row>
    <row r="66" spans="2:11" ht="26.25" customHeight="1">
      <c r="B66" s="147"/>
      <c r="C66" s="116"/>
      <c r="D66" s="116"/>
      <c r="E66" s="146"/>
      <c r="F66" s="116"/>
      <c r="G66" s="456"/>
      <c r="H66" s="457"/>
      <c r="I66" s="118"/>
      <c r="J66" s="118"/>
      <c r="K66" s="140">
        <v>0</v>
      </c>
    </row>
    <row r="67" spans="2:11" ht="26.25" customHeight="1">
      <c r="B67" s="147"/>
      <c r="C67" s="116"/>
      <c r="D67" s="116"/>
      <c r="E67" s="146"/>
      <c r="F67" s="116"/>
      <c r="G67" s="456"/>
      <c r="H67" s="457"/>
      <c r="I67" s="118"/>
      <c r="J67" s="118"/>
      <c r="K67" s="140">
        <v>0</v>
      </c>
    </row>
    <row r="68" spans="2:11" ht="26.25" customHeight="1">
      <c r="B68" s="147"/>
      <c r="C68" s="116"/>
      <c r="D68" s="116"/>
      <c r="E68" s="146"/>
      <c r="F68" s="116"/>
      <c r="G68" s="456"/>
      <c r="H68" s="457"/>
      <c r="I68" s="118"/>
      <c r="J68" s="118"/>
      <c r="K68" s="140">
        <v>0</v>
      </c>
    </row>
    <row r="69" spans="2:11" ht="26.25" customHeight="1">
      <c r="B69" s="147"/>
      <c r="C69" s="116"/>
      <c r="D69" s="116"/>
      <c r="E69" s="146"/>
      <c r="F69" s="116"/>
      <c r="G69" s="456"/>
      <c r="H69" s="457"/>
      <c r="I69" s="118"/>
      <c r="J69" s="118"/>
      <c r="K69" s="140">
        <v>0</v>
      </c>
    </row>
    <row r="70" spans="2:11" ht="26.25" customHeight="1">
      <c r="B70" s="147"/>
      <c r="C70" s="116"/>
      <c r="D70" s="116"/>
      <c r="E70" s="146"/>
      <c r="F70" s="116"/>
      <c r="G70" s="456"/>
      <c r="H70" s="457"/>
      <c r="I70" s="118"/>
      <c r="J70" s="118"/>
      <c r="K70" s="140">
        <v>0</v>
      </c>
    </row>
    <row r="71" spans="2:11" ht="26.25" customHeight="1">
      <c r="B71" s="147"/>
      <c r="C71" s="116"/>
      <c r="D71" s="116"/>
      <c r="E71" s="146"/>
      <c r="F71" s="116"/>
      <c r="G71" s="456"/>
      <c r="H71" s="457"/>
      <c r="I71" s="118"/>
      <c r="J71" s="118"/>
      <c r="K71" s="140">
        <v>0</v>
      </c>
    </row>
    <row r="72" spans="2:11" ht="26.25" customHeight="1">
      <c r="B72" s="147"/>
      <c r="C72" s="116"/>
      <c r="D72" s="116"/>
      <c r="E72" s="146"/>
      <c r="F72" s="116"/>
      <c r="G72" s="456"/>
      <c r="H72" s="457"/>
      <c r="I72" s="118"/>
      <c r="J72" s="118"/>
      <c r="K72" s="140">
        <v>0</v>
      </c>
    </row>
    <row r="73" spans="2:11" ht="26.25" customHeight="1">
      <c r="B73" s="147"/>
      <c r="C73" s="116"/>
      <c r="D73" s="116"/>
      <c r="E73" s="146"/>
      <c r="F73" s="116"/>
      <c r="G73" s="456"/>
      <c r="H73" s="457"/>
      <c r="I73" s="118"/>
      <c r="J73" s="118"/>
      <c r="K73" s="140">
        <v>0</v>
      </c>
    </row>
    <row r="74" spans="2:11" ht="26.25" customHeight="1">
      <c r="B74" s="147"/>
      <c r="C74" s="116"/>
      <c r="D74" s="116"/>
      <c r="E74" s="146"/>
      <c r="F74" s="116"/>
      <c r="G74" s="456"/>
      <c r="H74" s="457"/>
      <c r="I74" s="118"/>
      <c r="J74" s="118"/>
      <c r="K74" s="140">
        <v>0</v>
      </c>
    </row>
    <row r="75" spans="2:11" ht="26.25" customHeight="1">
      <c r="B75" s="147"/>
      <c r="C75" s="116"/>
      <c r="D75" s="116"/>
      <c r="E75" s="146"/>
      <c r="F75" s="116"/>
      <c r="G75" s="456"/>
      <c r="H75" s="457"/>
      <c r="I75" s="118"/>
      <c r="J75" s="118"/>
      <c r="K75" s="140">
        <v>0</v>
      </c>
    </row>
    <row r="76" spans="2:11" ht="26.25" customHeight="1">
      <c r="B76" s="147"/>
      <c r="C76" s="116"/>
      <c r="D76" s="116"/>
      <c r="E76" s="146"/>
      <c r="F76" s="116"/>
      <c r="G76" s="456"/>
      <c r="H76" s="457"/>
      <c r="I76" s="118"/>
      <c r="J76" s="118"/>
      <c r="K76" s="140">
        <v>0</v>
      </c>
    </row>
    <row r="77" spans="2:11" ht="26.25" customHeight="1">
      <c r="B77" s="147"/>
      <c r="C77" s="116"/>
      <c r="D77" s="116"/>
      <c r="E77" s="146"/>
      <c r="F77" s="116"/>
      <c r="G77" s="456"/>
      <c r="H77" s="457"/>
      <c r="I77" s="118"/>
      <c r="J77" s="118"/>
      <c r="K77" s="140">
        <v>0</v>
      </c>
    </row>
    <row r="78" spans="2:11" ht="26.25" customHeight="1">
      <c r="B78" s="147"/>
      <c r="C78" s="116"/>
      <c r="D78" s="116"/>
      <c r="E78" s="146"/>
      <c r="F78" s="116"/>
      <c r="G78" s="456"/>
      <c r="H78" s="457"/>
      <c r="I78" s="118"/>
      <c r="J78" s="118"/>
      <c r="K78" s="140">
        <v>0</v>
      </c>
    </row>
    <row r="79" spans="2:11" ht="26.25" customHeight="1">
      <c r="B79" s="147"/>
      <c r="C79" s="116"/>
      <c r="D79" s="116"/>
      <c r="E79" s="146"/>
      <c r="F79" s="116"/>
      <c r="G79" s="456"/>
      <c r="H79" s="457"/>
      <c r="I79" s="118"/>
      <c r="J79" s="118"/>
      <c r="K79" s="140">
        <v>0</v>
      </c>
    </row>
    <row r="80" spans="2:11" ht="26.25" customHeight="1">
      <c r="B80" s="147"/>
      <c r="C80" s="116"/>
      <c r="D80" s="116"/>
      <c r="E80" s="146"/>
      <c r="F80" s="116"/>
      <c r="G80" s="456"/>
      <c r="H80" s="457"/>
      <c r="I80" s="118"/>
      <c r="J80" s="118"/>
      <c r="K80" s="140">
        <v>0</v>
      </c>
    </row>
    <row r="81" spans="1:11" ht="26.25" customHeight="1">
      <c r="B81" s="147"/>
      <c r="C81" s="116"/>
      <c r="D81" s="116"/>
      <c r="E81" s="146"/>
      <c r="F81" s="116"/>
      <c r="G81" s="456"/>
      <c r="H81" s="457"/>
      <c r="I81" s="118"/>
      <c r="J81" s="118"/>
      <c r="K81" s="140">
        <v>0</v>
      </c>
    </row>
    <row r="82" spans="1:11" ht="26.25" customHeight="1">
      <c r="B82" s="147"/>
      <c r="C82" s="116"/>
      <c r="D82" s="116"/>
      <c r="E82" s="146"/>
      <c r="F82" s="116"/>
      <c r="G82" s="456"/>
      <c r="H82" s="457"/>
      <c r="I82" s="118"/>
      <c r="J82" s="118"/>
      <c r="K82" s="140">
        <v>0</v>
      </c>
    </row>
    <row r="83" spans="1:11" ht="26.25" customHeight="1">
      <c r="B83" s="147"/>
      <c r="C83" s="116"/>
      <c r="D83" s="116"/>
      <c r="E83" s="146"/>
      <c r="F83" s="116"/>
      <c r="G83" s="456"/>
      <c r="H83" s="457"/>
      <c r="I83" s="118"/>
      <c r="J83" s="118"/>
      <c r="K83" s="140">
        <v>0</v>
      </c>
    </row>
    <row r="84" spans="1:11" ht="26.25" customHeight="1">
      <c r="B84" s="147"/>
      <c r="C84" s="116"/>
      <c r="D84" s="116"/>
      <c r="E84" s="146"/>
      <c r="F84" s="116"/>
      <c r="G84" s="456"/>
      <c r="H84" s="457"/>
      <c r="I84" s="118"/>
      <c r="J84" s="118"/>
      <c r="K84" s="140">
        <v>0</v>
      </c>
    </row>
    <row r="85" spans="1:11" ht="26.25" customHeight="1">
      <c r="A85" s="144"/>
      <c r="B85" s="147"/>
      <c r="C85" s="116"/>
      <c r="D85" s="116"/>
      <c r="E85" s="146"/>
      <c r="F85" s="116"/>
      <c r="G85" s="456"/>
      <c r="H85" s="457"/>
      <c r="I85" s="118"/>
      <c r="J85" s="118"/>
      <c r="K85" s="140">
        <v>0</v>
      </c>
    </row>
  </sheetData>
  <mergeCells count="77">
    <mergeCell ref="G39:H39"/>
    <mergeCell ref="G40:H40"/>
    <mergeCell ref="G41:H41"/>
    <mergeCell ref="G42:H42"/>
    <mergeCell ref="G36:H36"/>
    <mergeCell ref="G37:H37"/>
    <mergeCell ref="G38:H38"/>
    <mergeCell ref="G43:H43"/>
    <mergeCell ref="G44:H44"/>
    <mergeCell ref="G45:H45"/>
    <mergeCell ref="G46:H46"/>
    <mergeCell ref="G47:H47"/>
    <mergeCell ref="G48:H48"/>
    <mergeCell ref="G68:H68"/>
    <mergeCell ref="G71:H71"/>
    <mergeCell ref="G72:H72"/>
    <mergeCell ref="G73:H73"/>
    <mergeCell ref="G49:H49"/>
    <mergeCell ref="G50:H50"/>
    <mergeCell ref="G51:H51"/>
    <mergeCell ref="G52:H52"/>
    <mergeCell ref="G53:H53"/>
    <mergeCell ref="G69:H69"/>
    <mergeCell ref="G70:H70"/>
    <mergeCell ref="G54:H54"/>
    <mergeCell ref="G55:H55"/>
    <mergeCell ref="G59:H59"/>
    <mergeCell ref="G60:H60"/>
    <mergeCell ref="G85:H85"/>
    <mergeCell ref="G77:H77"/>
    <mergeCell ref="G78:H78"/>
    <mergeCell ref="G79:H79"/>
    <mergeCell ref="G80:H80"/>
    <mergeCell ref="G81:H81"/>
    <mergeCell ref="G82:H82"/>
    <mergeCell ref="G83:H83"/>
    <mergeCell ref="G84:H84"/>
    <mergeCell ref="G33:H33"/>
    <mergeCell ref="G34:H34"/>
    <mergeCell ref="G35:H35"/>
    <mergeCell ref="G21:H21"/>
    <mergeCell ref="G22:H22"/>
    <mergeCell ref="G32:H32"/>
    <mergeCell ref="G30:H30"/>
    <mergeCell ref="G31:H31"/>
    <mergeCell ref="G23:H23"/>
    <mergeCell ref="G24:H24"/>
    <mergeCell ref="G25:H25"/>
    <mergeCell ref="G26:H26"/>
    <mergeCell ref="G27:H27"/>
    <mergeCell ref="G28:H28"/>
    <mergeCell ref="G29:H29"/>
    <mergeCell ref="G61:H61"/>
    <mergeCell ref="G62:H62"/>
    <mergeCell ref="G63:H63"/>
    <mergeCell ref="G64:H64"/>
    <mergeCell ref="G65:H65"/>
    <mergeCell ref="G66:H66"/>
    <mergeCell ref="G67:H67"/>
    <mergeCell ref="G74:H74"/>
    <mergeCell ref="G75:H75"/>
    <mergeCell ref="G76:H76"/>
    <mergeCell ref="B1:G6"/>
    <mergeCell ref="B8:K8"/>
    <mergeCell ref="G9:H9"/>
    <mergeCell ref="G12:H12"/>
    <mergeCell ref="G10:H10"/>
    <mergeCell ref="G11:H11"/>
    <mergeCell ref="I6:K7"/>
    <mergeCell ref="G18:H18"/>
    <mergeCell ref="G19:H19"/>
    <mergeCell ref="G20:H20"/>
    <mergeCell ref="G13:H13"/>
    <mergeCell ref="G14:H14"/>
    <mergeCell ref="G15:H15"/>
    <mergeCell ref="G16:H16"/>
    <mergeCell ref="G17:H17"/>
  </mergeCells>
  <hyperlinks>
    <hyperlink ref="I6" r:id="rId1" xr:uid="{7408EF3A-82B4-4C50-AEEC-F300D123F099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K33"/>
  <sheetViews>
    <sheetView showGridLines="0" zoomScale="80" zoomScaleNormal="80" workbookViewId="0">
      <selection activeCell="H20" sqref="H20:I20"/>
    </sheetView>
  </sheetViews>
  <sheetFormatPr defaultColWidth="12.5546875" defaultRowHeight="15.75" customHeight="1"/>
  <cols>
    <col min="1" max="1" width="19.6640625" style="2" customWidth="1"/>
    <col min="2" max="2" width="19.44140625" style="2" customWidth="1"/>
    <col min="3" max="3" width="70.6640625" style="2" customWidth="1"/>
    <col min="4" max="4" width="22.33203125" style="2" customWidth="1"/>
    <col min="5" max="5" width="16.6640625" style="2" customWidth="1"/>
    <col min="6" max="6" width="19.6640625" style="2" customWidth="1"/>
    <col min="7" max="7" width="1.33203125" style="2" customWidth="1"/>
    <col min="8" max="8" width="50.6640625" style="2" customWidth="1"/>
    <col min="9" max="9" width="37.5546875" style="2" customWidth="1"/>
    <col min="10" max="10" width="1.44140625" style="2" customWidth="1"/>
    <col min="11" max="11" width="14.33203125" style="2" customWidth="1"/>
    <col min="12" max="12" width="22.44140625" style="2" customWidth="1"/>
    <col min="13" max="13" width="21.44140625" style="2" customWidth="1"/>
    <col min="14" max="16384" width="12.5546875" style="2"/>
  </cols>
  <sheetData>
    <row r="1" spans="1:11" ht="33" customHeight="1">
      <c r="A1" s="479" t="s">
        <v>246</v>
      </c>
      <c r="B1" s="480"/>
      <c r="C1" s="480"/>
      <c r="D1" s="480"/>
      <c r="E1" s="480"/>
      <c r="F1" s="480"/>
      <c r="G1" s="480"/>
      <c r="H1" s="158"/>
      <c r="I1" s="158"/>
      <c r="J1" s="158"/>
      <c r="K1" s="159"/>
    </row>
    <row r="2" spans="1:11" ht="27" customHeight="1">
      <c r="A2" s="480"/>
      <c r="B2" s="480"/>
      <c r="C2" s="480"/>
      <c r="D2" s="480"/>
      <c r="E2" s="480"/>
      <c r="F2" s="480"/>
      <c r="G2" s="480"/>
      <c r="H2" s="158"/>
      <c r="I2" s="158"/>
      <c r="J2" s="158"/>
      <c r="K2" s="159"/>
    </row>
    <row r="3" spans="1:11" ht="27" customHeight="1">
      <c r="A3" s="480"/>
      <c r="B3" s="480"/>
      <c r="C3" s="480"/>
      <c r="D3" s="480"/>
      <c r="E3" s="480"/>
      <c r="F3" s="480"/>
      <c r="G3" s="480"/>
      <c r="H3" s="158"/>
      <c r="I3" s="158"/>
      <c r="J3" s="158"/>
      <c r="K3" s="159"/>
    </row>
    <row r="4" spans="1:11" ht="29.25" customHeight="1">
      <c r="A4" s="480"/>
      <c r="B4" s="480"/>
      <c r="C4" s="480"/>
      <c r="D4" s="480"/>
      <c r="E4" s="480"/>
      <c r="F4" s="480"/>
      <c r="G4" s="480"/>
      <c r="H4" s="158"/>
      <c r="I4" s="158"/>
      <c r="J4" s="158"/>
      <c r="K4" s="159"/>
    </row>
    <row r="5" spans="1:11" ht="34.5" customHeight="1">
      <c r="A5" s="480"/>
      <c r="B5" s="480"/>
      <c r="C5" s="480"/>
      <c r="D5" s="480"/>
      <c r="E5" s="480"/>
      <c r="F5" s="480"/>
      <c r="G5" s="480"/>
      <c r="H5" s="158"/>
      <c r="I5" s="158"/>
      <c r="J5" s="158"/>
      <c r="K5" s="159"/>
    </row>
    <row r="6" spans="1:11" ht="35.25" customHeight="1" thickBot="1">
      <c r="A6" s="480"/>
      <c r="B6" s="480"/>
      <c r="C6" s="480"/>
      <c r="D6" s="480"/>
      <c r="E6" s="480"/>
      <c r="F6" s="480"/>
      <c r="G6" s="480"/>
      <c r="H6" s="481" t="s">
        <v>387</v>
      </c>
      <c r="I6" s="482"/>
      <c r="J6" s="158"/>
      <c r="K6" s="159"/>
    </row>
    <row r="7" spans="1:11" ht="37.5" customHeight="1">
      <c r="A7" s="486" t="s">
        <v>247</v>
      </c>
      <c r="B7" s="487"/>
      <c r="C7" s="487"/>
      <c r="D7" s="487"/>
      <c r="E7" s="487"/>
      <c r="F7" s="487"/>
      <c r="G7" s="487"/>
      <c r="H7" s="487"/>
      <c r="I7" s="488"/>
    </row>
    <row r="8" spans="1:11" ht="6.75" customHeight="1" thickBot="1">
      <c r="A8" s="489"/>
      <c r="B8" s="490"/>
      <c r="C8" s="490"/>
      <c r="D8" s="490"/>
      <c r="E8" s="490"/>
      <c r="F8" s="490"/>
      <c r="G8" s="490"/>
      <c r="H8" s="490"/>
      <c r="I8" s="491"/>
    </row>
    <row r="9" spans="1:11" ht="24" customHeight="1">
      <c r="A9" s="483" t="s">
        <v>248</v>
      </c>
      <c r="B9" s="274"/>
      <c r="C9" s="274"/>
      <c r="D9" s="274"/>
      <c r="E9" s="274"/>
      <c r="F9" s="275"/>
      <c r="G9" s="10"/>
      <c r="H9" s="484" t="s">
        <v>249</v>
      </c>
      <c r="I9" s="485"/>
      <c r="J9" s="160"/>
    </row>
    <row r="10" spans="1:11" ht="24" customHeight="1">
      <c r="A10" s="476" t="s">
        <v>88</v>
      </c>
      <c r="B10" s="455"/>
      <c r="C10" s="216" t="s">
        <v>250</v>
      </c>
      <c r="D10" s="217" t="s">
        <v>251</v>
      </c>
      <c r="E10" s="217" t="s">
        <v>252</v>
      </c>
      <c r="F10" s="218" t="s">
        <v>253</v>
      </c>
      <c r="G10" s="10"/>
      <c r="H10" s="21" t="s">
        <v>254</v>
      </c>
      <c r="I10" s="11">
        <v>0</v>
      </c>
      <c r="J10" s="160"/>
    </row>
    <row r="11" spans="1:11" ht="28.5" customHeight="1">
      <c r="A11" s="477" t="s">
        <v>255</v>
      </c>
      <c r="B11" s="478"/>
      <c r="C11" s="12" t="s">
        <v>256</v>
      </c>
      <c r="D11" s="13" t="s">
        <v>257</v>
      </c>
      <c r="E11" s="14">
        <v>0</v>
      </c>
      <c r="F11" s="16">
        <f t="shared" ref="F11:F19" si="0">IFERROR(E11/($C$20+$C$33), 0)</f>
        <v>0</v>
      </c>
      <c r="G11" s="10"/>
      <c r="H11" s="21" t="s">
        <v>258</v>
      </c>
      <c r="I11" s="11">
        <v>0</v>
      </c>
      <c r="J11" s="160"/>
    </row>
    <row r="12" spans="1:11" ht="28.5" customHeight="1">
      <c r="A12" s="467" t="s">
        <v>259</v>
      </c>
      <c r="B12" s="300"/>
      <c r="C12" s="12" t="s">
        <v>260</v>
      </c>
      <c r="D12" s="13" t="s">
        <v>257</v>
      </c>
      <c r="E12" s="14">
        <v>0</v>
      </c>
      <c r="F12" s="16">
        <f t="shared" si="0"/>
        <v>0</v>
      </c>
      <c r="G12" s="10"/>
      <c r="H12" s="21" t="s">
        <v>261</v>
      </c>
      <c r="I12" s="11">
        <v>0</v>
      </c>
      <c r="J12" s="160"/>
    </row>
    <row r="13" spans="1:11" ht="28.5" customHeight="1">
      <c r="A13" s="467" t="s">
        <v>262</v>
      </c>
      <c r="B13" s="300"/>
      <c r="C13" s="12" t="s">
        <v>263</v>
      </c>
      <c r="D13" s="13" t="s">
        <v>257</v>
      </c>
      <c r="E13" s="14">
        <v>0</v>
      </c>
      <c r="F13" s="16">
        <f t="shared" si="0"/>
        <v>0</v>
      </c>
      <c r="G13" s="10"/>
      <c r="H13" s="21" t="s">
        <v>264</v>
      </c>
      <c r="I13" s="15">
        <f>(I11*I12)*4</f>
        <v>0</v>
      </c>
      <c r="J13" s="160"/>
    </row>
    <row r="14" spans="1:11" ht="28.5" customHeight="1">
      <c r="A14" s="467" t="s">
        <v>265</v>
      </c>
      <c r="B14" s="300"/>
      <c r="C14" s="12" t="s">
        <v>266</v>
      </c>
      <c r="D14" s="13" t="s">
        <v>257</v>
      </c>
      <c r="E14" s="14">
        <v>0</v>
      </c>
      <c r="F14" s="16">
        <f t="shared" si="0"/>
        <v>0</v>
      </c>
      <c r="G14" s="10"/>
      <c r="H14" s="21" t="s">
        <v>267</v>
      </c>
      <c r="I14" s="11">
        <v>0</v>
      </c>
      <c r="J14" s="160"/>
    </row>
    <row r="15" spans="1:11" ht="28.5" customHeight="1">
      <c r="A15" s="467" t="s">
        <v>268</v>
      </c>
      <c r="B15" s="300"/>
      <c r="C15" s="12" t="s">
        <v>269</v>
      </c>
      <c r="D15" s="13" t="s">
        <v>257</v>
      </c>
      <c r="E15" s="14">
        <v>0</v>
      </c>
      <c r="F15" s="16">
        <f t="shared" si="0"/>
        <v>0</v>
      </c>
      <c r="G15" s="10"/>
      <c r="H15" s="21" t="s">
        <v>270</v>
      </c>
      <c r="I15" s="15">
        <f>I13*I14</f>
        <v>0</v>
      </c>
      <c r="J15" s="160"/>
    </row>
    <row r="16" spans="1:11" ht="28.5" customHeight="1">
      <c r="A16" s="467" t="s">
        <v>271</v>
      </c>
      <c r="B16" s="300"/>
      <c r="C16" s="12" t="s">
        <v>272</v>
      </c>
      <c r="D16" s="13" t="s">
        <v>257</v>
      </c>
      <c r="E16" s="14">
        <v>0</v>
      </c>
      <c r="F16" s="16">
        <f t="shared" si="0"/>
        <v>0</v>
      </c>
      <c r="G16" s="10"/>
      <c r="H16" s="21" t="s">
        <v>273</v>
      </c>
      <c r="I16" s="17">
        <f>'Equipment Cost per Month'!E3</f>
        <v>0</v>
      </c>
      <c r="J16" s="160"/>
    </row>
    <row r="17" spans="1:10" ht="28.5" customHeight="1">
      <c r="A17" s="467" t="s">
        <v>274</v>
      </c>
      <c r="B17" s="300"/>
      <c r="C17" s="12" t="s">
        <v>275</v>
      </c>
      <c r="D17" s="13" t="s">
        <v>257</v>
      </c>
      <c r="E17" s="14">
        <v>0</v>
      </c>
      <c r="F17" s="16">
        <f t="shared" si="0"/>
        <v>0</v>
      </c>
      <c r="G17" s="10"/>
      <c r="H17" s="21" t="s">
        <v>276</v>
      </c>
      <c r="I17" s="18">
        <f>C20</f>
        <v>0</v>
      </c>
      <c r="J17" s="160"/>
    </row>
    <row r="18" spans="1:10" ht="28.5" customHeight="1">
      <c r="A18" s="467" t="s">
        <v>277</v>
      </c>
      <c r="B18" s="300"/>
      <c r="C18" s="12" t="s">
        <v>278</v>
      </c>
      <c r="D18" s="13" t="s">
        <v>257</v>
      </c>
      <c r="E18" s="14">
        <v>0</v>
      </c>
      <c r="F18" s="16">
        <f t="shared" si="0"/>
        <v>0</v>
      </c>
      <c r="G18" s="10"/>
      <c r="H18" s="21" t="s">
        <v>279</v>
      </c>
      <c r="I18" s="18">
        <f>C33</f>
        <v>0</v>
      </c>
      <c r="J18" s="160"/>
    </row>
    <row r="19" spans="1:10" ht="28.5" customHeight="1">
      <c r="A19" s="467" t="s">
        <v>280</v>
      </c>
      <c r="B19" s="300"/>
      <c r="C19" s="12" t="s">
        <v>281</v>
      </c>
      <c r="D19" s="13" t="s">
        <v>257</v>
      </c>
      <c r="E19" s="14">
        <v>0</v>
      </c>
      <c r="F19" s="16">
        <f t="shared" si="0"/>
        <v>0</v>
      </c>
      <c r="G19" s="10"/>
      <c r="H19" s="21" t="s">
        <v>282</v>
      </c>
      <c r="I19" s="18">
        <f>I17+I18+I16</f>
        <v>0</v>
      </c>
      <c r="J19" s="160"/>
    </row>
    <row r="20" spans="1:10" ht="35.25" customHeight="1">
      <c r="A20" s="471" t="s">
        <v>47</v>
      </c>
      <c r="B20" s="472"/>
      <c r="C20" s="473">
        <f>SUM(E11:E19)</f>
        <v>0</v>
      </c>
      <c r="D20" s="454"/>
      <c r="E20" s="454"/>
      <c r="F20" s="220">
        <f>SUM(F11:F19)</f>
        <v>0</v>
      </c>
      <c r="G20" s="10"/>
      <c r="H20" s="236" t="s">
        <v>99</v>
      </c>
      <c r="I20" s="237">
        <f>IFERROR(I19/I15, 0)</f>
        <v>0</v>
      </c>
      <c r="J20" s="160"/>
    </row>
    <row r="21" spans="1:10" ht="8.25" customHeight="1">
      <c r="A21" s="10"/>
      <c r="B21" s="10"/>
      <c r="C21" s="10"/>
      <c r="D21" s="10"/>
      <c r="E21" s="10"/>
      <c r="F21" s="10"/>
      <c r="G21" s="10"/>
      <c r="H21" s="10"/>
      <c r="I21" s="10"/>
      <c r="J21" s="160"/>
    </row>
    <row r="22" spans="1:10" ht="24" customHeight="1">
      <c r="A22" s="474" t="s">
        <v>283</v>
      </c>
      <c r="B22" s="454"/>
      <c r="C22" s="454"/>
      <c r="D22" s="454"/>
      <c r="E22" s="454"/>
      <c r="F22" s="455"/>
      <c r="G22" s="10"/>
      <c r="H22" s="475" t="s">
        <v>284</v>
      </c>
      <c r="I22" s="472"/>
      <c r="J22" s="160"/>
    </row>
    <row r="23" spans="1:10" ht="30" customHeight="1">
      <c r="A23" s="476" t="s">
        <v>88</v>
      </c>
      <c r="B23" s="455"/>
      <c r="C23" s="216" t="s">
        <v>250</v>
      </c>
      <c r="D23" s="217" t="s">
        <v>251</v>
      </c>
      <c r="E23" s="217" t="s">
        <v>252</v>
      </c>
      <c r="F23" s="219" t="s">
        <v>253</v>
      </c>
      <c r="G23" s="10"/>
      <c r="H23" s="21" t="s">
        <v>267</v>
      </c>
      <c r="I23" s="15">
        <f>I14</f>
        <v>0</v>
      </c>
      <c r="J23" s="160"/>
    </row>
    <row r="24" spans="1:10" ht="28.5" customHeight="1">
      <c r="A24" s="467" t="s">
        <v>285</v>
      </c>
      <c r="B24" s="300"/>
      <c r="C24" s="12" t="s">
        <v>286</v>
      </c>
      <c r="D24" s="13" t="s">
        <v>287</v>
      </c>
      <c r="E24" s="14">
        <v>0</v>
      </c>
      <c r="F24" s="16">
        <f t="shared" ref="F24:F32" si="1">IFERROR(E24/($C$20+$C$33), 0)</f>
        <v>0</v>
      </c>
      <c r="G24" s="10"/>
      <c r="H24" s="21" t="s">
        <v>288</v>
      </c>
      <c r="I24" s="11">
        <v>0</v>
      </c>
      <c r="J24" s="160"/>
    </row>
    <row r="25" spans="1:10" ht="28.5" customHeight="1">
      <c r="A25" s="467" t="s">
        <v>289</v>
      </c>
      <c r="B25" s="300"/>
      <c r="C25" s="12" t="s">
        <v>290</v>
      </c>
      <c r="D25" s="13" t="s">
        <v>287</v>
      </c>
      <c r="E25" s="14">
        <v>0</v>
      </c>
      <c r="F25" s="16">
        <f t="shared" si="1"/>
        <v>0</v>
      </c>
      <c r="G25" s="10"/>
      <c r="H25" s="22" t="s">
        <v>381</v>
      </c>
      <c r="I25" s="19">
        <f>'Labor Burden'!I22</f>
        <v>0</v>
      </c>
      <c r="J25" s="160"/>
    </row>
    <row r="26" spans="1:10" ht="28.5" customHeight="1">
      <c r="A26" s="467" t="s">
        <v>291</v>
      </c>
      <c r="B26" s="300"/>
      <c r="C26" s="12" t="s">
        <v>292</v>
      </c>
      <c r="D26" s="13" t="s">
        <v>287</v>
      </c>
      <c r="E26" s="14">
        <v>0</v>
      </c>
      <c r="F26" s="16">
        <f t="shared" si="1"/>
        <v>0</v>
      </c>
      <c r="G26" s="10"/>
      <c r="H26" s="22" t="s">
        <v>382</v>
      </c>
      <c r="I26" s="20">
        <f>I12*I14*I24*(1+I25)</f>
        <v>0</v>
      </c>
      <c r="J26" s="160"/>
    </row>
    <row r="27" spans="1:10" ht="28.5" customHeight="1">
      <c r="A27" s="467" t="s">
        <v>293</v>
      </c>
      <c r="B27" s="300"/>
      <c r="C27" s="12" t="s">
        <v>294</v>
      </c>
      <c r="D27" s="13" t="s">
        <v>287</v>
      </c>
      <c r="E27" s="14">
        <v>0</v>
      </c>
      <c r="F27" s="16">
        <f t="shared" si="1"/>
        <v>0</v>
      </c>
      <c r="G27" s="10"/>
      <c r="H27" s="21" t="s">
        <v>295</v>
      </c>
      <c r="I27" s="18">
        <f>IFERROR(I16/(I11*4), 0)</f>
        <v>0</v>
      </c>
      <c r="J27" s="160"/>
    </row>
    <row r="28" spans="1:10" ht="28.5" customHeight="1">
      <c r="A28" s="467" t="s">
        <v>296</v>
      </c>
      <c r="B28" s="300"/>
      <c r="C28" s="12" t="s">
        <v>297</v>
      </c>
      <c r="D28" s="13" t="s">
        <v>287</v>
      </c>
      <c r="E28" s="14">
        <v>0</v>
      </c>
      <c r="F28" s="16">
        <f t="shared" si="1"/>
        <v>0</v>
      </c>
      <c r="G28" s="10"/>
      <c r="H28" s="21" t="s">
        <v>298</v>
      </c>
      <c r="I28" s="17">
        <f>IFERROR(C20/(I11*4), 0)</f>
        <v>0</v>
      </c>
      <c r="J28" s="160"/>
    </row>
    <row r="29" spans="1:10" ht="28.5" customHeight="1">
      <c r="A29" s="467" t="s">
        <v>379</v>
      </c>
      <c r="B29" s="300"/>
      <c r="C29" s="12" t="s">
        <v>380</v>
      </c>
      <c r="D29" s="13" t="s">
        <v>287</v>
      </c>
      <c r="E29" s="14">
        <v>0</v>
      </c>
      <c r="F29" s="16">
        <f t="shared" si="1"/>
        <v>0</v>
      </c>
      <c r="G29" s="10"/>
      <c r="H29" s="21" t="s">
        <v>301</v>
      </c>
      <c r="I29" s="17">
        <f>IFERROR(C33/(I11*4), 0)</f>
        <v>0</v>
      </c>
      <c r="J29" s="160"/>
    </row>
    <row r="30" spans="1:10" ht="28.5" customHeight="1">
      <c r="A30" s="467" t="s">
        <v>299</v>
      </c>
      <c r="B30" s="300"/>
      <c r="C30" s="12" t="s">
        <v>300</v>
      </c>
      <c r="D30" s="13" t="s">
        <v>287</v>
      </c>
      <c r="E30" s="14">
        <v>0</v>
      </c>
      <c r="F30" s="16">
        <f t="shared" si="1"/>
        <v>0</v>
      </c>
      <c r="G30" s="10"/>
      <c r="H30" s="21" t="s">
        <v>378</v>
      </c>
      <c r="I30" s="17">
        <f>I28+I29+I27</f>
        <v>0</v>
      </c>
      <c r="J30" s="160"/>
    </row>
    <row r="31" spans="1:10" ht="28.5" customHeight="1">
      <c r="A31" s="467"/>
      <c r="B31" s="300"/>
      <c r="C31" s="12"/>
      <c r="D31" s="13" t="s">
        <v>287</v>
      </c>
      <c r="E31" s="14">
        <v>0</v>
      </c>
      <c r="F31" s="16">
        <f t="shared" si="1"/>
        <v>0</v>
      </c>
      <c r="G31" s="10"/>
      <c r="H31" s="468" t="s">
        <v>302</v>
      </c>
      <c r="I31" s="470">
        <f>IFERROR(I30+I25, 0)</f>
        <v>0</v>
      </c>
      <c r="J31" s="160"/>
    </row>
    <row r="32" spans="1:10" ht="28.5" customHeight="1">
      <c r="A32" s="467"/>
      <c r="B32" s="300"/>
      <c r="C32" s="12"/>
      <c r="D32" s="13" t="s">
        <v>287</v>
      </c>
      <c r="E32" s="14">
        <v>0</v>
      </c>
      <c r="F32" s="16">
        <f t="shared" si="1"/>
        <v>0</v>
      </c>
      <c r="G32" s="10"/>
      <c r="H32" s="261"/>
      <c r="I32" s="256"/>
    </row>
    <row r="33" spans="1:9" ht="35.25" customHeight="1">
      <c r="A33" s="471" t="s">
        <v>47</v>
      </c>
      <c r="B33" s="472"/>
      <c r="C33" s="473">
        <f>SUM(E23:E32)</f>
        <v>0</v>
      </c>
      <c r="D33" s="454"/>
      <c r="E33" s="454"/>
      <c r="F33" s="220">
        <f>SUM(F24:F32)</f>
        <v>0</v>
      </c>
      <c r="G33" s="10"/>
      <c r="H33" s="469"/>
      <c r="I33" s="257"/>
    </row>
  </sheetData>
  <mergeCells count="33">
    <mergeCell ref="A1:G6"/>
    <mergeCell ref="H6:I6"/>
    <mergeCell ref="A9:F9"/>
    <mergeCell ref="H9:I9"/>
    <mergeCell ref="A7:I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20:E20"/>
    <mergeCell ref="A22:F22"/>
    <mergeCell ref="H22:I22"/>
    <mergeCell ref="A23:B23"/>
    <mergeCell ref="A24:B24"/>
    <mergeCell ref="H31:H33"/>
    <mergeCell ref="I31:I33"/>
    <mergeCell ref="A32:B32"/>
    <mergeCell ref="A33:B33"/>
    <mergeCell ref="C33:E33"/>
    <mergeCell ref="A25:B25"/>
    <mergeCell ref="A26:B26"/>
    <mergeCell ref="A27:B27"/>
    <mergeCell ref="A28:B28"/>
    <mergeCell ref="A29:B29"/>
    <mergeCell ref="A30:B30"/>
    <mergeCell ref="A31:B31"/>
  </mergeCells>
  <printOptions horizontalCentered="1" gridLines="1"/>
  <pageMargins left="0.7" right="0.7" top="0.75" bottom="0.75" header="0" footer="0"/>
  <pageSetup fitToHeight="0" pageOrder="overThenDown" orientation="landscape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48"/>
  <sheetViews>
    <sheetView showGridLines="0" zoomScale="80" zoomScaleNormal="80" workbookViewId="0">
      <selection activeCell="G7" sqref="G7:H10"/>
    </sheetView>
  </sheetViews>
  <sheetFormatPr defaultColWidth="12.5546875" defaultRowHeight="15.75" customHeight="1"/>
  <cols>
    <col min="1" max="1" width="51.88671875" style="2" customWidth="1"/>
    <col min="2" max="2" width="21.44140625" style="2" customWidth="1"/>
    <col min="3" max="3" width="1" style="2" customWidth="1"/>
    <col min="4" max="4" width="50.33203125" style="2" customWidth="1"/>
    <col min="5" max="5" width="16.5546875" style="2" customWidth="1"/>
    <col min="6" max="6" width="0.6640625" style="2" customWidth="1"/>
    <col min="7" max="7" width="50.33203125" style="2" customWidth="1"/>
    <col min="8" max="8" width="21.33203125" style="2" customWidth="1"/>
    <col min="9" max="9" width="0.6640625" style="2" customWidth="1"/>
    <col min="10" max="10" width="32.5546875" style="2" customWidth="1"/>
    <col min="11" max="11" width="25.44140625" style="2" customWidth="1"/>
    <col min="12" max="12" width="20.44140625" style="2" customWidth="1"/>
    <col min="13" max="13" width="16.33203125" style="2" customWidth="1"/>
    <col min="14" max="14" width="12.5546875" style="2"/>
    <col min="15" max="15" width="1" style="2" customWidth="1"/>
    <col min="16" max="16" width="17.6640625" style="2" customWidth="1"/>
    <col min="17" max="16384" width="12.5546875" style="2"/>
  </cols>
  <sheetData>
    <row r="1" spans="1:13" ht="33.75" customHeight="1" thickBot="1">
      <c r="A1" s="163"/>
      <c r="B1" s="492" t="s">
        <v>303</v>
      </c>
      <c r="C1" s="493"/>
      <c r="D1" s="493"/>
      <c r="E1" s="494"/>
      <c r="F1" s="228"/>
      <c r="G1" s="496" t="s">
        <v>249</v>
      </c>
      <c r="H1" s="497"/>
    </row>
    <row r="2" spans="1:13" ht="30" customHeight="1">
      <c r="A2" s="163"/>
      <c r="B2" s="495"/>
      <c r="C2" s="263"/>
      <c r="D2" s="263"/>
      <c r="E2" s="362"/>
      <c r="F2" s="228"/>
      <c r="G2" s="231" t="s">
        <v>304</v>
      </c>
      <c r="H2" s="232">
        <f>SUM(B19,E19,H19,B28,E28,H28,B37,E37,H37,B47,E47,H47)</f>
        <v>0</v>
      </c>
    </row>
    <row r="3" spans="1:13" ht="30" customHeight="1">
      <c r="A3" s="163"/>
      <c r="B3" s="498" t="s">
        <v>305</v>
      </c>
      <c r="C3" s="263"/>
      <c r="D3" s="263"/>
      <c r="E3" s="500">
        <f>$H$5</f>
        <v>0</v>
      </c>
      <c r="F3" s="229"/>
      <c r="G3" s="230" t="s">
        <v>306</v>
      </c>
      <c r="H3" s="233">
        <f>SUM(B17,E17,H17,B26,E26,H26,B35,E35,H35,B45,E45,H45)</f>
        <v>0</v>
      </c>
    </row>
    <row r="4" spans="1:13" ht="30" customHeight="1">
      <c r="A4" s="163"/>
      <c r="B4" s="495"/>
      <c r="C4" s="263"/>
      <c r="D4" s="263"/>
      <c r="E4" s="501"/>
      <c r="F4" s="229"/>
      <c r="G4" s="230" t="s">
        <v>307</v>
      </c>
      <c r="H4" s="233">
        <f>SUM(B18,E18,H18,B27,E27,H27,B36,E36,H36,B46,E46,H46)</f>
        <v>0</v>
      </c>
    </row>
    <row r="5" spans="1:13" ht="30" customHeight="1" thickBot="1">
      <c r="A5" s="182" t="s">
        <v>387</v>
      </c>
      <c r="B5" s="499"/>
      <c r="C5" s="359"/>
      <c r="D5" s="359"/>
      <c r="E5" s="363"/>
      <c r="F5" s="229"/>
      <c r="G5" s="234" t="s">
        <v>273</v>
      </c>
      <c r="H5" s="235">
        <f>H2+H3+H4</f>
        <v>0</v>
      </c>
    </row>
    <row r="6" spans="1:13" ht="14.4" thickBot="1">
      <c r="A6" s="161"/>
      <c r="B6" s="161"/>
      <c r="C6" s="161"/>
      <c r="D6" s="161"/>
      <c r="E6" s="161"/>
      <c r="F6" s="161"/>
      <c r="G6" s="162"/>
      <c r="H6" s="161"/>
    </row>
    <row r="7" spans="1:13" ht="15.6">
      <c r="A7" s="522" t="s">
        <v>308</v>
      </c>
      <c r="B7" s="503"/>
      <c r="C7" s="35"/>
      <c r="D7" s="502" t="s">
        <v>309</v>
      </c>
      <c r="E7" s="503"/>
      <c r="F7" s="508"/>
      <c r="G7" s="515" t="s">
        <v>310</v>
      </c>
      <c r="H7" s="516"/>
    </row>
    <row r="8" spans="1:13" ht="15.6">
      <c r="A8" s="504"/>
      <c r="B8" s="505"/>
      <c r="C8" s="36"/>
      <c r="D8" s="504"/>
      <c r="E8" s="505"/>
      <c r="F8" s="478"/>
      <c r="G8" s="517"/>
      <c r="H8" s="518"/>
    </row>
    <row r="9" spans="1:13" ht="15.75" customHeight="1">
      <c r="A9" s="504"/>
      <c r="B9" s="505"/>
      <c r="C9" s="36"/>
      <c r="D9" s="504"/>
      <c r="E9" s="505"/>
      <c r="F9" s="478"/>
      <c r="G9" s="517"/>
      <c r="H9" s="518"/>
      <c r="J9" s="173"/>
      <c r="K9" s="69"/>
      <c r="L9" s="69"/>
      <c r="M9" s="69"/>
    </row>
    <row r="10" spans="1:13" ht="16.5" customHeight="1" thickBot="1">
      <c r="A10" s="506"/>
      <c r="B10" s="507"/>
      <c r="C10" s="36"/>
      <c r="D10" s="506"/>
      <c r="E10" s="507"/>
      <c r="F10" s="478"/>
      <c r="G10" s="519"/>
      <c r="H10" s="520"/>
      <c r="J10" s="69"/>
      <c r="K10" s="69"/>
      <c r="L10" s="69"/>
      <c r="M10" s="69"/>
    </row>
    <row r="11" spans="1:13" ht="9.75" customHeight="1">
      <c r="A11" s="523" t="s">
        <v>311</v>
      </c>
      <c r="B11" s="510"/>
      <c r="C11" s="37"/>
      <c r="D11" s="509" t="s">
        <v>311</v>
      </c>
      <c r="E11" s="510"/>
      <c r="F11" s="478"/>
      <c r="G11" s="521" t="s">
        <v>311</v>
      </c>
      <c r="H11" s="510"/>
    </row>
    <row r="12" spans="1:13" ht="19.5" customHeight="1">
      <c r="A12" s="511"/>
      <c r="B12" s="512"/>
      <c r="C12" s="37"/>
      <c r="D12" s="511"/>
      <c r="E12" s="512"/>
      <c r="F12" s="37"/>
      <c r="G12" s="511"/>
      <c r="H12" s="512"/>
    </row>
    <row r="13" spans="1:13" ht="25.5" customHeight="1">
      <c r="A13" s="38" t="s">
        <v>312</v>
      </c>
      <c r="B13" s="23">
        <v>0</v>
      </c>
      <c r="C13" s="24"/>
      <c r="D13" s="38" t="s">
        <v>312</v>
      </c>
      <c r="E13" s="23">
        <v>0</v>
      </c>
      <c r="F13" s="24"/>
      <c r="G13" s="38" t="s">
        <v>312</v>
      </c>
      <c r="H13" s="23">
        <v>0</v>
      </c>
    </row>
    <row r="14" spans="1:13" ht="25.5" customHeight="1">
      <c r="A14" s="39" t="s">
        <v>313</v>
      </c>
      <c r="B14" s="25">
        <v>0</v>
      </c>
      <c r="C14" s="24"/>
      <c r="D14" s="39" t="s">
        <v>313</v>
      </c>
      <c r="E14" s="25">
        <v>0</v>
      </c>
      <c r="F14" s="24"/>
      <c r="G14" s="39" t="s">
        <v>313</v>
      </c>
      <c r="H14" s="25">
        <v>0</v>
      </c>
    </row>
    <row r="15" spans="1:13" ht="25.5" customHeight="1">
      <c r="A15" s="40" t="s">
        <v>314</v>
      </c>
      <c r="B15" s="30">
        <f>B14*12</f>
        <v>0</v>
      </c>
      <c r="C15" s="24"/>
      <c r="D15" s="40" t="s">
        <v>314</v>
      </c>
      <c r="E15" s="30">
        <f>E14*12</f>
        <v>0</v>
      </c>
      <c r="F15" s="24"/>
      <c r="G15" s="40" t="s">
        <v>314</v>
      </c>
      <c r="H15" s="30">
        <f>H14*12</f>
        <v>0</v>
      </c>
    </row>
    <row r="16" spans="1:13" ht="25.5" customHeight="1">
      <c r="A16" s="39" t="s">
        <v>315</v>
      </c>
      <c r="B16" s="26">
        <v>0</v>
      </c>
      <c r="C16" s="24"/>
      <c r="D16" s="39" t="s">
        <v>315</v>
      </c>
      <c r="E16" s="26">
        <v>0</v>
      </c>
      <c r="F16" s="24"/>
      <c r="G16" s="39" t="s">
        <v>315</v>
      </c>
      <c r="H16" s="26">
        <v>0</v>
      </c>
    </row>
    <row r="17" spans="1:8" ht="25.5" customHeight="1">
      <c r="A17" s="40" t="s">
        <v>316</v>
      </c>
      <c r="B17" s="31">
        <f>IFERROR((B13-B16)/B15, 0)</f>
        <v>0</v>
      </c>
      <c r="C17" s="24"/>
      <c r="D17" s="40" t="s">
        <v>316</v>
      </c>
      <c r="E17" s="31">
        <f>IFERROR((E13-E16)/E15, 0)</f>
        <v>0</v>
      </c>
      <c r="F17" s="24"/>
      <c r="G17" s="40" t="s">
        <v>316</v>
      </c>
      <c r="H17" s="31">
        <f>IFERROR((H13-H16)/H15, 0)</f>
        <v>0</v>
      </c>
    </row>
    <row r="18" spans="1:8" ht="25.5" customHeight="1">
      <c r="A18" s="41" t="s">
        <v>317</v>
      </c>
      <c r="B18" s="27">
        <v>0</v>
      </c>
      <c r="C18" s="24"/>
      <c r="D18" s="41" t="s">
        <v>317</v>
      </c>
      <c r="E18" s="27">
        <v>0</v>
      </c>
      <c r="F18" s="24"/>
      <c r="G18" s="41" t="s">
        <v>317</v>
      </c>
      <c r="H18" s="27">
        <v>0</v>
      </c>
    </row>
    <row r="19" spans="1:8" ht="25.5" customHeight="1">
      <c r="A19" s="42" t="s">
        <v>318</v>
      </c>
      <c r="B19" s="28">
        <v>0</v>
      </c>
      <c r="C19" s="24"/>
      <c r="D19" s="42" t="s">
        <v>318</v>
      </c>
      <c r="E19" s="28">
        <v>0</v>
      </c>
      <c r="F19" s="24"/>
      <c r="G19" s="42" t="s">
        <v>318</v>
      </c>
      <c r="H19" s="28">
        <v>0</v>
      </c>
    </row>
    <row r="20" spans="1:8" ht="25.5" customHeight="1" thickBot="1">
      <c r="A20" s="43" t="s">
        <v>319</v>
      </c>
      <c r="B20" s="32">
        <f>B18+B19+B17</f>
        <v>0</v>
      </c>
      <c r="C20" s="24"/>
      <c r="D20" s="43" t="s">
        <v>319</v>
      </c>
      <c r="E20" s="32">
        <f>E18+E19+E17</f>
        <v>0</v>
      </c>
      <c r="F20" s="24"/>
      <c r="G20" s="43" t="s">
        <v>319</v>
      </c>
      <c r="H20" s="32">
        <f>H18+H19+H17</f>
        <v>0</v>
      </c>
    </row>
    <row r="21" spans="1:8" ht="29.25" customHeight="1">
      <c r="A21" s="524" t="s">
        <v>311</v>
      </c>
      <c r="B21" s="514"/>
      <c r="C21" s="24"/>
      <c r="D21" s="513" t="s">
        <v>311</v>
      </c>
      <c r="E21" s="514"/>
      <c r="F21" s="24"/>
      <c r="G21" s="513" t="s">
        <v>311</v>
      </c>
      <c r="H21" s="514"/>
    </row>
    <row r="22" spans="1:8" ht="25.5" customHeight="1">
      <c r="A22" s="38" t="s">
        <v>312</v>
      </c>
      <c r="B22" s="23">
        <v>0</v>
      </c>
      <c r="C22" s="24"/>
      <c r="D22" s="38" t="s">
        <v>312</v>
      </c>
      <c r="E22" s="23">
        <v>0</v>
      </c>
      <c r="F22" s="24"/>
      <c r="G22" s="38" t="s">
        <v>312</v>
      </c>
      <c r="H22" s="23">
        <v>0</v>
      </c>
    </row>
    <row r="23" spans="1:8" ht="25.5" customHeight="1">
      <c r="A23" s="39" t="s">
        <v>313</v>
      </c>
      <c r="B23" s="25">
        <v>0</v>
      </c>
      <c r="C23" s="24"/>
      <c r="D23" s="39" t="s">
        <v>313</v>
      </c>
      <c r="E23" s="25">
        <v>0</v>
      </c>
      <c r="F23" s="24"/>
      <c r="G23" s="39" t="s">
        <v>313</v>
      </c>
      <c r="H23" s="25">
        <v>0</v>
      </c>
    </row>
    <row r="24" spans="1:8" ht="25.5" customHeight="1">
      <c r="A24" s="40" t="s">
        <v>314</v>
      </c>
      <c r="B24" s="30">
        <f>B23*12</f>
        <v>0</v>
      </c>
      <c r="C24" s="24"/>
      <c r="D24" s="40" t="s">
        <v>314</v>
      </c>
      <c r="E24" s="30">
        <f>E23*12</f>
        <v>0</v>
      </c>
      <c r="F24" s="24"/>
      <c r="G24" s="40" t="s">
        <v>314</v>
      </c>
      <c r="H24" s="30">
        <f>H23*12</f>
        <v>0</v>
      </c>
    </row>
    <row r="25" spans="1:8" ht="25.5" customHeight="1">
      <c r="A25" s="39" t="s">
        <v>315</v>
      </c>
      <c r="B25" s="26">
        <v>0</v>
      </c>
      <c r="C25" s="24"/>
      <c r="D25" s="39" t="s">
        <v>315</v>
      </c>
      <c r="E25" s="26">
        <v>0</v>
      </c>
      <c r="F25" s="24"/>
      <c r="G25" s="39" t="s">
        <v>315</v>
      </c>
      <c r="H25" s="26">
        <v>0</v>
      </c>
    </row>
    <row r="26" spans="1:8" ht="25.5" customHeight="1">
      <c r="A26" s="40" t="s">
        <v>316</v>
      </c>
      <c r="B26" s="31">
        <f>IFERROR((B22-B25)/B24, 0)</f>
        <v>0</v>
      </c>
      <c r="C26" s="24"/>
      <c r="D26" s="40" t="s">
        <v>316</v>
      </c>
      <c r="E26" s="31">
        <f>IFERROR((E22-E25)/E24, 0)</f>
        <v>0</v>
      </c>
      <c r="F26" s="24"/>
      <c r="G26" s="40" t="s">
        <v>316</v>
      </c>
      <c r="H26" s="31">
        <f>IFERROR((H22-H25)/H24, 0)</f>
        <v>0</v>
      </c>
    </row>
    <row r="27" spans="1:8" ht="25.5" customHeight="1">
      <c r="A27" s="41" t="s">
        <v>317</v>
      </c>
      <c r="B27" s="27">
        <v>0</v>
      </c>
      <c r="C27" s="24"/>
      <c r="D27" s="41" t="s">
        <v>317</v>
      </c>
      <c r="E27" s="27">
        <v>0</v>
      </c>
      <c r="F27" s="24"/>
      <c r="G27" s="41" t="s">
        <v>317</v>
      </c>
      <c r="H27" s="27">
        <v>0</v>
      </c>
    </row>
    <row r="28" spans="1:8" ht="25.5" customHeight="1">
      <c r="A28" s="42" t="s">
        <v>318</v>
      </c>
      <c r="B28" s="28">
        <v>0</v>
      </c>
      <c r="C28" s="24"/>
      <c r="D28" s="42" t="s">
        <v>318</v>
      </c>
      <c r="E28" s="28">
        <v>0</v>
      </c>
      <c r="F28" s="24"/>
      <c r="G28" s="42" t="s">
        <v>318</v>
      </c>
      <c r="H28" s="28">
        <v>0</v>
      </c>
    </row>
    <row r="29" spans="1:8" ht="25.5" customHeight="1" thickBot="1">
      <c r="A29" s="43" t="s">
        <v>319</v>
      </c>
      <c r="B29" s="32">
        <f>B27+B28+B26</f>
        <v>0</v>
      </c>
      <c r="C29" s="24"/>
      <c r="D29" s="43" t="s">
        <v>319</v>
      </c>
      <c r="E29" s="32">
        <f>E27+E28+E26</f>
        <v>0</v>
      </c>
      <c r="F29" s="24"/>
      <c r="G29" s="43" t="s">
        <v>319</v>
      </c>
      <c r="H29" s="32">
        <f>H27+H28+H26</f>
        <v>0</v>
      </c>
    </row>
    <row r="30" spans="1:8" ht="33" customHeight="1">
      <c r="A30" s="513" t="s">
        <v>311</v>
      </c>
      <c r="B30" s="514"/>
      <c r="C30" s="24"/>
      <c r="D30" s="513" t="s">
        <v>311</v>
      </c>
      <c r="E30" s="514"/>
      <c r="F30" s="24"/>
      <c r="G30" s="513" t="s">
        <v>311</v>
      </c>
      <c r="H30" s="514"/>
    </row>
    <row r="31" spans="1:8" ht="25.5" customHeight="1">
      <c r="A31" s="38" t="s">
        <v>312</v>
      </c>
      <c r="B31" s="23">
        <v>0</v>
      </c>
      <c r="C31" s="24"/>
      <c r="D31" s="38" t="s">
        <v>312</v>
      </c>
      <c r="E31" s="23">
        <v>0</v>
      </c>
      <c r="F31" s="24"/>
      <c r="G31" s="38" t="s">
        <v>312</v>
      </c>
      <c r="H31" s="23">
        <v>0</v>
      </c>
    </row>
    <row r="32" spans="1:8" ht="25.5" customHeight="1">
      <c r="A32" s="39" t="s">
        <v>313</v>
      </c>
      <c r="B32" s="25">
        <v>0</v>
      </c>
      <c r="C32" s="24"/>
      <c r="D32" s="39" t="s">
        <v>313</v>
      </c>
      <c r="E32" s="25">
        <v>0</v>
      </c>
      <c r="F32" s="24"/>
      <c r="G32" s="39" t="s">
        <v>313</v>
      </c>
      <c r="H32" s="25">
        <v>0</v>
      </c>
    </row>
    <row r="33" spans="1:8" ht="25.5" customHeight="1">
      <c r="A33" s="40" t="s">
        <v>314</v>
      </c>
      <c r="B33" s="30">
        <f>B32*12</f>
        <v>0</v>
      </c>
      <c r="C33" s="24"/>
      <c r="D33" s="40" t="s">
        <v>314</v>
      </c>
      <c r="E33" s="30">
        <f>E32*12</f>
        <v>0</v>
      </c>
      <c r="F33" s="24"/>
      <c r="G33" s="40" t="s">
        <v>314</v>
      </c>
      <c r="H33" s="30">
        <f>H32*12</f>
        <v>0</v>
      </c>
    </row>
    <row r="34" spans="1:8" ht="25.5" customHeight="1">
      <c r="A34" s="39" t="s">
        <v>315</v>
      </c>
      <c r="B34" s="26">
        <v>0</v>
      </c>
      <c r="C34" s="24"/>
      <c r="D34" s="39" t="s">
        <v>315</v>
      </c>
      <c r="E34" s="26">
        <v>0</v>
      </c>
      <c r="F34" s="24"/>
      <c r="G34" s="39" t="s">
        <v>315</v>
      </c>
      <c r="H34" s="26">
        <v>0</v>
      </c>
    </row>
    <row r="35" spans="1:8" ht="25.5" customHeight="1">
      <c r="A35" s="40" t="s">
        <v>316</v>
      </c>
      <c r="B35" s="31">
        <f>IFERROR((B31-B34)/B33, 0)</f>
        <v>0</v>
      </c>
      <c r="C35" s="24"/>
      <c r="D35" s="40" t="s">
        <v>316</v>
      </c>
      <c r="E35" s="31">
        <f>IFERROR((E31-E34)/E33, 0)</f>
        <v>0</v>
      </c>
      <c r="F35" s="24"/>
      <c r="G35" s="40" t="s">
        <v>316</v>
      </c>
      <c r="H35" s="31">
        <f>IFERROR((H31-H34)/H33, 0)</f>
        <v>0</v>
      </c>
    </row>
    <row r="36" spans="1:8" ht="25.5" customHeight="1">
      <c r="A36" s="41" t="s">
        <v>317</v>
      </c>
      <c r="B36" s="27">
        <v>0</v>
      </c>
      <c r="C36" s="24"/>
      <c r="D36" s="41" t="s">
        <v>317</v>
      </c>
      <c r="E36" s="27">
        <v>0</v>
      </c>
      <c r="F36" s="24"/>
      <c r="G36" s="41" t="s">
        <v>317</v>
      </c>
      <c r="H36" s="27">
        <v>0</v>
      </c>
    </row>
    <row r="37" spans="1:8" ht="25.5" customHeight="1">
      <c r="A37" s="42" t="s">
        <v>318</v>
      </c>
      <c r="B37" s="28">
        <v>0</v>
      </c>
      <c r="C37" s="24"/>
      <c r="D37" s="42" t="s">
        <v>318</v>
      </c>
      <c r="E37" s="28">
        <v>0</v>
      </c>
      <c r="F37" s="24"/>
      <c r="G37" s="42" t="s">
        <v>318</v>
      </c>
      <c r="H37" s="28">
        <v>0</v>
      </c>
    </row>
    <row r="38" spans="1:8" ht="25.5" customHeight="1" thickBot="1">
      <c r="A38" s="43" t="s">
        <v>319</v>
      </c>
      <c r="B38" s="32">
        <f>B36+B37+B35</f>
        <v>0</v>
      </c>
      <c r="C38" s="24"/>
      <c r="D38" s="43" t="s">
        <v>319</v>
      </c>
      <c r="E38" s="32">
        <f>E36+E37+E35</f>
        <v>0</v>
      </c>
      <c r="F38" s="24"/>
      <c r="G38" s="43" t="s">
        <v>319</v>
      </c>
      <c r="H38" s="32">
        <f>H36+H37+H35</f>
        <v>0</v>
      </c>
    </row>
    <row r="39" spans="1:8" ht="25.5" customHeight="1" thickBot="1">
      <c r="A39" s="29"/>
      <c r="B39" s="29"/>
      <c r="C39" s="29"/>
      <c r="D39" s="29"/>
      <c r="E39" s="29"/>
      <c r="F39" s="29"/>
      <c r="G39" s="29"/>
      <c r="H39" s="29"/>
    </row>
    <row r="40" spans="1:8" ht="30" customHeight="1">
      <c r="A40" s="513" t="s">
        <v>311</v>
      </c>
      <c r="B40" s="514"/>
      <c r="C40" s="24"/>
      <c r="D40" s="513" t="s">
        <v>311</v>
      </c>
      <c r="E40" s="514"/>
      <c r="F40" s="24"/>
      <c r="G40" s="513" t="s">
        <v>311</v>
      </c>
      <c r="H40" s="514"/>
    </row>
    <row r="41" spans="1:8" ht="25.5" customHeight="1">
      <c r="A41" s="38" t="s">
        <v>312</v>
      </c>
      <c r="B41" s="23">
        <v>0</v>
      </c>
      <c r="C41" s="24"/>
      <c r="D41" s="38" t="s">
        <v>312</v>
      </c>
      <c r="E41" s="23">
        <v>0</v>
      </c>
      <c r="F41" s="24"/>
      <c r="G41" s="38" t="s">
        <v>312</v>
      </c>
      <c r="H41" s="23">
        <v>0</v>
      </c>
    </row>
    <row r="42" spans="1:8" ht="25.5" customHeight="1">
      <c r="A42" s="39" t="s">
        <v>313</v>
      </c>
      <c r="B42" s="25">
        <v>0</v>
      </c>
      <c r="C42" s="24"/>
      <c r="D42" s="39" t="s">
        <v>313</v>
      </c>
      <c r="E42" s="25">
        <v>0</v>
      </c>
      <c r="F42" s="24"/>
      <c r="G42" s="39" t="s">
        <v>313</v>
      </c>
      <c r="H42" s="25">
        <v>0</v>
      </c>
    </row>
    <row r="43" spans="1:8" ht="25.5" customHeight="1">
      <c r="A43" s="40" t="s">
        <v>314</v>
      </c>
      <c r="B43" s="33">
        <f>B42*12</f>
        <v>0</v>
      </c>
      <c r="C43" s="24"/>
      <c r="D43" s="40" t="s">
        <v>314</v>
      </c>
      <c r="E43" s="33">
        <f>E42*12</f>
        <v>0</v>
      </c>
      <c r="F43" s="24"/>
      <c r="G43" s="40" t="s">
        <v>314</v>
      </c>
      <c r="H43" s="33">
        <f>H42*12</f>
        <v>0</v>
      </c>
    </row>
    <row r="44" spans="1:8" ht="25.5" customHeight="1">
      <c r="A44" s="39" t="s">
        <v>315</v>
      </c>
      <c r="B44" s="26">
        <v>0</v>
      </c>
      <c r="C44" s="24"/>
      <c r="D44" s="39" t="s">
        <v>315</v>
      </c>
      <c r="E44" s="26">
        <v>0</v>
      </c>
      <c r="F44" s="24"/>
      <c r="G44" s="39" t="s">
        <v>315</v>
      </c>
      <c r="H44" s="26">
        <v>0</v>
      </c>
    </row>
    <row r="45" spans="1:8" ht="25.5" customHeight="1">
      <c r="A45" s="39" t="s">
        <v>316</v>
      </c>
      <c r="B45" s="34">
        <f>IFERROR((B41-B44)/B43, 0)</f>
        <v>0</v>
      </c>
      <c r="C45" s="24"/>
      <c r="D45" s="39" t="s">
        <v>316</v>
      </c>
      <c r="E45" s="34">
        <f>IFERROR((E41-E44)/E43, 0)</f>
        <v>0</v>
      </c>
      <c r="F45" s="24"/>
      <c r="G45" s="39" t="s">
        <v>316</v>
      </c>
      <c r="H45" s="34">
        <f>IFERROR((H41-H44)/H43, 0)</f>
        <v>0</v>
      </c>
    </row>
    <row r="46" spans="1:8" ht="25.5" customHeight="1">
      <c r="A46" s="41" t="s">
        <v>317</v>
      </c>
      <c r="B46" s="27">
        <v>0</v>
      </c>
      <c r="C46" s="24"/>
      <c r="D46" s="41" t="s">
        <v>317</v>
      </c>
      <c r="E46" s="27">
        <v>0</v>
      </c>
      <c r="F46" s="24"/>
      <c r="G46" s="41" t="s">
        <v>317</v>
      </c>
      <c r="H46" s="27">
        <v>0</v>
      </c>
    </row>
    <row r="47" spans="1:8" ht="25.5" customHeight="1">
      <c r="A47" s="42" t="s">
        <v>318</v>
      </c>
      <c r="B47" s="28">
        <v>0</v>
      </c>
      <c r="C47" s="24"/>
      <c r="D47" s="42" t="s">
        <v>318</v>
      </c>
      <c r="E47" s="28">
        <v>0</v>
      </c>
      <c r="F47" s="24"/>
      <c r="G47" s="42" t="s">
        <v>318</v>
      </c>
      <c r="H47" s="28">
        <v>0</v>
      </c>
    </row>
    <row r="48" spans="1:8" ht="25.5" customHeight="1" thickBot="1">
      <c r="A48" s="43" t="s">
        <v>319</v>
      </c>
      <c r="B48" s="32">
        <f>B46+B47+B45</f>
        <v>0</v>
      </c>
      <c r="C48" s="24"/>
      <c r="D48" s="43" t="s">
        <v>319</v>
      </c>
      <c r="E48" s="32">
        <f>E46+E47+E45</f>
        <v>0</v>
      </c>
      <c r="F48" s="24"/>
      <c r="G48" s="43" t="s">
        <v>319</v>
      </c>
      <c r="H48" s="32">
        <f>H46+H47+H45</f>
        <v>0</v>
      </c>
    </row>
  </sheetData>
  <mergeCells count="20">
    <mergeCell ref="A40:B40"/>
    <mergeCell ref="D40:E40"/>
    <mergeCell ref="G7:H10"/>
    <mergeCell ref="G11:H12"/>
    <mergeCell ref="G21:H21"/>
    <mergeCell ref="G30:H30"/>
    <mergeCell ref="G40:H40"/>
    <mergeCell ref="A7:B10"/>
    <mergeCell ref="A11:B12"/>
    <mergeCell ref="A21:B21"/>
    <mergeCell ref="D21:E21"/>
    <mergeCell ref="A30:B30"/>
    <mergeCell ref="D30:E30"/>
    <mergeCell ref="B1:E2"/>
    <mergeCell ref="G1:H1"/>
    <mergeCell ref="B3:D5"/>
    <mergeCell ref="E3:E5"/>
    <mergeCell ref="D7:E10"/>
    <mergeCell ref="F7:F11"/>
    <mergeCell ref="D11:E12"/>
  </mergeCells>
  <hyperlinks>
    <hyperlink ref="A5" r:id="rId1" xr:uid="{D9A5073E-0F68-498F-A0F7-807C34F0EDC7}"/>
  </hyperlinks>
  <pageMargins left="0.7" right="0.7" top="0.75" bottom="0.75" header="0.3" footer="0.3"/>
  <pageSetup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2:L29"/>
  <sheetViews>
    <sheetView showGridLines="0" zoomScale="80" zoomScaleNormal="80" workbookViewId="0">
      <selection activeCell="J10" sqref="J10:K11"/>
    </sheetView>
  </sheetViews>
  <sheetFormatPr defaultColWidth="12.5546875" defaultRowHeight="15.75" customHeight="1"/>
  <cols>
    <col min="1" max="1" width="1.33203125" style="2" customWidth="1"/>
    <col min="2" max="2" width="22.44140625" style="2" customWidth="1"/>
    <col min="3" max="3" width="29.44140625" style="2" customWidth="1"/>
    <col min="4" max="4" width="19.5546875" style="2" customWidth="1"/>
    <col min="5" max="5" width="1.44140625" style="2" customWidth="1"/>
    <col min="6" max="6" width="4.6640625" style="2" customWidth="1"/>
    <col min="7" max="7" width="11.44140625" style="2" customWidth="1"/>
    <col min="8" max="8" width="29.6640625" style="2" customWidth="1"/>
    <col min="9" max="9" width="12.5546875" style="2"/>
    <col min="10" max="10" width="11.33203125" style="2" customWidth="1"/>
    <col min="11" max="11" width="16.44140625" style="2" customWidth="1"/>
    <col min="12" max="12" width="1.44140625" style="2" customWidth="1"/>
    <col min="13" max="16384" width="12.5546875" style="2"/>
  </cols>
  <sheetData>
    <row r="2" spans="2:12" ht="21" customHeight="1">
      <c r="B2" s="555" t="s">
        <v>320</v>
      </c>
      <c r="C2" s="556"/>
      <c r="D2" s="556"/>
      <c r="E2" s="556"/>
      <c r="F2" s="556"/>
      <c r="G2" s="556"/>
      <c r="H2" s="556"/>
      <c r="I2" s="164"/>
      <c r="J2" s="164"/>
      <c r="K2" s="164"/>
      <c r="L2" s="165"/>
    </row>
    <row r="3" spans="2:12" ht="21" customHeight="1">
      <c r="B3" s="557"/>
      <c r="C3" s="558"/>
      <c r="D3" s="558"/>
      <c r="E3" s="558"/>
      <c r="F3" s="558"/>
      <c r="G3" s="558"/>
      <c r="H3" s="558"/>
      <c r="I3" s="166"/>
      <c r="J3" s="166"/>
      <c r="K3" s="166"/>
      <c r="L3" s="167"/>
    </row>
    <row r="4" spans="2:12" ht="21" customHeight="1">
      <c r="B4" s="557"/>
      <c r="C4" s="558"/>
      <c r="D4" s="558"/>
      <c r="E4" s="558"/>
      <c r="F4" s="558"/>
      <c r="G4" s="558"/>
      <c r="H4" s="558"/>
      <c r="I4" s="166"/>
      <c r="J4" s="166"/>
      <c r="K4" s="166"/>
      <c r="L4" s="167"/>
    </row>
    <row r="5" spans="2:12" ht="21" customHeight="1">
      <c r="B5" s="557"/>
      <c r="C5" s="558"/>
      <c r="D5" s="558"/>
      <c r="E5" s="558"/>
      <c r="F5" s="558"/>
      <c r="G5" s="558"/>
      <c r="H5" s="558"/>
      <c r="I5" s="166"/>
      <c r="J5" s="166"/>
      <c r="K5" s="166"/>
      <c r="L5" s="167"/>
    </row>
    <row r="6" spans="2:12" ht="27.75" customHeight="1">
      <c r="B6" s="559"/>
      <c r="C6" s="560"/>
      <c r="D6" s="560"/>
      <c r="E6" s="560"/>
      <c r="F6" s="560"/>
      <c r="G6" s="560"/>
      <c r="H6" s="560"/>
      <c r="I6" s="561"/>
      <c r="J6" s="562"/>
      <c r="K6" s="562"/>
      <c r="L6" s="563"/>
    </row>
    <row r="7" spans="2:12" ht="21" customHeight="1">
      <c r="B7" s="564" t="s">
        <v>247</v>
      </c>
      <c r="C7" s="552"/>
      <c r="D7" s="552"/>
      <c r="E7" s="552"/>
      <c r="F7" s="552"/>
      <c r="G7" s="552"/>
      <c r="H7" s="552"/>
      <c r="I7" s="552"/>
      <c r="J7" s="552"/>
      <c r="K7" s="552"/>
      <c r="L7" s="553"/>
    </row>
    <row r="8" spans="2:12" ht="21" customHeight="1">
      <c r="B8" s="565"/>
      <c r="C8" s="546"/>
      <c r="D8" s="546"/>
      <c r="E8" s="546"/>
      <c r="F8" s="546"/>
      <c r="G8" s="546"/>
      <c r="H8" s="546"/>
      <c r="I8" s="546"/>
      <c r="J8" s="546"/>
      <c r="K8" s="546"/>
      <c r="L8" s="547"/>
    </row>
    <row r="9" spans="2:12" ht="8.25" customHeight="1">
      <c r="B9" s="44"/>
      <c r="C9" s="44"/>
      <c r="D9" s="44"/>
      <c r="E9" s="44"/>
      <c r="F9" s="44"/>
      <c r="G9" s="44"/>
      <c r="H9" s="44"/>
      <c r="I9" s="44"/>
      <c r="J9" s="44"/>
      <c r="K9" s="44"/>
      <c r="L9" s="45"/>
    </row>
    <row r="10" spans="2:12" ht="22.5" customHeight="1">
      <c r="B10" s="566" t="s">
        <v>321</v>
      </c>
      <c r="C10" s="567"/>
      <c r="D10" s="221" t="s">
        <v>322</v>
      </c>
      <c r="E10" s="44"/>
      <c r="F10" s="568" t="s">
        <v>323</v>
      </c>
      <c r="G10" s="528"/>
      <c r="H10" s="528"/>
      <c r="I10" s="528"/>
      <c r="J10" s="569">
        <v>0</v>
      </c>
      <c r="K10" s="298"/>
      <c r="L10" s="45"/>
    </row>
    <row r="11" spans="2:12" ht="22.5" customHeight="1">
      <c r="B11" s="541" t="s">
        <v>324</v>
      </c>
      <c r="C11" s="478"/>
      <c r="D11" s="46">
        <v>0</v>
      </c>
      <c r="E11" s="44"/>
      <c r="F11" s="532"/>
      <c r="G11" s="533"/>
      <c r="H11" s="533"/>
      <c r="I11" s="533"/>
      <c r="J11" s="302"/>
      <c r="K11" s="304"/>
      <c r="L11" s="45"/>
    </row>
    <row r="12" spans="2:12" ht="5.25" customHeight="1">
      <c r="B12" s="541" t="s">
        <v>325</v>
      </c>
      <c r="C12" s="478"/>
      <c r="D12" s="543">
        <v>0</v>
      </c>
      <c r="E12" s="44"/>
      <c r="F12" s="548"/>
      <c r="G12" s="549"/>
      <c r="H12" s="549"/>
      <c r="I12" s="549"/>
      <c r="J12" s="549"/>
      <c r="K12" s="549"/>
      <c r="L12" s="45"/>
    </row>
    <row r="13" spans="2:12" ht="22.5" customHeight="1">
      <c r="B13" s="542"/>
      <c r="C13" s="478"/>
      <c r="D13" s="544"/>
      <c r="E13" s="44"/>
      <c r="F13" s="550" t="s">
        <v>326</v>
      </c>
      <c r="G13" s="263"/>
      <c r="H13" s="263"/>
      <c r="I13" s="263"/>
      <c r="J13" s="263"/>
      <c r="K13" s="531"/>
      <c r="L13" s="45"/>
    </row>
    <row r="14" spans="2:12" ht="22.5" customHeight="1">
      <c r="B14" s="541" t="s">
        <v>327</v>
      </c>
      <c r="C14" s="478"/>
      <c r="D14" s="46">
        <v>0</v>
      </c>
      <c r="E14" s="44"/>
      <c r="F14" s="222">
        <v>1</v>
      </c>
      <c r="G14" s="551" t="s">
        <v>328</v>
      </c>
      <c r="H14" s="552"/>
      <c r="I14" s="552"/>
      <c r="J14" s="552"/>
      <c r="K14" s="553"/>
      <c r="L14" s="45"/>
    </row>
    <row r="15" spans="2:12" ht="22.5" customHeight="1">
      <c r="B15" s="541" t="s">
        <v>329</v>
      </c>
      <c r="C15" s="478"/>
      <c r="D15" s="46">
        <v>0</v>
      </c>
      <c r="E15" s="44"/>
      <c r="F15" s="222">
        <v>2</v>
      </c>
      <c r="G15" s="525" t="s">
        <v>330</v>
      </c>
      <c r="H15" s="478"/>
      <c r="I15" s="478"/>
      <c r="J15" s="478"/>
      <c r="K15" s="526"/>
      <c r="L15" s="45"/>
    </row>
    <row r="16" spans="2:12" ht="22.5" customHeight="1">
      <c r="B16" s="541" t="s">
        <v>331</v>
      </c>
      <c r="C16" s="478"/>
      <c r="D16" s="46">
        <v>0</v>
      </c>
      <c r="E16" s="44"/>
      <c r="F16" s="222">
        <v>3</v>
      </c>
      <c r="G16" s="525" t="s">
        <v>332</v>
      </c>
      <c r="H16" s="478"/>
      <c r="I16" s="478"/>
      <c r="J16" s="478"/>
      <c r="K16" s="526"/>
      <c r="L16" s="45"/>
    </row>
    <row r="17" spans="2:12" ht="22.5" customHeight="1">
      <c r="B17" s="541" t="s">
        <v>333</v>
      </c>
      <c r="C17" s="478"/>
      <c r="D17" s="46">
        <v>0</v>
      </c>
      <c r="E17" s="44"/>
      <c r="F17" s="222">
        <v>4</v>
      </c>
      <c r="G17" s="525" t="s">
        <v>334</v>
      </c>
      <c r="H17" s="478"/>
      <c r="I17" s="478"/>
      <c r="J17" s="478"/>
      <c r="K17" s="526"/>
      <c r="L17" s="45"/>
    </row>
    <row r="18" spans="2:12" ht="22.5" customHeight="1">
      <c r="B18" s="541" t="s">
        <v>335</v>
      </c>
      <c r="C18" s="478"/>
      <c r="D18" s="46">
        <v>0</v>
      </c>
      <c r="E18" s="44"/>
      <c r="F18" s="222">
        <v>5</v>
      </c>
      <c r="G18" s="525" t="s">
        <v>336</v>
      </c>
      <c r="H18" s="478"/>
      <c r="I18" s="478"/>
      <c r="J18" s="478"/>
      <c r="K18" s="526"/>
      <c r="L18" s="45"/>
    </row>
    <row r="19" spans="2:12" ht="22.5" customHeight="1">
      <c r="B19" s="541" t="s">
        <v>337</v>
      </c>
      <c r="C19" s="478"/>
      <c r="D19" s="46">
        <v>0</v>
      </c>
      <c r="E19" s="44"/>
      <c r="F19" s="222">
        <v>6</v>
      </c>
      <c r="G19" s="525" t="s">
        <v>338</v>
      </c>
      <c r="H19" s="478"/>
      <c r="I19" s="478"/>
      <c r="J19" s="478"/>
      <c r="K19" s="526"/>
      <c r="L19" s="45"/>
    </row>
    <row r="20" spans="2:12" ht="22.5" customHeight="1">
      <c r="B20" s="554" t="s">
        <v>339</v>
      </c>
      <c r="C20" s="546"/>
      <c r="D20" s="47">
        <v>0</v>
      </c>
      <c r="E20" s="44"/>
      <c r="F20" s="223">
        <v>7</v>
      </c>
      <c r="G20" s="545" t="s">
        <v>340</v>
      </c>
      <c r="H20" s="546"/>
      <c r="I20" s="546"/>
      <c r="J20" s="546"/>
      <c r="K20" s="547"/>
      <c r="L20" s="45"/>
    </row>
    <row r="21" spans="2:12" ht="7.5" customHeight="1">
      <c r="B21" s="49"/>
      <c r="C21" s="49"/>
      <c r="D21" s="44"/>
      <c r="E21" s="44"/>
      <c r="F21" s="49"/>
      <c r="G21" s="49"/>
      <c r="H21" s="49"/>
      <c r="I21" s="49"/>
      <c r="J21" s="49"/>
      <c r="K21" s="49"/>
      <c r="L21" s="45"/>
    </row>
    <row r="22" spans="2:12" ht="21" customHeight="1">
      <c r="B22" s="536" t="s">
        <v>341</v>
      </c>
      <c r="C22" s="528"/>
      <c r="D22" s="537">
        <f>SUM(D11:D20)</f>
        <v>0</v>
      </c>
      <c r="E22" s="48"/>
      <c r="F22" s="536" t="s">
        <v>342</v>
      </c>
      <c r="G22" s="528"/>
      <c r="H22" s="529"/>
      <c r="I22" s="527">
        <f>IFERROR(IF(J10=0, 0, D22/J10), 0)</f>
        <v>0</v>
      </c>
      <c r="J22" s="528"/>
      <c r="K22" s="529"/>
      <c r="L22" s="45"/>
    </row>
    <row r="23" spans="2:12" ht="21" customHeight="1">
      <c r="B23" s="530"/>
      <c r="C23" s="263"/>
      <c r="D23" s="538"/>
      <c r="E23" s="48"/>
      <c r="F23" s="530"/>
      <c r="G23" s="263"/>
      <c r="H23" s="531"/>
      <c r="I23" s="530"/>
      <c r="J23" s="263"/>
      <c r="K23" s="531"/>
      <c r="L23" s="45"/>
    </row>
    <row r="24" spans="2:12" ht="21" customHeight="1">
      <c r="B24" s="532"/>
      <c r="C24" s="533"/>
      <c r="D24" s="539"/>
      <c r="E24" s="48"/>
      <c r="F24" s="532"/>
      <c r="G24" s="533"/>
      <c r="H24" s="534"/>
      <c r="I24" s="532"/>
      <c r="J24" s="533"/>
      <c r="K24" s="534"/>
      <c r="L24" s="45"/>
    </row>
    <row r="25" spans="2:12" ht="6.75" customHeight="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2:12" ht="21" customHeight="1">
      <c r="B26" s="535" t="s">
        <v>343</v>
      </c>
      <c r="C26" s="528"/>
      <c r="D26" s="528"/>
      <c r="E26" s="528"/>
      <c r="F26" s="528"/>
      <c r="G26" s="528"/>
      <c r="H26" s="528"/>
      <c r="I26" s="528"/>
      <c r="J26" s="528"/>
      <c r="K26" s="529"/>
      <c r="L26" s="45"/>
    </row>
    <row r="27" spans="2:12" ht="13.2">
      <c r="B27" s="530"/>
      <c r="C27" s="263"/>
      <c r="D27" s="263"/>
      <c r="E27" s="263"/>
      <c r="F27" s="263"/>
      <c r="G27" s="263"/>
      <c r="H27" s="263"/>
      <c r="I27" s="263"/>
      <c r="J27" s="263"/>
      <c r="K27" s="531"/>
      <c r="L27" s="45"/>
    </row>
    <row r="28" spans="2:12" ht="17.25" customHeight="1">
      <c r="B28" s="532"/>
      <c r="C28" s="533"/>
      <c r="D28" s="533"/>
      <c r="E28" s="533"/>
      <c r="F28" s="533"/>
      <c r="G28" s="533"/>
      <c r="H28" s="533"/>
      <c r="I28" s="533"/>
      <c r="J28" s="533"/>
      <c r="K28" s="534"/>
      <c r="L28" s="45"/>
    </row>
    <row r="29" spans="2:12" ht="8.25" customHeight="1">
      <c r="B29" s="540"/>
      <c r="C29" s="303"/>
      <c r="D29" s="303"/>
      <c r="E29" s="303"/>
      <c r="F29" s="303"/>
      <c r="G29" s="303"/>
      <c r="H29" s="303"/>
      <c r="I29" s="303"/>
      <c r="J29" s="303"/>
      <c r="K29" s="303"/>
      <c r="L29" s="304"/>
    </row>
  </sheetData>
  <mergeCells count="31">
    <mergeCell ref="B2:H6"/>
    <mergeCell ref="I6:L6"/>
    <mergeCell ref="B7:L8"/>
    <mergeCell ref="B10:C10"/>
    <mergeCell ref="F10:I11"/>
    <mergeCell ref="J10:K11"/>
    <mergeCell ref="B11:C11"/>
    <mergeCell ref="B29:L29"/>
    <mergeCell ref="B12:C13"/>
    <mergeCell ref="D12:D13"/>
    <mergeCell ref="B14:C14"/>
    <mergeCell ref="B15:C15"/>
    <mergeCell ref="B16:C16"/>
    <mergeCell ref="B17:C17"/>
    <mergeCell ref="B18:C18"/>
    <mergeCell ref="G19:K19"/>
    <mergeCell ref="G20:K20"/>
    <mergeCell ref="F12:K12"/>
    <mergeCell ref="F13:K13"/>
    <mergeCell ref="G14:K14"/>
    <mergeCell ref="G15:K15"/>
    <mergeCell ref="B19:C19"/>
    <mergeCell ref="B20:C20"/>
    <mergeCell ref="G16:K16"/>
    <mergeCell ref="G17:K17"/>
    <mergeCell ref="G18:K18"/>
    <mergeCell ref="I22:K24"/>
    <mergeCell ref="B26:K28"/>
    <mergeCell ref="B22:C24"/>
    <mergeCell ref="D22:D24"/>
    <mergeCell ref="F22:H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5A27-A1FA-46E0-8B84-72BE651E22E7}">
  <dimension ref="A1:K29"/>
  <sheetViews>
    <sheetView showGridLines="0" zoomScale="80" zoomScaleNormal="80" workbookViewId="0">
      <selection activeCell="O25" sqref="O25"/>
    </sheetView>
  </sheetViews>
  <sheetFormatPr defaultColWidth="8.6640625" defaultRowHeight="13.2"/>
  <cols>
    <col min="1" max="1" width="0.6640625" style="2" customWidth="1"/>
    <col min="2" max="2" width="18.44140625" style="2" customWidth="1"/>
    <col min="3" max="3" width="33.88671875" style="2" customWidth="1"/>
    <col min="4" max="4" width="19.33203125" style="2" customWidth="1"/>
    <col min="5" max="5" width="1.5546875" style="2" customWidth="1"/>
    <col min="6" max="6" width="4.44140625" style="2" customWidth="1"/>
    <col min="7" max="7" width="8.6640625" style="2"/>
    <col min="8" max="8" width="14.33203125" style="2" customWidth="1"/>
    <col min="9" max="9" width="8.6640625" style="2"/>
    <col min="10" max="10" width="33.33203125" style="2" customWidth="1"/>
    <col min="11" max="11" width="2.33203125" style="2" customWidth="1"/>
    <col min="12" max="16384" width="8.6640625" style="2"/>
  </cols>
  <sheetData>
    <row r="1" spans="2:11" ht="13.8" thickBot="1"/>
    <row r="2" spans="2:11">
      <c r="B2" s="602" t="s">
        <v>353</v>
      </c>
      <c r="C2" s="603"/>
      <c r="D2" s="603"/>
      <c r="E2" s="603"/>
      <c r="F2" s="603"/>
      <c r="G2" s="603"/>
      <c r="H2" s="168"/>
      <c r="I2" s="168"/>
      <c r="J2" s="168"/>
      <c r="K2" s="169"/>
    </row>
    <row r="3" spans="2:11">
      <c r="B3" s="604"/>
      <c r="C3" s="605"/>
      <c r="D3" s="605"/>
      <c r="E3" s="605"/>
      <c r="F3" s="605"/>
      <c r="G3" s="605"/>
      <c r="H3" s="170"/>
      <c r="I3" s="170"/>
      <c r="J3" s="170"/>
      <c r="K3" s="171"/>
    </row>
    <row r="4" spans="2:11">
      <c r="B4" s="604"/>
      <c r="C4" s="605"/>
      <c r="D4" s="605"/>
      <c r="E4" s="605"/>
      <c r="F4" s="605"/>
      <c r="G4" s="605"/>
      <c r="H4" s="170"/>
      <c r="I4" s="170"/>
      <c r="J4" s="170"/>
      <c r="K4" s="171"/>
    </row>
    <row r="5" spans="2:11">
      <c r="B5" s="604"/>
      <c r="C5" s="605"/>
      <c r="D5" s="605"/>
      <c r="E5" s="605"/>
      <c r="F5" s="605"/>
      <c r="G5" s="605"/>
      <c r="H5" s="170"/>
      <c r="I5" s="170"/>
      <c r="J5" s="170"/>
      <c r="K5" s="171"/>
    </row>
    <row r="6" spans="2:11" ht="36.450000000000003" customHeight="1" thickBot="1">
      <c r="B6" s="606"/>
      <c r="C6" s="607"/>
      <c r="D6" s="607"/>
      <c r="E6" s="607"/>
      <c r="F6" s="607"/>
      <c r="G6" s="607"/>
      <c r="H6" s="608"/>
      <c r="I6" s="608"/>
      <c r="J6" s="608"/>
      <c r="K6" s="172"/>
    </row>
    <row r="7" spans="2:11">
      <c r="B7" s="609" t="s">
        <v>247</v>
      </c>
      <c r="C7" s="610"/>
      <c r="D7" s="610"/>
      <c r="E7" s="610"/>
      <c r="F7" s="610"/>
      <c r="G7" s="610"/>
      <c r="H7" s="610"/>
      <c r="I7" s="610"/>
      <c r="J7" s="610"/>
      <c r="K7" s="611"/>
    </row>
    <row r="8" spans="2:11" ht="13.8" thickBot="1">
      <c r="B8" s="612"/>
      <c r="C8" s="613"/>
      <c r="D8" s="613"/>
      <c r="E8" s="613"/>
      <c r="F8" s="613"/>
      <c r="G8" s="613"/>
      <c r="H8" s="613"/>
      <c r="I8" s="613"/>
      <c r="J8" s="613"/>
      <c r="K8" s="614"/>
    </row>
    <row r="9" spans="2:11" ht="13.8" thickBot="1">
      <c r="B9" s="50"/>
      <c r="C9" s="50"/>
      <c r="D9" s="50"/>
      <c r="E9" s="8"/>
      <c r="F9" s="51"/>
      <c r="G9" s="51"/>
      <c r="H9" s="51"/>
      <c r="I9" s="51"/>
      <c r="J9" s="51"/>
      <c r="K9" s="52"/>
    </row>
    <row r="10" spans="2:11" ht="16.2" thickBot="1">
      <c r="B10" s="615" t="s">
        <v>354</v>
      </c>
      <c r="C10" s="616"/>
      <c r="D10" s="224" t="s">
        <v>355</v>
      </c>
      <c r="E10" s="52"/>
      <c r="F10" s="617" t="s">
        <v>326</v>
      </c>
      <c r="G10" s="618"/>
      <c r="H10" s="618"/>
      <c r="I10" s="618"/>
      <c r="J10" s="619"/>
      <c r="K10" s="52"/>
    </row>
    <row r="11" spans="2:11" ht="28.2" customHeight="1">
      <c r="B11" s="597" t="s">
        <v>356</v>
      </c>
      <c r="C11" s="598"/>
      <c r="D11" s="53">
        <v>0</v>
      </c>
      <c r="E11" s="52"/>
      <c r="F11" s="225">
        <v>1</v>
      </c>
      <c r="G11" s="599" t="s">
        <v>357</v>
      </c>
      <c r="H11" s="600"/>
      <c r="I11" s="600"/>
      <c r="J11" s="601"/>
      <c r="K11" s="52"/>
    </row>
    <row r="12" spans="2:11" ht="28.2" customHeight="1">
      <c r="B12" s="589" t="s">
        <v>358</v>
      </c>
      <c r="C12" s="590"/>
      <c r="D12" s="61">
        <f>'Labor Burden'!I22</f>
        <v>0</v>
      </c>
      <c r="E12" s="52"/>
      <c r="F12" s="225">
        <v>2</v>
      </c>
      <c r="G12" s="595" t="s">
        <v>359</v>
      </c>
      <c r="H12" s="591"/>
      <c r="I12" s="591"/>
      <c r="J12" s="596"/>
      <c r="K12" s="52"/>
    </row>
    <row r="13" spans="2:11" ht="28.2" customHeight="1">
      <c r="B13" s="589" t="s">
        <v>360</v>
      </c>
      <c r="C13" s="590"/>
      <c r="D13" s="61">
        <f>D11+(D11*D12)</f>
        <v>0</v>
      </c>
      <c r="E13" s="52"/>
      <c r="F13" s="225">
        <v>3</v>
      </c>
      <c r="G13" s="595" t="s">
        <v>361</v>
      </c>
      <c r="H13" s="591"/>
      <c r="I13" s="591"/>
      <c r="J13" s="596"/>
      <c r="K13" s="52"/>
    </row>
    <row r="14" spans="2:11" ht="42" customHeight="1">
      <c r="B14" s="589" t="s">
        <v>362</v>
      </c>
      <c r="C14" s="590"/>
      <c r="D14" s="61">
        <f>'Overhead Sheet'!I30</f>
        <v>0</v>
      </c>
      <c r="E14" s="52"/>
      <c r="F14" s="225">
        <v>4</v>
      </c>
      <c r="G14" s="595" t="s">
        <v>363</v>
      </c>
      <c r="H14" s="591"/>
      <c r="I14" s="591"/>
      <c r="J14" s="596"/>
      <c r="K14" s="52"/>
    </row>
    <row r="15" spans="2:11" ht="28.2" customHeight="1">
      <c r="B15" s="589" t="s">
        <v>364</v>
      </c>
      <c r="C15" s="590"/>
      <c r="D15" s="54">
        <v>0</v>
      </c>
      <c r="E15" s="52"/>
      <c r="F15" s="225">
        <v>5</v>
      </c>
      <c r="G15" s="595" t="s">
        <v>365</v>
      </c>
      <c r="H15" s="591"/>
      <c r="I15" s="591"/>
      <c r="J15" s="596"/>
      <c r="K15" s="52"/>
    </row>
    <row r="16" spans="2:11" ht="27.45" customHeight="1">
      <c r="B16" s="589" t="s">
        <v>366</v>
      </c>
      <c r="C16" s="590"/>
      <c r="D16" s="54">
        <v>0</v>
      </c>
      <c r="E16" s="7"/>
      <c r="F16" s="226">
        <v>6</v>
      </c>
      <c r="G16" s="589" t="s">
        <v>367</v>
      </c>
      <c r="H16" s="591"/>
      <c r="I16" s="591"/>
      <c r="J16" s="590"/>
      <c r="K16" s="52"/>
    </row>
    <row r="17" spans="1:11" ht="28.2" customHeight="1">
      <c r="A17" s="55"/>
      <c r="B17" s="589" t="s">
        <v>98</v>
      </c>
      <c r="C17" s="590"/>
      <c r="D17" s="54">
        <v>0</v>
      </c>
      <c r="E17" s="7"/>
      <c r="F17" s="226">
        <v>7</v>
      </c>
      <c r="G17" s="589" t="s">
        <v>368</v>
      </c>
      <c r="H17" s="591"/>
      <c r="I17" s="591"/>
      <c r="J17" s="590"/>
      <c r="K17" s="52"/>
    </row>
    <row r="18" spans="1:11" ht="42" customHeight="1">
      <c r="A18" s="55"/>
      <c r="B18" s="589" t="s">
        <v>369</v>
      </c>
      <c r="C18" s="590"/>
      <c r="D18" s="56">
        <v>0</v>
      </c>
      <c r="E18" s="7"/>
      <c r="F18" s="226">
        <v>8</v>
      </c>
      <c r="G18" s="589" t="s">
        <v>370</v>
      </c>
      <c r="H18" s="591"/>
      <c r="I18" s="591"/>
      <c r="J18" s="590"/>
      <c r="K18" s="52"/>
    </row>
    <row r="19" spans="1:11" ht="28.2" customHeight="1">
      <c r="A19" s="55"/>
      <c r="B19" s="589" t="s">
        <v>371</v>
      </c>
      <c r="C19" s="590"/>
      <c r="D19" s="57">
        <v>0</v>
      </c>
      <c r="E19" s="7"/>
      <c r="F19" s="226">
        <v>9</v>
      </c>
      <c r="G19" s="589" t="s">
        <v>372</v>
      </c>
      <c r="H19" s="591"/>
      <c r="I19" s="591"/>
      <c r="J19" s="590"/>
      <c r="K19" s="52"/>
    </row>
    <row r="20" spans="1:11" ht="28.2" customHeight="1" thickBot="1">
      <c r="A20" s="55"/>
      <c r="B20" s="592" t="s">
        <v>373</v>
      </c>
      <c r="C20" s="593"/>
      <c r="D20" s="64">
        <v>0.33300000000000002</v>
      </c>
      <c r="E20" s="7"/>
      <c r="F20" s="227">
        <v>11</v>
      </c>
      <c r="G20" s="592" t="s">
        <v>374</v>
      </c>
      <c r="H20" s="594"/>
      <c r="I20" s="594"/>
      <c r="J20" s="593"/>
      <c r="K20" s="52"/>
    </row>
    <row r="21" spans="1:11" ht="13.8" thickBot="1">
      <c r="A21" s="58"/>
      <c r="B21" s="62"/>
      <c r="C21" s="62"/>
      <c r="D21" s="9"/>
      <c r="E21" s="8"/>
      <c r="F21" s="51"/>
      <c r="G21" s="51"/>
      <c r="H21" s="51"/>
      <c r="I21" s="51"/>
      <c r="J21" s="51"/>
      <c r="K21" s="52"/>
    </row>
    <row r="22" spans="1:11" ht="18" customHeight="1">
      <c r="A22" s="55"/>
      <c r="B22" s="570" t="s">
        <v>375</v>
      </c>
      <c r="C22" s="571"/>
      <c r="D22" s="574">
        <f>IFERROR(((D13 + D14) * (1 + D19)) / D18, 0)</f>
        <v>0</v>
      </c>
      <c r="E22" s="7"/>
      <c r="F22" s="570" t="s">
        <v>376</v>
      </c>
      <c r="G22" s="571"/>
      <c r="H22" s="571"/>
      <c r="I22" s="576">
        <f>IFERROR(((D13 + D14) * (1 + D19)) / D17, 0)</f>
        <v>0</v>
      </c>
      <c r="J22" s="577"/>
      <c r="K22" s="52"/>
    </row>
    <row r="23" spans="1:11" ht="13.8" thickBot="1">
      <c r="A23" s="55"/>
      <c r="B23" s="572"/>
      <c r="C23" s="573"/>
      <c r="D23" s="575"/>
      <c r="E23" s="7"/>
      <c r="F23" s="572"/>
      <c r="G23" s="573"/>
      <c r="H23" s="573"/>
      <c r="I23" s="578"/>
      <c r="J23" s="579"/>
      <c r="K23" s="52"/>
    </row>
    <row r="24" spans="1:11" ht="13.8" thickBot="1">
      <c r="A24" s="59"/>
      <c r="B24" s="51"/>
      <c r="C24" s="51"/>
      <c r="D24" s="51"/>
      <c r="E24" s="51"/>
      <c r="F24" s="51"/>
      <c r="G24" s="51"/>
      <c r="H24" s="51"/>
      <c r="I24" s="51"/>
      <c r="J24" s="51"/>
      <c r="K24" s="60"/>
    </row>
    <row r="25" spans="1:11" ht="29.7" customHeight="1">
      <c r="A25" s="580" t="s">
        <v>377</v>
      </c>
      <c r="B25" s="581"/>
      <c r="C25" s="581"/>
      <c r="D25" s="581"/>
      <c r="E25" s="581"/>
      <c r="F25" s="581"/>
      <c r="G25" s="581"/>
      <c r="H25" s="581"/>
      <c r="I25" s="581"/>
      <c r="J25" s="581"/>
      <c r="K25" s="582"/>
    </row>
    <row r="26" spans="1:11">
      <c r="A26" s="583"/>
      <c r="B26" s="584"/>
      <c r="C26" s="584"/>
      <c r="D26" s="584"/>
      <c r="E26" s="584"/>
      <c r="F26" s="584"/>
      <c r="G26" s="584"/>
      <c r="H26" s="584"/>
      <c r="I26" s="584"/>
      <c r="J26" s="584"/>
      <c r="K26" s="585"/>
    </row>
    <row r="27" spans="1:11">
      <c r="A27" s="583"/>
      <c r="B27" s="584"/>
      <c r="C27" s="584"/>
      <c r="D27" s="584"/>
      <c r="E27" s="584"/>
      <c r="F27" s="584"/>
      <c r="G27" s="584"/>
      <c r="H27" s="584"/>
      <c r="I27" s="584"/>
      <c r="J27" s="584"/>
      <c r="K27" s="585"/>
    </row>
    <row r="28" spans="1:11">
      <c r="A28" s="583"/>
      <c r="B28" s="584"/>
      <c r="C28" s="584"/>
      <c r="D28" s="584"/>
      <c r="E28" s="584"/>
      <c r="F28" s="584"/>
      <c r="G28" s="584"/>
      <c r="H28" s="584"/>
      <c r="I28" s="584"/>
      <c r="J28" s="584"/>
      <c r="K28" s="585"/>
    </row>
    <row r="29" spans="1:11" ht="13.8" thickBot="1">
      <c r="A29" s="586"/>
      <c r="B29" s="587"/>
      <c r="C29" s="587"/>
      <c r="D29" s="587"/>
      <c r="E29" s="587"/>
      <c r="F29" s="587"/>
      <c r="G29" s="587"/>
      <c r="H29" s="587"/>
      <c r="I29" s="587"/>
      <c r="J29" s="587"/>
      <c r="K29" s="588"/>
    </row>
  </sheetData>
  <mergeCells count="30">
    <mergeCell ref="B11:C11"/>
    <mergeCell ref="G11:J11"/>
    <mergeCell ref="B2:G6"/>
    <mergeCell ref="H6:J6"/>
    <mergeCell ref="B7:K8"/>
    <mergeCell ref="B10:C10"/>
    <mergeCell ref="F10:J10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3"/>
    <mergeCell ref="D22:D23"/>
    <mergeCell ref="F22:H23"/>
    <mergeCell ref="I22:J23"/>
    <mergeCell ref="A25:K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Estimate Sheet</vt:lpstr>
      <vt:lpstr>Job Performance Overview</vt:lpstr>
      <vt:lpstr>Employees &amp; Wages</vt:lpstr>
      <vt:lpstr>Material List &amp; Pricing</vt:lpstr>
      <vt:lpstr>Plant List &amp; Pricing</vt:lpstr>
      <vt:lpstr>Overhead Sheet</vt:lpstr>
      <vt:lpstr>Equipment Cost per Month</vt:lpstr>
      <vt:lpstr>Labor Burden</vt:lpstr>
      <vt:lpstr>Mowing Unit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 Crema</dc:creator>
  <cp:lastModifiedBy>Damein Howell</cp:lastModifiedBy>
  <cp:lastPrinted>2024-10-06T20:21:57Z</cp:lastPrinted>
  <dcterms:created xsi:type="dcterms:W3CDTF">2024-09-23T01:30:17Z</dcterms:created>
  <dcterms:modified xsi:type="dcterms:W3CDTF">2024-10-06T20:54:31Z</dcterms:modified>
</cp:coreProperties>
</file>