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12\AC\Temp\"/>
    </mc:Choice>
  </mc:AlternateContent>
  <xr:revisionPtr revIDLastSave="0" documentId="8_{78AFA2A9-E19F-40CF-B692-A09C9927446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tes" sheetId="4" r:id="rId1"/>
    <sheet name="Plan Summary" sheetId="1" r:id="rId2"/>
    <sheet name="Detail" sheetId="2" r:id="rId3"/>
    <sheet name="Sales Headcount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 l="1"/>
  <c r="N7" i="3"/>
  <c r="O7" i="3"/>
  <c r="O9" i="3"/>
  <c r="N8" i="3"/>
  <c r="O8" i="3"/>
  <c r="N9" i="3"/>
  <c r="O14" i="3"/>
  <c r="O15" i="3"/>
  <c r="D3" i="1"/>
  <c r="D4" i="1"/>
  <c r="C3" i="1"/>
  <c r="C4" i="1"/>
  <c r="G122" i="2"/>
  <c r="G36" i="1"/>
  <c r="F36" i="1"/>
  <c r="G121" i="2"/>
  <c r="G35" i="1"/>
  <c r="F35" i="1"/>
  <c r="G120" i="2"/>
  <c r="G34" i="1"/>
  <c r="F34" i="1"/>
  <c r="G119" i="2"/>
  <c r="G33" i="1"/>
  <c r="F33" i="1"/>
  <c r="G118" i="2"/>
  <c r="G32" i="1"/>
  <c r="F32" i="1"/>
  <c r="E122" i="2"/>
  <c r="E36" i="1"/>
  <c r="D36" i="1"/>
  <c r="E121" i="2"/>
  <c r="E35" i="1"/>
  <c r="D35" i="1"/>
  <c r="E120" i="2"/>
  <c r="E34" i="1"/>
  <c r="D34" i="1"/>
  <c r="E119" i="2"/>
  <c r="E33" i="1"/>
  <c r="D33" i="1"/>
  <c r="E118" i="2"/>
  <c r="E32" i="1"/>
  <c r="D32" i="1"/>
  <c r="F123" i="2"/>
  <c r="D123" i="2"/>
  <c r="H3" i="3"/>
  <c r="E4" i="3"/>
  <c r="H4" i="3"/>
  <c r="E5" i="3"/>
  <c r="H5" i="3"/>
  <c r="K5" i="3"/>
  <c r="E6" i="3"/>
  <c r="H6" i="3"/>
  <c r="K6" i="3"/>
  <c r="E7" i="3"/>
  <c r="H7" i="3"/>
  <c r="K7" i="3"/>
  <c r="E8" i="3"/>
  <c r="H8" i="3"/>
  <c r="K8" i="3"/>
  <c r="E9" i="3"/>
  <c r="H9" i="3"/>
  <c r="K9" i="3"/>
  <c r="E10" i="3"/>
  <c r="H10" i="3"/>
  <c r="K10" i="3"/>
  <c r="E11" i="3"/>
  <c r="H11" i="3"/>
  <c r="K11" i="3"/>
  <c r="B12" i="3"/>
  <c r="D12" i="3"/>
  <c r="E12" i="3"/>
  <c r="F12" i="3"/>
  <c r="G12" i="3"/>
  <c r="I12" i="3"/>
  <c r="J12" i="3"/>
  <c r="H17" i="3"/>
  <c r="E18" i="3"/>
  <c r="H18" i="3"/>
  <c r="E19" i="3"/>
  <c r="H19" i="3"/>
  <c r="K19" i="3"/>
  <c r="E20" i="3"/>
  <c r="H20" i="3"/>
  <c r="K20" i="3"/>
  <c r="E21" i="3"/>
  <c r="H21" i="3"/>
  <c r="K21" i="3"/>
  <c r="E22" i="3"/>
  <c r="H22" i="3"/>
  <c r="K22" i="3"/>
  <c r="E23" i="3"/>
  <c r="H23" i="3"/>
  <c r="K23" i="3"/>
  <c r="E24" i="3"/>
  <c r="H24" i="3"/>
  <c r="K24" i="3"/>
  <c r="E25" i="3"/>
  <c r="H25" i="3"/>
  <c r="K25" i="3"/>
  <c r="E26" i="3"/>
  <c r="H26" i="3"/>
  <c r="K26" i="3"/>
  <c r="E27" i="3"/>
  <c r="H27" i="3"/>
  <c r="K27" i="3"/>
  <c r="E28" i="3"/>
  <c r="H28" i="3"/>
  <c r="K28" i="3"/>
  <c r="E29" i="3"/>
  <c r="H29" i="3"/>
  <c r="K29" i="3"/>
  <c r="B30" i="3"/>
  <c r="D30" i="3"/>
  <c r="F30" i="3"/>
  <c r="G30" i="3"/>
  <c r="I30" i="3"/>
  <c r="J30" i="3"/>
  <c r="K30" i="3"/>
  <c r="H34" i="3"/>
  <c r="E35" i="3"/>
  <c r="H35" i="3"/>
  <c r="E36" i="3"/>
  <c r="H36" i="3"/>
  <c r="K36" i="3"/>
  <c r="E37" i="3"/>
  <c r="H37" i="3"/>
  <c r="K37" i="3"/>
  <c r="E38" i="3"/>
  <c r="H38" i="3"/>
  <c r="K38" i="3"/>
  <c r="E39" i="3"/>
  <c r="H39" i="3"/>
  <c r="K39" i="3"/>
  <c r="E40" i="3"/>
  <c r="H40" i="3"/>
  <c r="K40" i="3"/>
  <c r="E41" i="3"/>
  <c r="H41" i="3"/>
  <c r="K41" i="3"/>
  <c r="E42" i="3"/>
  <c r="H42" i="3"/>
  <c r="K42" i="3"/>
  <c r="E43" i="3"/>
  <c r="H43" i="3"/>
  <c r="K43" i="3"/>
  <c r="E44" i="3"/>
  <c r="H44" i="3"/>
  <c r="K44" i="3"/>
  <c r="E45" i="3"/>
  <c r="H45" i="3"/>
  <c r="K45" i="3"/>
  <c r="E46" i="3"/>
  <c r="H46" i="3"/>
  <c r="K46" i="3"/>
  <c r="E47" i="3"/>
  <c r="H47" i="3"/>
  <c r="K47" i="3"/>
  <c r="E48" i="3"/>
  <c r="H48" i="3"/>
  <c r="K48" i="3"/>
  <c r="E49" i="3"/>
  <c r="H49" i="3"/>
  <c r="K49" i="3"/>
  <c r="E50" i="3"/>
  <c r="H50" i="3"/>
  <c r="K50" i="3"/>
  <c r="E51" i="3"/>
  <c r="H51" i="3"/>
  <c r="K51" i="3"/>
  <c r="B52" i="3"/>
  <c r="D52" i="3"/>
  <c r="E52" i="3"/>
  <c r="F52" i="3"/>
  <c r="G52" i="3"/>
  <c r="I52" i="3"/>
  <c r="J52" i="3"/>
  <c r="X78" i="2"/>
  <c r="V78" i="2"/>
  <c r="T78" i="2"/>
  <c r="R78" i="2"/>
  <c r="P78" i="2"/>
  <c r="N78" i="2"/>
  <c r="L78" i="2"/>
  <c r="J78" i="2"/>
  <c r="H78" i="2"/>
  <c r="F78" i="2"/>
  <c r="D78" i="2"/>
  <c r="B78" i="2"/>
  <c r="X79" i="2"/>
  <c r="V79" i="2"/>
  <c r="T79" i="2"/>
  <c r="R79" i="2"/>
  <c r="P79" i="2"/>
  <c r="N79" i="2"/>
  <c r="L79" i="2"/>
  <c r="J79" i="2"/>
  <c r="H79" i="2"/>
  <c r="F79" i="2"/>
  <c r="D79" i="2"/>
  <c r="B79" i="2"/>
  <c r="X59" i="2"/>
  <c r="X58" i="2"/>
  <c r="X57" i="2"/>
  <c r="V59" i="2"/>
  <c r="V58" i="2"/>
  <c r="V57" i="2"/>
  <c r="T59" i="2"/>
  <c r="T58" i="2"/>
  <c r="T57" i="2"/>
  <c r="R59" i="2"/>
  <c r="R58" i="2"/>
  <c r="R57" i="2"/>
  <c r="P59" i="2"/>
  <c r="P58" i="2"/>
  <c r="P57" i="2"/>
  <c r="N59" i="2"/>
  <c r="N58" i="2"/>
  <c r="N57" i="2"/>
  <c r="L59" i="2"/>
  <c r="L58" i="2"/>
  <c r="L57" i="2"/>
  <c r="J59" i="2"/>
  <c r="J58" i="2"/>
  <c r="J57" i="2"/>
  <c r="H59" i="2"/>
  <c r="H58" i="2"/>
  <c r="H57" i="2"/>
  <c r="F59" i="2"/>
  <c r="F58" i="2"/>
  <c r="F57" i="2"/>
  <c r="D59" i="2"/>
  <c r="D58" i="2"/>
  <c r="D57" i="2"/>
  <c r="B59" i="2"/>
  <c r="B58" i="2"/>
  <c r="Z58" i="2"/>
  <c r="B57" i="2"/>
  <c r="D45" i="2"/>
  <c r="F45" i="2"/>
  <c r="H45" i="2"/>
  <c r="J45" i="2"/>
  <c r="L45" i="2"/>
  <c r="N45" i="2"/>
  <c r="P45" i="2"/>
  <c r="R45" i="2"/>
  <c r="T45" i="2"/>
  <c r="V45" i="2"/>
  <c r="X45" i="2"/>
  <c r="D46" i="2"/>
  <c r="F46" i="2"/>
  <c r="H46" i="2"/>
  <c r="J46" i="2"/>
  <c r="L46" i="2"/>
  <c r="N46" i="2"/>
  <c r="P46" i="2"/>
  <c r="R46" i="2"/>
  <c r="T46" i="2"/>
  <c r="V46" i="2"/>
  <c r="X46" i="2"/>
  <c r="D47" i="2"/>
  <c r="F47" i="2"/>
  <c r="H47" i="2"/>
  <c r="J47" i="2"/>
  <c r="J48" i="2"/>
  <c r="L47" i="2"/>
  <c r="N47" i="2"/>
  <c r="P47" i="2"/>
  <c r="R47" i="2"/>
  <c r="R48" i="2"/>
  <c r="T47" i="2"/>
  <c r="V47" i="2"/>
  <c r="X47" i="2"/>
  <c r="D51" i="2"/>
  <c r="F51" i="2"/>
  <c r="H51" i="2"/>
  <c r="J51" i="2"/>
  <c r="L51" i="2"/>
  <c r="N51" i="2"/>
  <c r="P51" i="2"/>
  <c r="R51" i="2"/>
  <c r="T51" i="2"/>
  <c r="V51" i="2"/>
  <c r="X51" i="2"/>
  <c r="D52" i="2"/>
  <c r="F52" i="2"/>
  <c r="H52" i="2"/>
  <c r="J52" i="2"/>
  <c r="L52" i="2"/>
  <c r="N52" i="2"/>
  <c r="P52" i="2"/>
  <c r="R52" i="2"/>
  <c r="T52" i="2"/>
  <c r="V52" i="2"/>
  <c r="X52" i="2"/>
  <c r="D53" i="2"/>
  <c r="F53" i="2"/>
  <c r="H53" i="2"/>
  <c r="J53" i="2"/>
  <c r="L53" i="2"/>
  <c r="N53" i="2"/>
  <c r="N54" i="2"/>
  <c r="P53" i="2"/>
  <c r="R53" i="2"/>
  <c r="R54" i="2" s="1"/>
  <c r="T53" i="2"/>
  <c r="V53" i="2"/>
  <c r="V54" i="2"/>
  <c r="X53" i="2"/>
  <c r="F54" i="2"/>
  <c r="D63" i="2"/>
  <c r="F63" i="2"/>
  <c r="H63" i="2"/>
  <c r="J63" i="2"/>
  <c r="L63" i="2"/>
  <c r="N63" i="2"/>
  <c r="P63" i="2"/>
  <c r="R63" i="2"/>
  <c r="T63" i="2"/>
  <c r="V63" i="2"/>
  <c r="X63" i="2"/>
  <c r="D64" i="2"/>
  <c r="F64" i="2"/>
  <c r="H64" i="2"/>
  <c r="J64" i="2"/>
  <c r="L64" i="2"/>
  <c r="N64" i="2"/>
  <c r="P64" i="2"/>
  <c r="R64" i="2"/>
  <c r="T64" i="2"/>
  <c r="V64" i="2"/>
  <c r="X64" i="2"/>
  <c r="D65" i="2"/>
  <c r="F65" i="2"/>
  <c r="H65" i="2"/>
  <c r="J65" i="2"/>
  <c r="L65" i="2"/>
  <c r="N65" i="2"/>
  <c r="P65" i="2"/>
  <c r="R65" i="2"/>
  <c r="T65" i="2"/>
  <c r="V65" i="2"/>
  <c r="X65" i="2"/>
  <c r="D68" i="2"/>
  <c r="F68" i="2"/>
  <c r="H68" i="2"/>
  <c r="J68" i="2"/>
  <c r="L68" i="2"/>
  <c r="N68" i="2"/>
  <c r="P68" i="2"/>
  <c r="R68" i="2"/>
  <c r="T68" i="2"/>
  <c r="V68" i="2"/>
  <c r="X68" i="2"/>
  <c r="D69" i="2"/>
  <c r="F69" i="2"/>
  <c r="H69" i="2"/>
  <c r="J69" i="2"/>
  <c r="L69" i="2"/>
  <c r="N69" i="2"/>
  <c r="P69" i="2"/>
  <c r="R69" i="2"/>
  <c r="T69" i="2"/>
  <c r="V69" i="2"/>
  <c r="X69" i="2"/>
  <c r="B60" i="2"/>
  <c r="B65" i="2"/>
  <c r="Z65" i="2"/>
  <c r="B64" i="2"/>
  <c r="Z64" i="2"/>
  <c r="B63" i="2"/>
  <c r="Z63" i="2"/>
  <c r="B53" i="2"/>
  <c r="Z53" i="2"/>
  <c r="B52" i="2"/>
  <c r="Z52" i="2"/>
  <c r="B51" i="2"/>
  <c r="Z51" i="2"/>
  <c r="B69" i="2"/>
  <c r="B68" i="2"/>
  <c r="Z68" i="2"/>
  <c r="B47" i="2"/>
  <c r="B77" i="2"/>
  <c r="B46" i="2"/>
  <c r="B76" i="2"/>
  <c r="B45" i="2"/>
  <c r="X40" i="2"/>
  <c r="V40" i="2"/>
  <c r="T40" i="2"/>
  <c r="R40" i="2"/>
  <c r="P40" i="2"/>
  <c r="N40" i="2"/>
  <c r="L40" i="2"/>
  <c r="J40" i="2"/>
  <c r="H40" i="2"/>
  <c r="F40" i="2"/>
  <c r="D40" i="2"/>
  <c r="B40" i="2"/>
  <c r="Z39" i="2"/>
  <c r="Z79" i="2"/>
  <c r="Z38" i="2"/>
  <c r="Z37" i="2"/>
  <c r="Z36" i="2"/>
  <c r="Z35" i="2"/>
  <c r="Z40" i="2"/>
  <c r="Y39" i="2"/>
  <c r="Y79" i="2"/>
  <c r="Y38" i="2"/>
  <c r="Y37" i="2"/>
  <c r="Y36" i="2"/>
  <c r="Y35" i="2"/>
  <c r="W39" i="2"/>
  <c r="W79" i="2"/>
  <c r="W38" i="2"/>
  <c r="W37" i="2"/>
  <c r="W36" i="2"/>
  <c r="W35" i="2"/>
  <c r="W40" i="2"/>
  <c r="U39" i="2"/>
  <c r="U79" i="2"/>
  <c r="U38" i="2"/>
  <c r="U37" i="2"/>
  <c r="U36" i="2"/>
  <c r="U35" i="2"/>
  <c r="U40" i="2" s="1"/>
  <c r="S39" i="2"/>
  <c r="S79" i="2"/>
  <c r="S38" i="2"/>
  <c r="S37" i="2"/>
  <c r="S36" i="2"/>
  <c r="S35" i="2"/>
  <c r="S40" i="2"/>
  <c r="Q39" i="2"/>
  <c r="Q79" i="2"/>
  <c r="Q38" i="2"/>
  <c r="Q37" i="2"/>
  <c r="Q36" i="2"/>
  <c r="Q35" i="2"/>
  <c r="Q40" i="2" s="1"/>
  <c r="O39" i="2"/>
  <c r="O79" i="2"/>
  <c r="O38" i="2"/>
  <c r="O37" i="2"/>
  <c r="O36" i="2"/>
  <c r="O35" i="2"/>
  <c r="O40" i="2"/>
  <c r="M39" i="2"/>
  <c r="M79" i="2"/>
  <c r="M38" i="2"/>
  <c r="M37" i="2"/>
  <c r="M36" i="2"/>
  <c r="M35" i="2"/>
  <c r="M40" i="2" s="1"/>
  <c r="K39" i="2"/>
  <c r="K79" i="2"/>
  <c r="K38" i="2"/>
  <c r="K37" i="2"/>
  <c r="K36" i="2"/>
  <c r="K35" i="2"/>
  <c r="K40" i="2"/>
  <c r="I39" i="2"/>
  <c r="I79" i="2"/>
  <c r="I38" i="2"/>
  <c r="I37" i="2"/>
  <c r="I36" i="2"/>
  <c r="I35" i="2"/>
  <c r="I40" i="2" s="1"/>
  <c r="G39" i="2"/>
  <c r="G79" i="2"/>
  <c r="G38" i="2"/>
  <c r="G37" i="2"/>
  <c r="G36" i="2"/>
  <c r="G35" i="2"/>
  <c r="G40" i="2"/>
  <c r="E39" i="2"/>
  <c r="E79" i="2"/>
  <c r="E38" i="2"/>
  <c r="E37" i="2"/>
  <c r="E36" i="2"/>
  <c r="E35" i="2"/>
  <c r="C39" i="2"/>
  <c r="AA39" i="2"/>
  <c r="AA79" i="2"/>
  <c r="C122" i="2"/>
  <c r="C36" i="1"/>
  <c r="B36" i="1"/>
  <c r="C38" i="2"/>
  <c r="C37" i="2"/>
  <c r="AA37" i="2"/>
  <c r="C36" i="2"/>
  <c r="C35" i="2"/>
  <c r="C40" i="2"/>
  <c r="X32" i="2"/>
  <c r="V32" i="2"/>
  <c r="T32" i="2"/>
  <c r="P32" i="2"/>
  <c r="N32" i="2"/>
  <c r="L32" i="2"/>
  <c r="J32" i="2"/>
  <c r="H32" i="2"/>
  <c r="F32" i="2"/>
  <c r="D32" i="2"/>
  <c r="B32" i="2"/>
  <c r="Z30" i="2"/>
  <c r="Z28" i="2"/>
  <c r="Y31" i="2"/>
  <c r="Y78" i="2"/>
  <c r="Y30" i="2"/>
  <c r="Y29" i="2"/>
  <c r="Y28" i="2"/>
  <c r="W31" i="2"/>
  <c r="W78" i="2"/>
  <c r="W30" i="2"/>
  <c r="W29" i="2"/>
  <c r="W28" i="2"/>
  <c r="U31" i="2"/>
  <c r="U78" i="2"/>
  <c r="U30" i="2"/>
  <c r="U29" i="2"/>
  <c r="U28" i="2"/>
  <c r="S30" i="2"/>
  <c r="S28" i="2"/>
  <c r="Q31" i="2"/>
  <c r="Q78" i="2"/>
  <c r="Q30" i="2"/>
  <c r="Q29" i="2"/>
  <c r="Q28" i="2"/>
  <c r="O31" i="2"/>
  <c r="O78" i="2"/>
  <c r="O30" i="2"/>
  <c r="O29" i="2"/>
  <c r="O28" i="2"/>
  <c r="M31" i="2"/>
  <c r="M78" i="2"/>
  <c r="M30" i="2"/>
  <c r="M29" i="2"/>
  <c r="M28" i="2"/>
  <c r="K31" i="2"/>
  <c r="K78" i="2"/>
  <c r="K30" i="2"/>
  <c r="K29" i="2"/>
  <c r="K28" i="2"/>
  <c r="I31" i="2"/>
  <c r="I78" i="2"/>
  <c r="I30" i="2"/>
  <c r="I29" i="2"/>
  <c r="I28" i="2"/>
  <c r="G31" i="2"/>
  <c r="G78" i="2"/>
  <c r="G30" i="2"/>
  <c r="G29" i="2"/>
  <c r="G28" i="2"/>
  <c r="E31" i="2"/>
  <c r="E78" i="2"/>
  <c r="E30" i="2"/>
  <c r="E29" i="2"/>
  <c r="E28" i="2"/>
  <c r="C31" i="2"/>
  <c r="C78" i="2"/>
  <c r="C30" i="2"/>
  <c r="C29" i="2"/>
  <c r="C28" i="2"/>
  <c r="AA28" i="2"/>
  <c r="R29" i="2"/>
  <c r="R32" i="2"/>
  <c r="Z24" i="2"/>
  <c r="Z23" i="2"/>
  <c r="Z22" i="2"/>
  <c r="Y24" i="2"/>
  <c r="Y23" i="2"/>
  <c r="Y22" i="2"/>
  <c r="W24" i="2"/>
  <c r="W23" i="2"/>
  <c r="W22" i="2"/>
  <c r="U24" i="2"/>
  <c r="U23" i="2"/>
  <c r="U22" i="2"/>
  <c r="S24" i="2"/>
  <c r="S23" i="2"/>
  <c r="S22" i="2"/>
  <c r="Q24" i="2"/>
  <c r="Q23" i="2"/>
  <c r="Q22" i="2"/>
  <c r="O24" i="2"/>
  <c r="O23" i="2"/>
  <c r="O22" i="2"/>
  <c r="M24" i="2"/>
  <c r="M23" i="2"/>
  <c r="M22" i="2"/>
  <c r="K24" i="2"/>
  <c r="K23" i="2"/>
  <c r="K22" i="2"/>
  <c r="I24" i="2"/>
  <c r="I23" i="2"/>
  <c r="I22" i="2"/>
  <c r="G24" i="2"/>
  <c r="G23" i="2"/>
  <c r="G22" i="2"/>
  <c r="E24" i="2"/>
  <c r="E23" i="2"/>
  <c r="E22" i="2"/>
  <c r="C24" i="2"/>
  <c r="C23" i="2"/>
  <c r="C22" i="2"/>
  <c r="X25" i="2"/>
  <c r="V25" i="2"/>
  <c r="T25" i="2"/>
  <c r="R25" i="2"/>
  <c r="P25" i="2"/>
  <c r="N25" i="2"/>
  <c r="L25" i="2"/>
  <c r="J25" i="2"/>
  <c r="H25" i="2"/>
  <c r="F25" i="2"/>
  <c r="D25" i="2"/>
  <c r="B25" i="2"/>
  <c r="Y104" i="2"/>
  <c r="Y58" i="2"/>
  <c r="W104" i="2"/>
  <c r="W58" i="2"/>
  <c r="U104" i="2"/>
  <c r="U58" i="2"/>
  <c r="S104" i="2"/>
  <c r="S58" i="2"/>
  <c r="Q104" i="2"/>
  <c r="Q58" i="2"/>
  <c r="O104" i="2"/>
  <c r="O58" i="2"/>
  <c r="M104" i="2"/>
  <c r="M58" i="2"/>
  <c r="K104" i="2"/>
  <c r="K58" i="2"/>
  <c r="I104" i="2"/>
  <c r="I58" i="2"/>
  <c r="G104" i="2"/>
  <c r="G58" i="2"/>
  <c r="E104" i="2"/>
  <c r="E58" i="2"/>
  <c r="Y108" i="2"/>
  <c r="Y64" i="2"/>
  <c r="W108" i="2"/>
  <c r="W64" i="2"/>
  <c r="U108" i="2"/>
  <c r="U64" i="2"/>
  <c r="S108" i="2"/>
  <c r="S64" i="2"/>
  <c r="Q108" i="2"/>
  <c r="Q64" i="2"/>
  <c r="O108" i="2"/>
  <c r="O64" i="2"/>
  <c r="M108" i="2"/>
  <c r="M64" i="2"/>
  <c r="K108" i="2"/>
  <c r="K64" i="2"/>
  <c r="I108" i="2"/>
  <c r="I64" i="2"/>
  <c r="G108" i="2"/>
  <c r="G64" i="2"/>
  <c r="E108" i="2"/>
  <c r="E64" i="2"/>
  <c r="C109" i="2"/>
  <c r="C65" i="2"/>
  <c r="C108" i="2"/>
  <c r="C107" i="2"/>
  <c r="C63" i="2"/>
  <c r="C105" i="2"/>
  <c r="C59" i="2"/>
  <c r="C104" i="2"/>
  <c r="C58" i="2"/>
  <c r="C103" i="2"/>
  <c r="C57" i="2"/>
  <c r="C101" i="2"/>
  <c r="C53" i="2"/>
  <c r="C100" i="2"/>
  <c r="C99" i="2"/>
  <c r="C51" i="2"/>
  <c r="C97" i="2"/>
  <c r="C47" i="2"/>
  <c r="C96" i="2"/>
  <c r="C46" i="2"/>
  <c r="C95" i="2"/>
  <c r="C45" i="2"/>
  <c r="Y112" i="2"/>
  <c r="Y90" i="2"/>
  <c r="Y111" i="2"/>
  <c r="Y89" i="2"/>
  <c r="W112" i="2"/>
  <c r="W69" i="2"/>
  <c r="W111" i="2"/>
  <c r="W89" i="2"/>
  <c r="U112" i="2"/>
  <c r="U90" i="2"/>
  <c r="U111" i="2"/>
  <c r="U89" i="2"/>
  <c r="S112" i="2"/>
  <c r="S69" i="2"/>
  <c r="S111" i="2"/>
  <c r="S89" i="2"/>
  <c r="Q112" i="2"/>
  <c r="Q90" i="2"/>
  <c r="Q111" i="2"/>
  <c r="Q89" i="2"/>
  <c r="O112" i="2"/>
  <c r="O69" i="2"/>
  <c r="O111" i="2"/>
  <c r="O89" i="2"/>
  <c r="M112" i="2"/>
  <c r="M90" i="2"/>
  <c r="M111" i="2"/>
  <c r="M89" i="2"/>
  <c r="K112" i="2"/>
  <c r="K69" i="2"/>
  <c r="K111" i="2"/>
  <c r="K89" i="2"/>
  <c r="I112" i="2"/>
  <c r="I90" i="2"/>
  <c r="I111" i="2"/>
  <c r="I89" i="2"/>
  <c r="G112" i="2"/>
  <c r="G69" i="2"/>
  <c r="G111" i="2"/>
  <c r="G89" i="2"/>
  <c r="E112" i="2"/>
  <c r="E90" i="2"/>
  <c r="E111" i="2"/>
  <c r="E89" i="2"/>
  <c r="C112" i="2"/>
  <c r="C90" i="2"/>
  <c r="C111" i="2"/>
  <c r="C89" i="2"/>
  <c r="Y109" i="2"/>
  <c r="Y65" i="2"/>
  <c r="Y107" i="2"/>
  <c r="Y63" i="2"/>
  <c r="W109" i="2"/>
  <c r="W65" i="2"/>
  <c r="W107" i="2"/>
  <c r="W63" i="2"/>
  <c r="U109" i="2"/>
  <c r="U65" i="2"/>
  <c r="U107" i="2"/>
  <c r="U63" i="2"/>
  <c r="S109" i="2"/>
  <c r="S65" i="2"/>
  <c r="S107" i="2"/>
  <c r="S63" i="2"/>
  <c r="Q109" i="2"/>
  <c r="Q65" i="2"/>
  <c r="Q107" i="2"/>
  <c r="Q63" i="2"/>
  <c r="O109" i="2"/>
  <c r="O65" i="2"/>
  <c r="O107" i="2"/>
  <c r="O63" i="2"/>
  <c r="M109" i="2"/>
  <c r="M65" i="2"/>
  <c r="M107" i="2"/>
  <c r="M63" i="2"/>
  <c r="K109" i="2"/>
  <c r="K65" i="2"/>
  <c r="K107" i="2"/>
  <c r="K63" i="2"/>
  <c r="I109" i="2"/>
  <c r="I65" i="2"/>
  <c r="I107" i="2"/>
  <c r="I63" i="2"/>
  <c r="G109" i="2"/>
  <c r="G65" i="2"/>
  <c r="G107" i="2"/>
  <c r="G63" i="2"/>
  <c r="Y105" i="2"/>
  <c r="Y59" i="2"/>
  <c r="Y103" i="2"/>
  <c r="W105" i="2"/>
  <c r="W59" i="2"/>
  <c r="W103" i="2"/>
  <c r="U105" i="2"/>
  <c r="U59" i="2"/>
  <c r="U103" i="2"/>
  <c r="S105" i="2"/>
  <c r="S59" i="2"/>
  <c r="S103" i="2"/>
  <c r="Q105" i="2"/>
  <c r="Q59" i="2"/>
  <c r="Q103" i="2"/>
  <c r="O105" i="2"/>
  <c r="O59" i="2"/>
  <c r="O103" i="2"/>
  <c r="M105" i="2"/>
  <c r="M59" i="2"/>
  <c r="M103" i="2"/>
  <c r="K105" i="2"/>
  <c r="K59" i="2"/>
  <c r="K103" i="2"/>
  <c r="I105" i="2"/>
  <c r="I59" i="2"/>
  <c r="I103" i="2"/>
  <c r="G105" i="2"/>
  <c r="G59" i="2"/>
  <c r="G103" i="2"/>
  <c r="Y101" i="2"/>
  <c r="Y53" i="2"/>
  <c r="Y100" i="2"/>
  <c r="Y52" i="2"/>
  <c r="Y99" i="2"/>
  <c r="Y51" i="2"/>
  <c r="W101" i="2"/>
  <c r="W53" i="2"/>
  <c r="W100" i="2"/>
  <c r="W52" i="2"/>
  <c r="W99" i="2"/>
  <c r="W51" i="2"/>
  <c r="U101" i="2"/>
  <c r="U53" i="2"/>
  <c r="U100" i="2"/>
  <c r="U52" i="2"/>
  <c r="U99" i="2"/>
  <c r="U51" i="2"/>
  <c r="S101" i="2"/>
  <c r="S53" i="2"/>
  <c r="S100" i="2"/>
  <c r="S52" i="2"/>
  <c r="S99" i="2"/>
  <c r="S51" i="2"/>
  <c r="Q101" i="2"/>
  <c r="Q53" i="2"/>
  <c r="Q100" i="2"/>
  <c r="Q52" i="2"/>
  <c r="Q99" i="2"/>
  <c r="Q51" i="2"/>
  <c r="Q54" i="2"/>
  <c r="O101" i="2"/>
  <c r="O53" i="2"/>
  <c r="O100" i="2"/>
  <c r="O52" i="2"/>
  <c r="O99" i="2"/>
  <c r="O51" i="2"/>
  <c r="M101" i="2"/>
  <c r="M53" i="2"/>
  <c r="M100" i="2"/>
  <c r="M52" i="2"/>
  <c r="M99" i="2"/>
  <c r="M51" i="2"/>
  <c r="K101" i="2"/>
  <c r="K53" i="2"/>
  <c r="K100" i="2"/>
  <c r="K52" i="2"/>
  <c r="K99" i="2"/>
  <c r="K51" i="2"/>
  <c r="I101" i="2"/>
  <c r="I53" i="2"/>
  <c r="I100" i="2"/>
  <c r="I52" i="2"/>
  <c r="I99" i="2"/>
  <c r="I51" i="2"/>
  <c r="I54" i="2"/>
  <c r="G101" i="2"/>
  <c r="G53" i="2"/>
  <c r="G100" i="2"/>
  <c r="G52" i="2"/>
  <c r="G99" i="2"/>
  <c r="G51" i="2"/>
  <c r="Y97" i="2"/>
  <c r="Y47" i="2"/>
  <c r="Y77" i="2"/>
  <c r="Y96" i="2"/>
  <c r="Y46" i="2"/>
  <c r="Y76" i="2"/>
  <c r="Y95" i="2"/>
  <c r="Y45" i="2"/>
  <c r="W97" i="2"/>
  <c r="W47" i="2"/>
  <c r="W77" i="2" s="1"/>
  <c r="W96" i="2"/>
  <c r="W46" i="2"/>
  <c r="W95" i="2"/>
  <c r="U97" i="2"/>
  <c r="U47" i="2"/>
  <c r="U77" i="2"/>
  <c r="U96" i="2"/>
  <c r="U46" i="2"/>
  <c r="U76" i="2"/>
  <c r="U95" i="2"/>
  <c r="U45" i="2"/>
  <c r="S97" i="2"/>
  <c r="S47" i="2"/>
  <c r="S77" i="2"/>
  <c r="S96" i="2"/>
  <c r="S46" i="2"/>
  <c r="S95" i="2"/>
  <c r="Q97" i="2"/>
  <c r="Q47" i="2"/>
  <c r="Q77" i="2" s="1"/>
  <c r="Q96" i="2"/>
  <c r="Q46" i="2"/>
  <c r="Q95" i="2"/>
  <c r="Q45" i="2"/>
  <c r="Q48" i="2"/>
  <c r="O97" i="2"/>
  <c r="O47" i="2"/>
  <c r="O77" i="2"/>
  <c r="O96" i="2"/>
  <c r="O46" i="2"/>
  <c r="O95" i="2"/>
  <c r="M97" i="2"/>
  <c r="M47" i="2"/>
  <c r="M77" i="2" s="1"/>
  <c r="M96" i="2"/>
  <c r="M46" i="2"/>
  <c r="M76" i="2" s="1"/>
  <c r="M95" i="2"/>
  <c r="M45" i="2"/>
  <c r="K97" i="2"/>
  <c r="K47" i="2"/>
  <c r="K77" i="2" s="1"/>
  <c r="K96" i="2"/>
  <c r="K46" i="2"/>
  <c r="K76" i="2" s="1"/>
  <c r="K95" i="2"/>
  <c r="I97" i="2"/>
  <c r="I47" i="2"/>
  <c r="I77" i="2"/>
  <c r="I96" i="2"/>
  <c r="I46" i="2"/>
  <c r="I76" i="2"/>
  <c r="I95" i="2"/>
  <c r="I45" i="2"/>
  <c r="G97" i="2"/>
  <c r="G47" i="2"/>
  <c r="G96" i="2"/>
  <c r="G46" i="2"/>
  <c r="G95" i="2"/>
  <c r="E105" i="2"/>
  <c r="E59" i="2"/>
  <c r="E103" i="2"/>
  <c r="E109" i="2"/>
  <c r="E65" i="2"/>
  <c r="AA65" i="2" s="1"/>
  <c r="E107" i="2"/>
  <c r="E63" i="2"/>
  <c r="E101" i="2"/>
  <c r="E53" i="2"/>
  <c r="E100" i="2"/>
  <c r="E52" i="2"/>
  <c r="E99" i="2"/>
  <c r="E51" i="2"/>
  <c r="E97" i="2"/>
  <c r="E47" i="2"/>
  <c r="E96" i="2"/>
  <c r="E46" i="2"/>
  <c r="E95" i="2"/>
  <c r="C106" i="2"/>
  <c r="C87" i="2"/>
  <c r="X110" i="2"/>
  <c r="V110" i="2"/>
  <c r="T110" i="2"/>
  <c r="R110" i="2"/>
  <c r="P110" i="2"/>
  <c r="N110" i="2"/>
  <c r="L110" i="2"/>
  <c r="J110" i="2"/>
  <c r="H110" i="2"/>
  <c r="F110" i="2"/>
  <c r="D110" i="2"/>
  <c r="B110" i="2"/>
  <c r="X106" i="2"/>
  <c r="V106" i="2"/>
  <c r="T106" i="2"/>
  <c r="R106" i="2"/>
  <c r="P106" i="2"/>
  <c r="N106" i="2"/>
  <c r="L106" i="2"/>
  <c r="J106" i="2"/>
  <c r="H106" i="2"/>
  <c r="F106" i="2"/>
  <c r="D106" i="2"/>
  <c r="B106" i="2"/>
  <c r="X102" i="2"/>
  <c r="V102" i="2"/>
  <c r="T102" i="2"/>
  <c r="R102" i="2"/>
  <c r="P102" i="2"/>
  <c r="N102" i="2"/>
  <c r="L102" i="2"/>
  <c r="J102" i="2"/>
  <c r="H102" i="2"/>
  <c r="F102" i="2"/>
  <c r="D102" i="2"/>
  <c r="B102" i="2"/>
  <c r="X98" i="2"/>
  <c r="V98" i="2"/>
  <c r="T98" i="2"/>
  <c r="R98" i="2"/>
  <c r="P98" i="2"/>
  <c r="N98" i="2"/>
  <c r="L98" i="2"/>
  <c r="J98" i="2"/>
  <c r="H98" i="2"/>
  <c r="F98" i="2"/>
  <c r="D98" i="2"/>
  <c r="B98" i="2"/>
  <c r="C26" i="1"/>
  <c r="D19" i="1"/>
  <c r="G37" i="1"/>
  <c r="F37" i="1"/>
  <c r="C19" i="1"/>
  <c r="E37" i="1"/>
  <c r="D37" i="1"/>
  <c r="B19" i="1"/>
  <c r="C37" i="1"/>
  <c r="B37" i="1"/>
  <c r="D5" i="1"/>
  <c r="H52" i="3"/>
  <c r="H30" i="3"/>
  <c r="H12" i="3"/>
  <c r="E30" i="3"/>
  <c r="F48" i="2"/>
  <c r="H60" i="2"/>
  <c r="P60" i="2"/>
  <c r="T60" i="2"/>
  <c r="J54" i="2"/>
  <c r="Y40" i="2"/>
  <c r="C25" i="2"/>
  <c r="V66" i="2"/>
  <c r="N66" i="2"/>
  <c r="E25" i="2"/>
  <c r="G25" i="2"/>
  <c r="I25" i="2"/>
  <c r="K25" i="2"/>
  <c r="M25" i="2"/>
  <c r="O25" i="2"/>
  <c r="Q25" i="2"/>
  <c r="S25" i="2"/>
  <c r="U25" i="2"/>
  <c r="W25" i="2"/>
  <c r="Y25" i="2"/>
  <c r="F66" i="2"/>
  <c r="Z57" i="2"/>
  <c r="X66" i="2"/>
  <c r="T66" i="2"/>
  <c r="P66" i="2"/>
  <c r="L66" i="2"/>
  <c r="H66" i="2"/>
  <c r="D66" i="2"/>
  <c r="X54" i="2"/>
  <c r="T54" i="2"/>
  <c r="P54" i="2"/>
  <c r="L54" i="2"/>
  <c r="H54" i="2"/>
  <c r="D54" i="2"/>
  <c r="X77" i="2"/>
  <c r="T77" i="2"/>
  <c r="P77" i="2"/>
  <c r="L77" i="2"/>
  <c r="H77" i="2"/>
  <c r="D77" i="2"/>
  <c r="V76" i="2"/>
  <c r="N76" i="2"/>
  <c r="J76" i="2"/>
  <c r="F76" i="2"/>
  <c r="X75" i="2"/>
  <c r="T75" i="2"/>
  <c r="P75" i="2"/>
  <c r="L75" i="2"/>
  <c r="H75" i="2"/>
  <c r="D75" i="2"/>
  <c r="X60" i="2"/>
  <c r="Z25" i="2"/>
  <c r="E32" i="2"/>
  <c r="G32" i="2"/>
  <c r="I32" i="2"/>
  <c r="M32" i="2"/>
  <c r="O32" i="2"/>
  <c r="Q32" i="2"/>
  <c r="U32" i="2"/>
  <c r="W32" i="2"/>
  <c r="Y32" i="2"/>
  <c r="AA36" i="2"/>
  <c r="E40" i="2"/>
  <c r="B75" i="2"/>
  <c r="V77" i="2"/>
  <c r="R77" i="2"/>
  <c r="N77" i="2"/>
  <c r="J77" i="2"/>
  <c r="F77" i="2"/>
  <c r="X76" i="2"/>
  <c r="T76" i="2"/>
  <c r="P76" i="2"/>
  <c r="L76" i="2"/>
  <c r="H76" i="2"/>
  <c r="D76" i="2"/>
  <c r="V75" i="2"/>
  <c r="R75" i="2"/>
  <c r="N75" i="2"/>
  <c r="J75" i="2"/>
  <c r="F75" i="2"/>
  <c r="Z59" i="2"/>
  <c r="X80" i="2"/>
  <c r="T80" i="2"/>
  <c r="P80" i="2"/>
  <c r="L80" i="2"/>
  <c r="H80" i="2"/>
  <c r="D80" i="2"/>
  <c r="E54" i="2"/>
  <c r="E66" i="2"/>
  <c r="M48" i="2"/>
  <c r="S54" i="2"/>
  <c r="U54" i="2"/>
  <c r="W54" i="2"/>
  <c r="E76" i="2"/>
  <c r="Q76" i="2"/>
  <c r="B80" i="2"/>
  <c r="V80" i="2"/>
  <c r="N80" i="2"/>
  <c r="J80" i="2"/>
  <c r="F80" i="2"/>
  <c r="G90" i="2"/>
  <c r="K90" i="2"/>
  <c r="O90" i="2"/>
  <c r="S90" i="2"/>
  <c r="W90" i="2"/>
  <c r="AA22" i="2"/>
  <c r="AA23" i="2"/>
  <c r="AA24" i="2"/>
  <c r="C32" i="2"/>
  <c r="B54" i="2"/>
  <c r="Z54" i="2"/>
  <c r="B66" i="2"/>
  <c r="C69" i="2"/>
  <c r="E69" i="2"/>
  <c r="I69" i="2"/>
  <c r="M69" i="2"/>
  <c r="Q69" i="2"/>
  <c r="U69" i="2"/>
  <c r="Y69" i="2"/>
  <c r="Z46" i="2"/>
  <c r="Z69" i="2"/>
  <c r="C79" i="2"/>
  <c r="W76" i="2"/>
  <c r="E98" i="2"/>
  <c r="E85" i="2"/>
  <c r="E106" i="2"/>
  <c r="E87" i="2"/>
  <c r="G98" i="2"/>
  <c r="G85" i="2"/>
  <c r="K98" i="2"/>
  <c r="K85" i="2"/>
  <c r="O98" i="2"/>
  <c r="O85" i="2"/>
  <c r="S98" i="2"/>
  <c r="S85" i="2"/>
  <c r="W98" i="2"/>
  <c r="W85" i="2"/>
  <c r="G102" i="2"/>
  <c r="G86" i="2"/>
  <c r="K102" i="2"/>
  <c r="K86" i="2"/>
  <c r="O102" i="2"/>
  <c r="O86" i="2"/>
  <c r="S102" i="2"/>
  <c r="S86" i="2"/>
  <c r="W102" i="2"/>
  <c r="W86" i="2"/>
  <c r="G106" i="2"/>
  <c r="G87" i="2"/>
  <c r="I106" i="2"/>
  <c r="I87" i="2"/>
  <c r="K106" i="2"/>
  <c r="K87" i="2"/>
  <c r="M106" i="2"/>
  <c r="M87" i="2"/>
  <c r="O106" i="2"/>
  <c r="O87" i="2"/>
  <c r="Q106" i="2"/>
  <c r="Q87" i="2"/>
  <c r="S106" i="2"/>
  <c r="S87" i="2"/>
  <c r="U106" i="2"/>
  <c r="U87" i="2"/>
  <c r="W106" i="2"/>
  <c r="W87" i="2"/>
  <c r="Y106" i="2"/>
  <c r="Y87" i="2"/>
  <c r="G110" i="2"/>
  <c r="G88" i="2"/>
  <c r="I110" i="2"/>
  <c r="I88" i="2"/>
  <c r="K110" i="2"/>
  <c r="K88" i="2"/>
  <c r="M110" i="2"/>
  <c r="M88" i="2"/>
  <c r="O110" i="2"/>
  <c r="O88" i="2"/>
  <c r="Q110" i="2"/>
  <c r="Q88" i="2"/>
  <c r="S110" i="2"/>
  <c r="S88" i="2"/>
  <c r="U110" i="2"/>
  <c r="U88" i="2"/>
  <c r="Y110" i="2"/>
  <c r="Y88" i="2"/>
  <c r="C102" i="2"/>
  <c r="C86" i="2"/>
  <c r="C110" i="2"/>
  <c r="C88" i="2"/>
  <c r="AA35" i="2"/>
  <c r="AA38" i="2"/>
  <c r="B48" i="2"/>
  <c r="X48" i="2"/>
  <c r="X70" i="2"/>
  <c r="T48" i="2"/>
  <c r="T70" i="2"/>
  <c r="P48" i="2"/>
  <c r="P70" i="2"/>
  <c r="L48" i="2"/>
  <c r="H48" i="2"/>
  <c r="H70" i="2"/>
  <c r="D48" i="2"/>
  <c r="D60" i="2"/>
  <c r="F60" i="2"/>
  <c r="F70" i="2"/>
  <c r="J60" i="2"/>
  <c r="L60" i="2"/>
  <c r="L70" i="2"/>
  <c r="N60" i="2"/>
  <c r="R60" i="2"/>
  <c r="V60" i="2"/>
  <c r="C52" i="2"/>
  <c r="C64" i="2"/>
  <c r="AA64" i="2"/>
  <c r="C68" i="2"/>
  <c r="E45" i="2"/>
  <c r="E57" i="2"/>
  <c r="E68" i="2"/>
  <c r="G45" i="2"/>
  <c r="G48" i="2"/>
  <c r="G57" i="2"/>
  <c r="G60" i="2"/>
  <c r="G68" i="2"/>
  <c r="I57" i="2"/>
  <c r="I60" i="2" s="1"/>
  <c r="I68" i="2"/>
  <c r="K45" i="2"/>
  <c r="K48" i="2"/>
  <c r="K57" i="2"/>
  <c r="K60" i="2"/>
  <c r="K68" i="2"/>
  <c r="M57" i="2"/>
  <c r="M60" i="2" s="1"/>
  <c r="M68" i="2"/>
  <c r="O45" i="2"/>
  <c r="O57" i="2"/>
  <c r="O60" i="2"/>
  <c r="O68" i="2"/>
  <c r="Q57" i="2"/>
  <c r="Q60" i="2"/>
  <c r="Q68" i="2"/>
  <c r="S45" i="2"/>
  <c r="S48" i="2" s="1"/>
  <c r="S57" i="2"/>
  <c r="S60" i="2"/>
  <c r="S68" i="2"/>
  <c r="U57" i="2"/>
  <c r="U60" i="2"/>
  <c r="U68" i="2"/>
  <c r="W45" i="2"/>
  <c r="W48" i="2"/>
  <c r="W57" i="2"/>
  <c r="W60" i="2"/>
  <c r="W68" i="2"/>
  <c r="Y57" i="2"/>
  <c r="Y60" i="2"/>
  <c r="Y68" i="2"/>
  <c r="Z45" i="2"/>
  <c r="Z75" i="2"/>
  <c r="Z47" i="2"/>
  <c r="Z77" i="2"/>
  <c r="R76" i="2"/>
  <c r="R80" i="2"/>
  <c r="E102" i="2"/>
  <c r="E86" i="2"/>
  <c r="I98" i="2"/>
  <c r="I85" i="2"/>
  <c r="M98" i="2"/>
  <c r="M85" i="2"/>
  <c r="Q98" i="2"/>
  <c r="Q85" i="2"/>
  <c r="U98" i="2"/>
  <c r="U85" i="2"/>
  <c r="Y98" i="2"/>
  <c r="Y85" i="2"/>
  <c r="I102" i="2"/>
  <c r="I86" i="2"/>
  <c r="M102" i="2"/>
  <c r="M86" i="2"/>
  <c r="Q102" i="2"/>
  <c r="Q86" i="2"/>
  <c r="U102" i="2"/>
  <c r="U86" i="2"/>
  <c r="Y102" i="2"/>
  <c r="Y86" i="2"/>
  <c r="S29" i="2"/>
  <c r="AA29" i="2"/>
  <c r="Z29" i="2"/>
  <c r="Z76" i="2"/>
  <c r="K32" i="2"/>
  <c r="S31" i="2"/>
  <c r="AA31" i="2"/>
  <c r="AA30" i="2"/>
  <c r="Z31" i="2"/>
  <c r="Z78" i="2"/>
  <c r="E110" i="2"/>
  <c r="E88" i="2"/>
  <c r="E91" i="2"/>
  <c r="W110" i="2"/>
  <c r="W88" i="2"/>
  <c r="W91" i="2"/>
  <c r="C98" i="2"/>
  <c r="S78" i="2"/>
  <c r="AA25" i="2"/>
  <c r="AA40" i="2"/>
  <c r="E75" i="2"/>
  <c r="Z60" i="2"/>
  <c r="AA68" i="2"/>
  <c r="D70" i="2"/>
  <c r="B70" i="2"/>
  <c r="E48" i="2"/>
  <c r="S32" i="2"/>
  <c r="S76" i="2"/>
  <c r="S75" i="2"/>
  <c r="AA57" i="2"/>
  <c r="Q91" i="2"/>
  <c r="U91" i="2"/>
  <c r="Z32" i="2"/>
  <c r="C85" i="2"/>
  <c r="C91" i="2"/>
  <c r="S80" i="2"/>
  <c r="AA78" i="2"/>
  <c r="C121" i="2"/>
  <c r="C35" i="1"/>
  <c r="B35" i="1"/>
  <c r="AA32" i="2"/>
  <c r="E77" i="2"/>
  <c r="E80" i="2"/>
  <c r="E60" i="2"/>
  <c r="E70" i="2"/>
  <c r="I48" i="2"/>
  <c r="I75" i="2"/>
  <c r="I80" i="2"/>
  <c r="U48" i="2"/>
  <c r="U75" i="2"/>
  <c r="U80" i="2"/>
  <c r="Y48" i="2"/>
  <c r="Y75" i="2"/>
  <c r="Y80" i="2"/>
  <c r="G76" i="2"/>
  <c r="AA52" i="2"/>
  <c r="K54" i="2"/>
  <c r="M54" i="2"/>
  <c r="M75" i="2"/>
  <c r="M80" i="2"/>
  <c r="Y54" i="2"/>
  <c r="G66" i="2"/>
  <c r="I66" i="2"/>
  <c r="I70" i="2"/>
  <c r="K66" i="2"/>
  <c r="K75" i="2"/>
  <c r="K80" i="2"/>
  <c r="M66" i="2"/>
  <c r="M70" i="2"/>
  <c r="O66" i="2"/>
  <c r="Q75" i="2"/>
  <c r="Q80" i="2"/>
  <c r="Q66" i="2"/>
  <c r="Q70" i="2"/>
  <c r="S66" i="2"/>
  <c r="U66" i="2"/>
  <c r="U70" i="2"/>
  <c r="W75" i="2"/>
  <c r="W80" i="2"/>
  <c r="W66" i="2"/>
  <c r="Y66" i="2"/>
  <c r="Y70" i="2"/>
  <c r="I91" i="2"/>
  <c r="M91" i="2"/>
  <c r="Y91" i="2"/>
  <c r="AA45" i="2"/>
  <c r="C75" i="2"/>
  <c r="C48" i="2"/>
  <c r="C77" i="2"/>
  <c r="AA47" i="2"/>
  <c r="AA59" i="2"/>
  <c r="O76" i="2"/>
  <c r="O48" i="2"/>
  <c r="G75" i="2"/>
  <c r="G54" i="2"/>
  <c r="AA53" i="2"/>
  <c r="G77" i="2"/>
  <c r="G80" i="2" s="1"/>
  <c r="O75" i="2"/>
  <c r="O80" i="2"/>
  <c r="O54" i="2"/>
  <c r="G70" i="2"/>
  <c r="AA69" i="2"/>
  <c r="K70" i="2"/>
  <c r="O70" i="2"/>
  <c r="S70" i="2"/>
  <c r="W70" i="2"/>
  <c r="AA46" i="2"/>
  <c r="C76" i="2"/>
  <c r="C54" i="2"/>
  <c r="AA54" i="2"/>
  <c r="AA51" i="2"/>
  <c r="AA58" i="2"/>
  <c r="C60" i="2"/>
  <c r="AA60" i="2"/>
  <c r="AA63" i="2"/>
  <c r="C66" i="2"/>
  <c r="Z80" i="2"/>
  <c r="B121" i="2"/>
  <c r="B118" i="2"/>
  <c r="B119" i="2"/>
  <c r="B122" i="2"/>
  <c r="B120" i="2"/>
  <c r="AA66" i="2"/>
  <c r="C70" i="2"/>
  <c r="C80" i="2"/>
  <c r="AA76" i="2"/>
  <c r="C119" i="2"/>
  <c r="C33" i="1"/>
  <c r="B33" i="1"/>
  <c r="AA77" i="2"/>
  <c r="C120" i="2"/>
  <c r="C34" i="1"/>
  <c r="B34" i="1"/>
  <c r="AA48" i="2"/>
  <c r="AA70" i="2"/>
  <c r="AA75" i="2"/>
  <c r="C118" i="2"/>
  <c r="C32" i="1"/>
  <c r="B32" i="1"/>
  <c r="AA80" i="2"/>
  <c r="C123" i="2"/>
  <c r="B3" i="1"/>
  <c r="B123" i="2"/>
  <c r="B24" i="1"/>
  <c r="B4" i="1"/>
  <c r="C5" i="1"/>
  <c r="B7" i="1"/>
  <c r="E24" i="1"/>
  <c r="E26" i="1"/>
  <c r="D24" i="1"/>
  <c r="D26" i="1"/>
  <c r="C38" i="1"/>
  <c r="B38" i="1"/>
  <c r="B39" i="1"/>
  <c r="B9" i="1"/>
  <c r="B18" i="1"/>
  <c r="D6" i="1"/>
  <c r="D7" i="1"/>
  <c r="C7" i="1"/>
  <c r="G38" i="1"/>
  <c r="F38" i="1"/>
  <c r="F39" i="1"/>
  <c r="D9" i="1"/>
  <c r="D18" i="1"/>
  <c r="E38" i="1"/>
  <c r="D38" i="1"/>
  <c r="D39" i="1"/>
  <c r="C9" i="1"/>
  <c r="C18" i="1"/>
  <c r="B20" i="1"/>
  <c r="B14" i="1"/>
  <c r="B13" i="1"/>
  <c r="C20" i="1"/>
  <c r="C14" i="1"/>
  <c r="D20" i="1"/>
  <c r="D14" i="1"/>
  <c r="D13" i="1"/>
  <c r="C13" i="1"/>
  <c r="S91" i="2" l="1"/>
  <c r="O91" i="2"/>
  <c r="K91" i="2"/>
  <c r="G91" i="2"/>
  <c r="R66" i="2"/>
  <c r="R70" i="2" s="1"/>
  <c r="J66" i="2"/>
  <c r="V48" i="2"/>
  <c r="V70" i="2" s="1"/>
  <c r="N48" i="2"/>
  <c r="K52" i="3"/>
  <c r="K12" i="3"/>
  <c r="N70" i="2" l="1"/>
  <c r="Z48" i="2"/>
  <c r="Z66" i="2"/>
  <c r="J70" i="2"/>
  <c r="Z7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PORT</author>
  </authors>
  <commentList>
    <comment ref="N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Travel PORT:</t>
        </r>
        <r>
          <rPr>
            <sz val="9"/>
            <color indexed="81"/>
            <rFont val="Tahoma"/>
            <family val="2"/>
          </rPr>
          <t xml:space="preserve">
assumes 2 domestic trips per month at 1100</t>
        </r>
      </text>
    </comment>
  </commentList>
</comments>
</file>

<file path=xl/sharedStrings.xml><?xml version="1.0" encoding="utf-8"?>
<sst xmlns="http://schemas.openxmlformats.org/spreadsheetml/2006/main" count="396" uniqueCount="122">
  <si>
    <t>Notes and Assumptions Regarding Plan</t>
  </si>
  <si>
    <t>1. Created two segments within the sales organization: Enterprise and Wholesale.</t>
  </si>
  <si>
    <t>2. The Enterprise Channel drives direct and indirect enterprise sales activity.</t>
  </si>
  <si>
    <t>3. The Detail tab relfects the 2011 headcount with ramp. There is no ramp in the SE since Pete McLain will manage the region.</t>
  </si>
  <si>
    <t>4. A ramp is built into the model to assume new hire start dates at the beginning of the new year.</t>
  </si>
  <si>
    <t>5. The revenue model was updated to reflect our existing channel partners excluding PGi. The result is an uplift in revenue. I believe the numbers reflected for each of the partners appropriately reflects their  minimum contribution for 2011.</t>
  </si>
  <si>
    <t>6. The revenue numbers reflect additional service and support revenue for years 2 and 3. The assumption is a renew rate of 80 - 85%.</t>
  </si>
  <si>
    <t>7. SG&amp;A assumptions are included in the Sales Headcount tab.</t>
  </si>
  <si>
    <t>Revenue</t>
  </si>
  <si>
    <t>SVC/Support</t>
  </si>
  <si>
    <t>Yr 2 Svc</t>
  </si>
  <si>
    <t>YR 3 Svc</t>
  </si>
  <si>
    <t>Total Svc</t>
  </si>
  <si>
    <t>Total</t>
  </si>
  <si>
    <t>% Dist 2011</t>
  </si>
  <si>
    <t>% Dist 2012</t>
  </si>
  <si>
    <t>% Dist 2013</t>
  </si>
  <si>
    <t>Enterprise Channel</t>
  </si>
  <si>
    <t>Wholesale Channel</t>
  </si>
  <si>
    <t>Wholesale Distribution</t>
  </si>
  <si>
    <t>Avg Unit Sale</t>
  </si>
  <si>
    <t>Direct / Enterprise Channel</t>
  </si>
  <si>
    <t>Product</t>
  </si>
  <si>
    <t>% of revenue</t>
  </si>
  <si>
    <t>revenue</t>
  </si>
  <si>
    <t>Enterprise OMNI PORT</t>
  </si>
  <si>
    <t>Enterprise TELE PORT</t>
  </si>
  <si>
    <t>Enterprise DUO PORT</t>
  </si>
  <si>
    <t>Enterprise OMNI PORT AV</t>
  </si>
  <si>
    <t>Enterprise TRI PORT</t>
  </si>
  <si>
    <t>Service / Support Agreement</t>
  </si>
  <si>
    <t>Enterprise Unit Price</t>
  </si>
  <si>
    <t>Avg Rev</t>
  </si>
  <si>
    <t>OMNI PORT</t>
  </si>
  <si>
    <t>TELE PORT</t>
  </si>
  <si>
    <t>DUO PORT</t>
  </si>
  <si>
    <t>Total PORTS</t>
  </si>
  <si>
    <t>Dealer Net Price</t>
  </si>
  <si>
    <t>OMNI AV</t>
  </si>
  <si>
    <t>TRI</t>
  </si>
  <si>
    <t>Existing Channel</t>
  </si>
  <si>
    <t>Units</t>
  </si>
  <si>
    <t>BridgeOne</t>
  </si>
  <si>
    <t>OMNI</t>
  </si>
  <si>
    <t>TELE</t>
  </si>
  <si>
    <t>DUO</t>
  </si>
  <si>
    <t>BridgeOne Total</t>
  </si>
  <si>
    <t>DataComm</t>
  </si>
  <si>
    <t>DataCommTotal</t>
  </si>
  <si>
    <t>ARC</t>
  </si>
  <si>
    <t>ARC Total</t>
  </si>
  <si>
    <t>Southeast</t>
  </si>
  <si>
    <t>Southeast Total</t>
  </si>
  <si>
    <t>Northeast</t>
  </si>
  <si>
    <t>Northeast Total</t>
  </si>
  <si>
    <t>MidWest</t>
  </si>
  <si>
    <t>MidWest Total</t>
  </si>
  <si>
    <t>Southwest</t>
  </si>
  <si>
    <t>Southwest Total</t>
  </si>
  <si>
    <t>Inside AE</t>
  </si>
  <si>
    <t>Total Enterprise</t>
  </si>
  <si>
    <t>TOTAL ENTERPRISE CHANNEL</t>
  </si>
  <si>
    <t>OMNI PORT AV</t>
  </si>
  <si>
    <t>TRI PORT</t>
  </si>
  <si>
    <t>FTE Contribution</t>
  </si>
  <si>
    <t>Qiota Ramp</t>
  </si>
  <si>
    <t>Quota</t>
  </si>
  <si>
    <t>SE</t>
  </si>
  <si>
    <t>NY</t>
  </si>
  <si>
    <t>MW</t>
  </si>
  <si>
    <t>SW</t>
  </si>
  <si>
    <t>Inside</t>
  </si>
  <si>
    <t>FTE Quota</t>
  </si>
  <si>
    <t>Quota Units</t>
  </si>
  <si>
    <t>Quota Rev</t>
  </si>
  <si>
    <t>SE OMNI</t>
  </si>
  <si>
    <t>SE Tele</t>
  </si>
  <si>
    <t>SE DUO</t>
  </si>
  <si>
    <t>SE Total</t>
  </si>
  <si>
    <t>NE OMNI</t>
  </si>
  <si>
    <t>NE TELE</t>
  </si>
  <si>
    <t>NE DUO</t>
  </si>
  <si>
    <t>NE Total</t>
  </si>
  <si>
    <t>MW OMNI</t>
  </si>
  <si>
    <t>MW TELE</t>
  </si>
  <si>
    <t>MW DUO</t>
  </si>
  <si>
    <t>MW Total</t>
  </si>
  <si>
    <t>SW OMNI</t>
  </si>
  <si>
    <t>SW TELE</t>
  </si>
  <si>
    <t>SW DUO</t>
  </si>
  <si>
    <t>SW Total</t>
  </si>
  <si>
    <t>TOTAL</t>
  </si>
  <si>
    <t>Title</t>
  </si>
  <si>
    <t>#</t>
  </si>
  <si>
    <t>Mkt</t>
  </si>
  <si>
    <t>Salary</t>
  </si>
  <si>
    <t>Med Ben</t>
  </si>
  <si>
    <t>T&amp;E</t>
  </si>
  <si>
    <t>Comms</t>
  </si>
  <si>
    <t>Total SGA</t>
  </si>
  <si>
    <t>Comp @100%</t>
  </si>
  <si>
    <t>Annual Quota</t>
  </si>
  <si>
    <t>Total Comp @100%</t>
  </si>
  <si>
    <t>SGA Assumptions</t>
  </si>
  <si>
    <t>SVP, Bus Dev</t>
  </si>
  <si>
    <t>Channel Dir</t>
  </si>
  <si>
    <t>Recurring Costs</t>
  </si>
  <si>
    <t>Monthly Est</t>
  </si>
  <si>
    <t>Annual Est</t>
  </si>
  <si>
    <t>Region Dir</t>
  </si>
  <si>
    <t>NE (NY / DC)</t>
  </si>
  <si>
    <t>MW (CHI)</t>
  </si>
  <si>
    <t>Med / Ben</t>
  </si>
  <si>
    <t>SE (ATL</t>
  </si>
  <si>
    <t>Travel / M&amp;E</t>
  </si>
  <si>
    <t>SW (DAL)</t>
  </si>
  <si>
    <t>Sales Engineer</t>
  </si>
  <si>
    <t>ATL</t>
  </si>
  <si>
    <t>Other Costs</t>
  </si>
  <si>
    <t>Travel PORT (5)</t>
  </si>
  <si>
    <t>Inside AE Computer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</si>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</sst>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3" fillId="0" borderId="3" xfId="2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4" xfId="0" applyBorder="1"/>
    <xf numFmtId="164" fontId="3" fillId="0" borderId="4" xfId="2" applyNumberFormat="1" applyFont="1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3" fillId="0" borderId="7" xfId="2" applyNumberFormat="1" applyFont="1" applyBorder="1"/>
    <xf numFmtId="0" fontId="0" fillId="0" borderId="8" xfId="0" applyBorder="1"/>
    <xf numFmtId="0" fontId="0" fillId="0" borderId="9" xfId="0" applyBorder="1"/>
    <xf numFmtId="164" fontId="3" fillId="0" borderId="10" xfId="2" applyNumberFormat="1" applyFont="1" applyBorder="1"/>
    <xf numFmtId="0" fontId="0" fillId="0" borderId="0" xfId="0" applyBorder="1"/>
    <xf numFmtId="9" fontId="3" fillId="0" borderId="0" xfId="3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/>
    <xf numFmtId="44" fontId="0" fillId="0" borderId="0" xfId="0" applyNumberFormat="1" applyAlignment="1">
      <alignment wrapText="1"/>
    </xf>
    <xf numFmtId="164" fontId="4" fillId="0" borderId="0" xfId="2" applyNumberFormat="1" applyFont="1" applyBorder="1" applyAlignment="1">
      <alignment horizontal="center"/>
    </xf>
    <xf numFmtId="9" fontId="4" fillId="0" borderId="0" xfId="3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3" fillId="0" borderId="0" xfId="3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3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3" fillId="0" borderId="12" xfId="3" applyFont="1" applyFill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2" fontId="4" fillId="2" borderId="4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/>
    <xf numFmtId="164" fontId="4" fillId="2" borderId="3" xfId="0" applyNumberFormat="1" applyFont="1" applyFill="1" applyBorder="1"/>
    <xf numFmtId="44" fontId="4" fillId="0" borderId="0" xfId="0" applyNumberFormat="1" applyFont="1"/>
    <xf numFmtId="0" fontId="4" fillId="2" borderId="2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7" fontId="0" fillId="0" borderId="0" xfId="0" applyNumberFormat="1"/>
    <xf numFmtId="9" fontId="3" fillId="0" borderId="0" xfId="3" applyFont="1"/>
    <xf numFmtId="0" fontId="0" fillId="0" borderId="0" xfId="0" applyAlignment="1">
      <alignment horizontal="center"/>
    </xf>
    <xf numFmtId="1" fontId="0" fillId="0" borderId="0" xfId="0" applyNumberFormat="1"/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44" fontId="0" fillId="0" borderId="0" xfId="0" applyNumberFormat="1" applyFill="1"/>
    <xf numFmtId="9" fontId="4" fillId="0" borderId="0" xfId="3" applyFont="1" applyFill="1" applyBorder="1" applyAlignment="1">
      <alignment horizontal="center"/>
    </xf>
    <xf numFmtId="0" fontId="4" fillId="2" borderId="4" xfId="2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9" fontId="4" fillId="0" borderId="11" xfId="3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4" fillId="0" borderId="11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9" fontId="4" fillId="2" borderId="4" xfId="3" applyFont="1" applyFill="1" applyBorder="1" applyAlignment="1">
      <alignment horizontal="center"/>
    </xf>
    <xf numFmtId="0" fontId="4" fillId="2" borderId="4" xfId="3" applyNumberFormat="1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4" fillId="2" borderId="15" xfId="2" applyNumberFormat="1" applyFont="1" applyFill="1" applyBorder="1" applyAlignment="1">
      <alignment horizontal="center"/>
    </xf>
    <xf numFmtId="0" fontId="4" fillId="2" borderId="14" xfId="2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4" fillId="2" borderId="14" xfId="3" applyNumberFormat="1" applyFont="1" applyFill="1" applyBorder="1" applyAlignment="1">
      <alignment horizontal="center"/>
    </xf>
    <xf numFmtId="9" fontId="4" fillId="0" borderId="12" xfId="3" applyFont="1" applyFill="1" applyBorder="1" applyAlignment="1">
      <alignment horizontal="center"/>
    </xf>
    <xf numFmtId="9" fontId="4" fillId="2" borderId="1" xfId="3" applyFont="1" applyFill="1" applyBorder="1" applyAlignment="1">
      <alignment horizontal="center"/>
    </xf>
    <xf numFmtId="37" fontId="4" fillId="0" borderId="11" xfId="1" applyNumberFormat="1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/>
    </xf>
    <xf numFmtId="37" fontId="4" fillId="2" borderId="4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64" fontId="3" fillId="0" borderId="2" xfId="2" applyNumberFormat="1" applyFont="1" applyFill="1" applyBorder="1" applyAlignment="1">
      <alignment horizontal="center" wrapText="1"/>
    </xf>
    <xf numFmtId="164" fontId="3" fillId="0" borderId="3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44" fontId="4" fillId="0" borderId="0" xfId="0" applyNumberFormat="1" applyFont="1" applyFill="1"/>
    <xf numFmtId="0" fontId="4" fillId="0" borderId="0" xfId="0" applyFont="1" applyFill="1"/>
    <xf numFmtId="164" fontId="3" fillId="0" borderId="2" xfId="2" applyNumberFormat="1" applyFont="1" applyBorder="1"/>
    <xf numFmtId="164" fontId="4" fillId="2" borderId="2" xfId="2" applyNumberFormat="1" applyFont="1" applyFill="1" applyBorder="1"/>
    <xf numFmtId="2" fontId="3" fillId="0" borderId="0" xfId="3" applyNumberFormat="1" applyFont="1"/>
    <xf numFmtId="164" fontId="3" fillId="0" borderId="0" xfId="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4" fillId="0" borderId="0" xfId="0" applyFont="1" applyAlignment="1">
      <alignment horizontal="center"/>
    </xf>
    <xf numFmtId="164" fontId="0" fillId="0" borderId="0" xfId="0" applyNumberFormat="1" applyFont="1" applyBorder="1"/>
    <xf numFmtId="1" fontId="0" fillId="0" borderId="0" xfId="0" applyNumberFormat="1" applyAlignment="1">
      <alignment horizontal="center"/>
    </xf>
    <xf numFmtId="1" fontId="3" fillId="0" borderId="0" xfId="3" applyNumberFormat="1" applyFont="1"/>
    <xf numFmtId="0" fontId="4" fillId="0" borderId="0" xfId="0" applyFont="1" applyAlignment="1">
      <alignment horizontal="left"/>
    </xf>
    <xf numFmtId="164" fontId="3" fillId="0" borderId="0" xfId="2" applyNumberFormat="1" applyFont="1"/>
    <xf numFmtId="0" fontId="0" fillId="0" borderId="0" xfId="0" applyAlignment="1">
      <alignment horizontal="left"/>
    </xf>
    <xf numFmtId="164" fontId="4" fillId="0" borderId="0" xfId="2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9" fontId="3" fillId="0" borderId="0" xfId="3" applyFont="1" applyFill="1" applyBorder="1"/>
    <xf numFmtId="0" fontId="4" fillId="2" borderId="0" xfId="0" applyFont="1" applyFill="1"/>
    <xf numFmtId="17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/>
    </xf>
    <xf numFmtId="164" fontId="4" fillId="2" borderId="0" xfId="2" applyNumberFormat="1" applyFont="1" applyFill="1"/>
    <xf numFmtId="1" fontId="4" fillId="2" borderId="0" xfId="0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7" fontId="4" fillId="0" borderId="0" xfId="0" applyNumberFormat="1" applyFont="1" applyFill="1"/>
    <xf numFmtId="9" fontId="4" fillId="0" borderId="0" xfId="0" applyNumberFormat="1" applyFont="1"/>
    <xf numFmtId="164" fontId="0" fillId="0" borderId="0" xfId="0" applyNumberFormat="1" applyFont="1" applyBorder="1" applyAlignment="1">
      <alignment horizontal="center"/>
    </xf>
    <xf numFmtId="1" fontId="4" fillId="2" borderId="0" xfId="2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4" fillId="2" borderId="0" xfId="3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" fontId="4" fillId="2" borderId="5" xfId="2" applyNumberFormat="1" applyFont="1" applyFill="1" applyBorder="1" applyAlignment="1">
      <alignment horizontal="center"/>
    </xf>
    <xf numFmtId="1" fontId="4" fillId="2" borderId="7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6" fillId="0" borderId="9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A20" sqref="A20"/>
    </sheetView>
  </sheetViews>
  <sheetFormatPr defaultRowHeight="15"/>
  <cols>
    <col min="1" max="1" width="119.28515625" customWidth="1"/>
  </cols>
  <sheetData>
    <row r="1" spans="1:1" ht="21">
      <c r="A1" s="116" t="s">
        <v>0</v>
      </c>
    </row>
    <row r="3" spans="1:1">
      <c r="A3" t="s">
        <v>1</v>
      </c>
    </row>
    <row r="4" spans="1:1">
      <c r="A4" t="s">
        <v>2</v>
      </c>
    </row>
    <row r="5" spans="1:1">
      <c r="A5" s="113" t="s">
        <v>3</v>
      </c>
    </row>
    <row r="6" spans="1:1">
      <c r="A6" t="s">
        <v>4</v>
      </c>
    </row>
    <row r="7" spans="1:1" ht="36" customHeight="1">
      <c r="A7" s="6" t="s">
        <v>5</v>
      </c>
    </row>
    <row r="8" spans="1:1">
      <c r="A8" t="s">
        <v>6</v>
      </c>
    </row>
    <row r="9" spans="1:1">
      <c r="A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Normal="100" workbookViewId="0">
      <selection activeCell="C45" sqref="C45"/>
    </sheetView>
  </sheetViews>
  <sheetFormatPr defaultRowHeight="15"/>
  <cols>
    <col min="1" max="1" width="27.140625" bestFit="1" customWidth="1"/>
    <col min="2" max="2" width="14.28515625" bestFit="1" customWidth="1"/>
    <col min="3" max="5" width="15.42578125" bestFit="1" customWidth="1"/>
    <col min="6" max="6" width="15.28515625" bestFit="1" customWidth="1"/>
    <col min="7" max="7" width="13.85546875" bestFit="1" customWidth="1"/>
    <col min="8" max="8" width="15.7109375" bestFit="1" customWidth="1"/>
    <col min="9" max="9" width="13.85546875" bestFit="1" customWidth="1"/>
    <col min="10" max="11" width="15.28515625" bestFit="1" customWidth="1"/>
    <col min="12" max="12" width="15.140625" customWidth="1"/>
  </cols>
  <sheetData>
    <row r="1" spans="1:14" s="61" customFormat="1">
      <c r="A1" s="138"/>
      <c r="B1" s="138"/>
      <c r="C1" s="138"/>
      <c r="D1" s="59"/>
      <c r="E1" s="59"/>
      <c r="F1" s="59"/>
      <c r="G1" s="59"/>
      <c r="H1" s="60"/>
    </row>
    <row r="2" spans="1:14" s="62" customFormat="1">
      <c r="A2" s="80"/>
      <c r="B2" s="81">
        <v>2011</v>
      </c>
      <c r="C2" s="81">
        <v>2012</v>
      </c>
      <c r="D2" s="82">
        <v>2013</v>
      </c>
      <c r="E2" s="59"/>
      <c r="F2" s="59"/>
      <c r="G2" s="61"/>
      <c r="H2" s="61"/>
    </row>
    <row r="3" spans="1:14" s="61" customFormat="1">
      <c r="A3" s="67" t="s">
        <v>8</v>
      </c>
      <c r="B3" s="71">
        <f>Detail!C123</f>
        <v>7177865</v>
      </c>
      <c r="C3" s="71">
        <f>Detail!E123</f>
        <v>13112319.999999998</v>
      </c>
      <c r="D3" s="71">
        <f>Detail!G123</f>
        <v>19478783.999999996</v>
      </c>
      <c r="E3" s="59"/>
      <c r="F3" s="60"/>
      <c r="G3" s="63"/>
    </row>
    <row r="4" spans="1:14" s="61" customFormat="1">
      <c r="A4" s="67" t="s">
        <v>9</v>
      </c>
      <c r="B4" s="71">
        <f>B3*0.16*0.4</f>
        <v>459383.3600000001</v>
      </c>
      <c r="C4" s="71">
        <f>C3*0.16*0.55</f>
        <v>1153884.1599999999</v>
      </c>
      <c r="D4" s="71">
        <f>D3*0.16*0.65</f>
        <v>2025793.5359999996</v>
      </c>
      <c r="E4" s="59"/>
      <c r="F4" s="60"/>
    </row>
    <row r="5" spans="1:14" s="61" customFormat="1">
      <c r="A5" s="67" t="s">
        <v>10</v>
      </c>
      <c r="B5" s="71"/>
      <c r="C5" s="71">
        <f>B4*0.75</f>
        <v>344537.52000000008</v>
      </c>
      <c r="D5" s="71">
        <f>C4*0.75</f>
        <v>865413.11999999988</v>
      </c>
      <c r="E5" s="59"/>
      <c r="F5" s="60"/>
    </row>
    <row r="6" spans="1:14" s="61" customFormat="1">
      <c r="A6" s="67" t="s">
        <v>11</v>
      </c>
      <c r="B6" s="71"/>
      <c r="C6" s="71"/>
      <c r="D6" s="71">
        <f>C5*0.85</f>
        <v>292856.89200000005</v>
      </c>
      <c r="E6" s="59"/>
      <c r="F6" s="60"/>
    </row>
    <row r="7" spans="1:14" s="61" customFormat="1">
      <c r="A7" s="67" t="s">
        <v>12</v>
      </c>
      <c r="B7" s="71">
        <f>SUM(B4:B6)</f>
        <v>459383.3600000001</v>
      </c>
      <c r="C7" s="71">
        <f>SUM(C4:C6)</f>
        <v>1498421.68</v>
      </c>
      <c r="D7" s="71">
        <f>SUM(D4:D6)</f>
        <v>3184063.5479999995</v>
      </c>
      <c r="E7" s="59"/>
      <c r="F7" s="60"/>
      <c r="G7" s="64"/>
    </row>
    <row r="8" spans="1:14" s="61" customFormat="1" ht="3.75" customHeight="1">
      <c r="A8" s="67"/>
      <c r="B8" s="71"/>
      <c r="C8" s="71"/>
      <c r="D8" s="71"/>
      <c r="E8" s="59"/>
      <c r="F8" s="60"/>
    </row>
    <row r="9" spans="1:14" s="61" customFormat="1">
      <c r="A9" s="80" t="s">
        <v>13</v>
      </c>
      <c r="B9" s="83">
        <f>B7+B3</f>
        <v>7637248.3600000003</v>
      </c>
      <c r="C9" s="83">
        <f>C7+C3</f>
        <v>14610741.679999998</v>
      </c>
      <c r="D9" s="84">
        <f>D7+D3</f>
        <v>22662847.547999997</v>
      </c>
      <c r="E9" s="59"/>
      <c r="F9" s="60"/>
    </row>
    <row r="10" spans="1:14" s="61" customFormat="1">
      <c r="A10" s="138"/>
      <c r="B10" s="59"/>
      <c r="C10" s="59"/>
      <c r="D10" s="59"/>
      <c r="E10" s="59"/>
      <c r="F10" s="59"/>
      <c r="G10" s="59"/>
      <c r="H10" s="60"/>
    </row>
    <row r="11" spans="1:14" s="72" customFormat="1">
      <c r="A11" s="138"/>
      <c r="B11" s="65"/>
      <c r="C11" s="59"/>
      <c r="D11" s="65"/>
      <c r="E11" s="59"/>
      <c r="F11" s="65"/>
      <c r="G11" s="59"/>
      <c r="H11" s="65"/>
      <c r="I11" s="59"/>
      <c r="J11" s="65"/>
      <c r="K11" s="59"/>
      <c r="L11" s="59"/>
      <c r="M11" s="59"/>
      <c r="N11" s="59"/>
    </row>
    <row r="12" spans="1:14" s="72" customFormat="1">
      <c r="A12" s="69"/>
      <c r="B12" s="87" t="s">
        <v>14</v>
      </c>
      <c r="C12" s="83" t="s">
        <v>15</v>
      </c>
      <c r="D12" s="73" t="s">
        <v>16</v>
      </c>
      <c r="E12" s="59"/>
      <c r="F12" s="65"/>
      <c r="G12" s="59"/>
      <c r="H12" s="65"/>
      <c r="I12" s="59"/>
      <c r="J12" s="59"/>
      <c r="K12" s="59"/>
      <c r="L12" s="59"/>
    </row>
    <row r="13" spans="1:14" s="72" customFormat="1">
      <c r="A13" s="70" t="s">
        <v>17</v>
      </c>
      <c r="B13" s="86">
        <f>B18/B20</f>
        <v>0.72564664719451788</v>
      </c>
      <c r="C13" s="65">
        <f>C18/C20</f>
        <v>0.73151579068060413</v>
      </c>
      <c r="D13" s="68">
        <f>D18/D20</f>
        <v>0.67877533930328338</v>
      </c>
      <c r="E13" s="59"/>
      <c r="F13" s="65"/>
      <c r="G13" s="59"/>
      <c r="H13" s="65"/>
      <c r="I13" s="59"/>
      <c r="J13" s="59"/>
      <c r="K13" s="59"/>
      <c r="L13" s="59"/>
    </row>
    <row r="14" spans="1:14" s="72" customFormat="1">
      <c r="A14" s="40" t="s">
        <v>18</v>
      </c>
      <c r="B14" s="87">
        <f>B19/B20</f>
        <v>0.27435335280548218</v>
      </c>
      <c r="C14" s="76">
        <f>C19/C20</f>
        <v>0.26848420931939576</v>
      </c>
      <c r="D14" s="73">
        <f>D19/D20</f>
        <v>0.32122466069671657</v>
      </c>
      <c r="E14" s="59"/>
      <c r="F14" s="65"/>
      <c r="G14" s="59"/>
      <c r="H14" s="65"/>
      <c r="I14" s="59"/>
      <c r="J14" s="59"/>
      <c r="K14" s="59"/>
      <c r="L14" s="59"/>
    </row>
    <row r="15" spans="1:14" s="72" customFormat="1">
      <c r="A15" s="138"/>
      <c r="B15" s="65"/>
      <c r="C15" s="59"/>
      <c r="D15" s="65"/>
      <c r="E15" s="59"/>
      <c r="F15" s="65"/>
      <c r="G15" s="59"/>
      <c r="H15" s="65"/>
      <c r="I15" s="59"/>
      <c r="J15" s="65"/>
      <c r="K15" s="59"/>
      <c r="L15" s="59"/>
      <c r="M15" s="59"/>
      <c r="N15" s="59"/>
    </row>
    <row r="16" spans="1:14" s="72" customFormat="1">
      <c r="A16" s="138"/>
      <c r="B16" s="65"/>
      <c r="C16" s="59"/>
      <c r="D16" s="65"/>
      <c r="E16" s="59"/>
      <c r="F16" s="65"/>
      <c r="G16" s="59"/>
      <c r="H16" s="65"/>
      <c r="I16" s="59"/>
      <c r="J16" s="65"/>
      <c r="K16" s="59"/>
      <c r="L16" s="59"/>
      <c r="M16" s="59"/>
      <c r="N16" s="59"/>
    </row>
    <row r="17" spans="1:14" s="72" customFormat="1">
      <c r="A17" s="69"/>
      <c r="B17" s="85">
        <v>2011</v>
      </c>
      <c r="C17" s="79">
        <v>2012</v>
      </c>
      <c r="D17" s="85">
        <v>2013</v>
      </c>
      <c r="E17" s="59"/>
      <c r="F17" s="65"/>
      <c r="G17" s="59"/>
      <c r="H17" s="65"/>
      <c r="I17" s="59"/>
      <c r="J17" s="59"/>
      <c r="K17" s="59"/>
      <c r="L17" s="59"/>
    </row>
    <row r="18" spans="1:14" s="72" customFormat="1">
      <c r="A18" s="70" t="s">
        <v>17</v>
      </c>
      <c r="B18" s="71">
        <f>B9</f>
        <v>7637248.3600000003</v>
      </c>
      <c r="C18" s="71">
        <f>C9</f>
        <v>14610741.679999998</v>
      </c>
      <c r="D18" s="71">
        <f>D9</f>
        <v>22662847.547999997</v>
      </c>
      <c r="E18" s="59"/>
      <c r="F18" s="65"/>
      <c r="G18" s="59"/>
      <c r="H18" s="65"/>
      <c r="I18" s="59"/>
      <c r="J18" s="59"/>
      <c r="K18" s="59"/>
      <c r="L18" s="59"/>
    </row>
    <row r="19" spans="1:14" s="72" customFormat="1">
      <c r="A19" s="70" t="s">
        <v>19</v>
      </c>
      <c r="B19" s="71">
        <f>$B$25*C25</f>
        <v>2887500</v>
      </c>
      <c r="C19" s="71">
        <f>$B$25*D25</f>
        <v>5362500</v>
      </c>
      <c r="D19" s="71">
        <f>$B$25*E25</f>
        <v>10725000</v>
      </c>
      <c r="E19" s="59"/>
      <c r="F19" s="65"/>
      <c r="G19" s="59"/>
      <c r="H19" s="65"/>
      <c r="I19" s="59"/>
      <c r="J19" s="59"/>
      <c r="K19" s="59"/>
      <c r="L19" s="59"/>
    </row>
    <row r="20" spans="1:14" s="72" customFormat="1">
      <c r="A20" s="40" t="s">
        <v>13</v>
      </c>
      <c r="B20" s="78">
        <f>SUM(B18:B19)</f>
        <v>10524748.359999999</v>
      </c>
      <c r="C20" s="78">
        <f>SUM(C18:C19)</f>
        <v>19973241.68</v>
      </c>
      <c r="D20" s="78">
        <f>SUM(D18:D19)</f>
        <v>33387847.547999997</v>
      </c>
      <c r="E20" s="59"/>
      <c r="F20" s="65"/>
      <c r="G20" s="59"/>
      <c r="H20" s="65"/>
      <c r="I20" s="59"/>
      <c r="J20" s="59"/>
      <c r="K20" s="59"/>
      <c r="L20" s="59"/>
    </row>
    <row r="21" spans="1:14" s="72" customFormat="1">
      <c r="A21" s="138"/>
      <c r="B21" s="65"/>
      <c r="C21" s="59"/>
      <c r="D21" s="65"/>
      <c r="E21" s="59"/>
      <c r="F21" s="65"/>
      <c r="G21" s="59"/>
      <c r="H21" s="65"/>
      <c r="I21" s="59"/>
      <c r="J21" s="65"/>
      <c r="K21" s="59"/>
      <c r="L21" s="59"/>
      <c r="M21" s="59"/>
      <c r="N21" s="59"/>
    </row>
    <row r="22" spans="1:14" s="72" customFormat="1">
      <c r="A22" s="138"/>
      <c r="B22" s="65"/>
      <c r="C22" s="59"/>
      <c r="D22" s="65"/>
      <c r="E22" s="59"/>
      <c r="F22" s="65"/>
      <c r="G22" s="59"/>
      <c r="H22" s="65"/>
      <c r="I22" s="59"/>
      <c r="J22" s="65"/>
      <c r="K22" s="59"/>
      <c r="L22" s="59"/>
      <c r="M22" s="59"/>
      <c r="N22" s="59"/>
    </row>
    <row r="23" spans="1:14" s="72" customFormat="1">
      <c r="A23" s="69"/>
      <c r="B23" s="73" t="s">
        <v>20</v>
      </c>
      <c r="C23" s="66">
        <v>2011</v>
      </c>
      <c r="D23" s="74">
        <v>2012</v>
      </c>
      <c r="E23" s="66">
        <v>2013</v>
      </c>
      <c r="F23" s="65"/>
      <c r="G23" s="59"/>
      <c r="H23" s="65"/>
      <c r="I23" s="59"/>
      <c r="J23" s="59"/>
      <c r="K23" s="59"/>
      <c r="L23" s="59"/>
    </row>
    <row r="24" spans="1:14" s="72" customFormat="1">
      <c r="A24" s="70" t="s">
        <v>21</v>
      </c>
      <c r="B24" s="71">
        <f>B3/C24</f>
        <v>24581.729452054795</v>
      </c>
      <c r="C24" s="88">
        <v>292</v>
      </c>
      <c r="D24" s="88">
        <f>C3/B24</f>
        <v>533.41731002185179</v>
      </c>
      <c r="E24" s="88">
        <f>D3/B24</f>
        <v>792.40901410098945</v>
      </c>
      <c r="F24" s="65"/>
      <c r="G24" s="59"/>
      <c r="H24" s="65"/>
      <c r="I24" s="59"/>
      <c r="J24" s="59"/>
      <c r="K24" s="59"/>
      <c r="L24" s="59"/>
    </row>
    <row r="25" spans="1:14" s="72" customFormat="1">
      <c r="A25" s="70" t="s">
        <v>19</v>
      </c>
      <c r="B25" s="71">
        <v>16500</v>
      </c>
      <c r="C25" s="88">
        <v>175</v>
      </c>
      <c r="D25" s="88">
        <v>325</v>
      </c>
      <c r="E25" s="88">
        <v>650</v>
      </c>
      <c r="F25" s="65"/>
      <c r="G25" s="59"/>
      <c r="H25" s="65"/>
      <c r="I25" s="59"/>
      <c r="J25" s="59"/>
      <c r="K25" s="59"/>
      <c r="L25" s="59"/>
    </row>
    <row r="26" spans="1:14" s="72" customFormat="1">
      <c r="A26" s="40" t="s">
        <v>13</v>
      </c>
      <c r="B26" s="89"/>
      <c r="C26" s="90">
        <f>SUM(C24:C25)</f>
        <v>467</v>
      </c>
      <c r="D26" s="90">
        <f>SUM(D24:D25)</f>
        <v>858.41731002185179</v>
      </c>
      <c r="E26" s="90">
        <f>SUM(E24:E25)</f>
        <v>1442.4090141009895</v>
      </c>
      <c r="F26" s="65"/>
      <c r="G26" s="59"/>
      <c r="H26" s="65"/>
      <c r="I26" s="59"/>
      <c r="J26" s="59"/>
      <c r="K26" s="59"/>
      <c r="L26" s="59"/>
    </row>
    <row r="27" spans="1:14" s="72" customFormat="1">
      <c r="A27" s="138"/>
      <c r="B27" s="65"/>
      <c r="C27" s="59"/>
      <c r="D27" s="65"/>
      <c r="E27" s="59"/>
      <c r="F27" s="65"/>
      <c r="G27" s="59"/>
      <c r="H27" s="65"/>
      <c r="I27" s="59"/>
      <c r="J27" s="65"/>
      <c r="K27" s="59"/>
      <c r="L27" s="59"/>
      <c r="M27" s="59"/>
      <c r="N27" s="59"/>
    </row>
    <row r="28" spans="1:14" s="72" customFormat="1">
      <c r="A28" s="138"/>
      <c r="B28" s="65"/>
      <c r="C28" s="59"/>
      <c r="D28" s="65"/>
      <c r="E28" s="59"/>
      <c r="F28" s="65"/>
      <c r="G28" s="59"/>
      <c r="H28" s="65"/>
      <c r="I28" s="59"/>
      <c r="J28" s="65"/>
      <c r="K28" s="59"/>
      <c r="L28" s="59"/>
      <c r="M28" s="59"/>
      <c r="N28" s="59"/>
    </row>
    <row r="29" spans="1:14" s="31" customFormat="1">
      <c r="A29" s="35"/>
      <c r="B29" s="25"/>
      <c r="C29" s="24"/>
      <c r="D29" s="25"/>
      <c r="E29" s="24"/>
      <c r="F29" s="25"/>
      <c r="G29" s="24"/>
      <c r="H29" s="25"/>
      <c r="I29" s="59"/>
      <c r="J29" s="65"/>
      <c r="K29" s="24"/>
      <c r="L29" s="24"/>
      <c r="M29" s="24"/>
      <c r="N29" s="24"/>
    </row>
    <row r="30" spans="1:14" s="31" customFormat="1">
      <c r="A30" s="69" t="s">
        <v>22</v>
      </c>
      <c r="B30" s="141">
        <v>2011</v>
      </c>
      <c r="C30" s="142"/>
      <c r="D30" s="141">
        <v>2012</v>
      </c>
      <c r="E30" s="142"/>
      <c r="F30" s="143">
        <v>2013</v>
      </c>
      <c r="G30" s="144"/>
      <c r="H30" s="132"/>
      <c r="I30" s="132"/>
      <c r="J30" s="132"/>
      <c r="K30" s="132"/>
      <c r="L30" s="24"/>
      <c r="M30" s="24"/>
      <c r="N30" s="24"/>
    </row>
    <row r="31" spans="1:14" s="31" customFormat="1">
      <c r="A31" s="40"/>
      <c r="B31" s="41" t="s">
        <v>23</v>
      </c>
      <c r="C31" s="42" t="s">
        <v>24</v>
      </c>
      <c r="D31" s="41" t="s">
        <v>23</v>
      </c>
      <c r="E31" s="42" t="s">
        <v>24</v>
      </c>
      <c r="F31" s="41" t="s">
        <v>23</v>
      </c>
      <c r="G31" s="42" t="s">
        <v>24</v>
      </c>
      <c r="H31" s="133"/>
      <c r="I31" s="133"/>
      <c r="J31" s="133"/>
      <c r="K31" s="133"/>
      <c r="L31" s="24"/>
      <c r="M31" s="24"/>
      <c r="N31" s="24"/>
    </row>
    <row r="32" spans="1:14" s="31" customFormat="1">
      <c r="A32" s="36" t="s">
        <v>25</v>
      </c>
      <c r="B32" s="38">
        <f>C32/$C$39</f>
        <v>0.41968841903978787</v>
      </c>
      <c r="C32" s="39">
        <f>Detail!C118</f>
        <v>4417115</v>
      </c>
      <c r="D32" s="38">
        <f t="shared" ref="D32:D38" si="0">E32/$E$39</f>
        <v>0.34137705382234174</v>
      </c>
      <c r="E32" s="39">
        <f>Detail!E118</f>
        <v>6818406.3999999994</v>
      </c>
      <c r="F32" s="38">
        <f>G32/$G$39</f>
        <v>0.29170469842352592</v>
      </c>
      <c r="G32" s="39">
        <f>Detail!G118</f>
        <v>9739391.9999999981</v>
      </c>
      <c r="H32" s="75"/>
      <c r="I32" s="131"/>
      <c r="J32" s="75"/>
      <c r="K32" s="131"/>
      <c r="L32" s="24"/>
      <c r="M32" s="24"/>
      <c r="N32" s="24"/>
    </row>
    <row r="33" spans="1:18" s="31" customFormat="1">
      <c r="A33" s="36" t="s">
        <v>26</v>
      </c>
      <c r="B33" s="38">
        <f t="shared" ref="B33:B38" si="1">C33/$C$39</f>
        <v>9.2805069213075228E-2</v>
      </c>
      <c r="C33" s="39">
        <f>Detail!C119</f>
        <v>976750</v>
      </c>
      <c r="D33" s="38">
        <f t="shared" si="0"/>
        <v>8.5344263455585434E-2</v>
      </c>
      <c r="E33" s="39">
        <f>Detail!E119</f>
        <v>1704601.5999999999</v>
      </c>
      <c r="F33" s="38">
        <f t="shared" ref="F33:F38" si="2">G33/$G$39</f>
        <v>7.5843221590116736E-2</v>
      </c>
      <c r="G33" s="39">
        <f>Detail!G119</f>
        <v>2532241.9199999995</v>
      </c>
      <c r="H33" s="75"/>
      <c r="I33" s="131"/>
      <c r="J33" s="75"/>
      <c r="K33" s="131"/>
      <c r="L33" s="24"/>
      <c r="M33" s="24"/>
      <c r="N33" s="24"/>
      <c r="O33" s="139"/>
      <c r="P33" s="139"/>
      <c r="Q33" s="139"/>
      <c r="R33" s="139"/>
    </row>
    <row r="34" spans="1:18" s="31" customFormat="1">
      <c r="A34" s="36" t="s">
        <v>27</v>
      </c>
      <c r="B34" s="38">
        <f t="shared" si="1"/>
        <v>0.11392196364113356</v>
      </c>
      <c r="C34" s="39">
        <f>Detail!C120</f>
        <v>1199000</v>
      </c>
      <c r="D34" s="38">
        <f t="shared" si="0"/>
        <v>0.16412358356843351</v>
      </c>
      <c r="E34" s="39">
        <f>Detail!E120</f>
        <v>3278079.9999999995</v>
      </c>
      <c r="F34" s="38">
        <f t="shared" si="2"/>
        <v>0.16335463111717452</v>
      </c>
      <c r="G34" s="39">
        <f>Detail!G120</f>
        <v>5454059.5199999996</v>
      </c>
      <c r="H34" s="75"/>
      <c r="I34" s="131"/>
      <c r="J34" s="75"/>
      <c r="K34" s="131"/>
      <c r="L34" s="24"/>
      <c r="M34" s="24"/>
      <c r="N34" s="24"/>
      <c r="O34" s="139"/>
      <c r="P34" s="139"/>
      <c r="Q34" s="139"/>
      <c r="R34" s="139"/>
    </row>
    <row r="35" spans="1:18" s="107" customFormat="1">
      <c r="A35" s="36" t="s">
        <v>28</v>
      </c>
      <c r="B35" s="38">
        <f t="shared" si="1"/>
        <v>9.9764855565629886E-3</v>
      </c>
      <c r="C35" s="39">
        <f>Detail!C121</f>
        <v>105000</v>
      </c>
      <c r="D35" s="38">
        <f t="shared" si="0"/>
        <v>6.5649433427373413E-3</v>
      </c>
      <c r="E35" s="39">
        <f>Detail!E121</f>
        <v>131123.19999999998</v>
      </c>
      <c r="F35" s="38">
        <f t="shared" si="2"/>
        <v>0</v>
      </c>
      <c r="G35" s="39">
        <f>Detail!G121</f>
        <v>0</v>
      </c>
      <c r="H35" s="75"/>
      <c r="I35" s="131"/>
      <c r="J35" s="75"/>
      <c r="K35" s="131"/>
      <c r="L35" s="24"/>
      <c r="M35" s="24"/>
      <c r="N35" s="24"/>
      <c r="O35" s="139"/>
      <c r="P35" s="139"/>
      <c r="Q35" s="139"/>
      <c r="R35" s="139"/>
    </row>
    <row r="36" spans="1:18" s="107" customFormat="1">
      <c r="A36" s="36" t="s">
        <v>29</v>
      </c>
      <c r="B36" s="38">
        <f t="shared" si="1"/>
        <v>4.560679111571652E-2</v>
      </c>
      <c r="C36" s="39">
        <f>Detail!C122</f>
        <v>480000</v>
      </c>
      <c r="D36" s="38">
        <f t="shared" si="0"/>
        <v>5.9084490084636065E-2</v>
      </c>
      <c r="E36" s="39">
        <f>Detail!E122</f>
        <v>1180108.7999999998</v>
      </c>
      <c r="F36" s="38">
        <f t="shared" si="2"/>
        <v>5.2506845716234665E-2</v>
      </c>
      <c r="G36" s="39">
        <f>Detail!G122</f>
        <v>1753090.5599999996</v>
      </c>
      <c r="H36" s="75"/>
      <c r="I36" s="131"/>
      <c r="J36" s="75"/>
      <c r="K36" s="131"/>
      <c r="L36" s="24"/>
      <c r="M36" s="24"/>
      <c r="N36" s="24"/>
      <c r="O36" s="139"/>
      <c r="P36" s="139"/>
      <c r="Q36" s="139"/>
      <c r="R36" s="139"/>
    </row>
    <row r="37" spans="1:18" s="31" customFormat="1">
      <c r="A37" s="37" t="s">
        <v>18</v>
      </c>
      <c r="B37" s="38">
        <f t="shared" si="1"/>
        <v>0.27435335280548218</v>
      </c>
      <c r="C37" s="46">
        <f>B19</f>
        <v>2887500</v>
      </c>
      <c r="D37" s="38">
        <f t="shared" si="0"/>
        <v>0.26848420931939576</v>
      </c>
      <c r="E37" s="46">
        <f>C19</f>
        <v>5362500</v>
      </c>
      <c r="F37" s="38">
        <f t="shared" si="2"/>
        <v>0.32122466069671657</v>
      </c>
      <c r="G37" s="46">
        <f>D19</f>
        <v>10725000</v>
      </c>
      <c r="H37" s="134"/>
      <c r="I37" s="34"/>
      <c r="J37" s="134"/>
      <c r="K37" s="34"/>
      <c r="L37" s="24"/>
      <c r="M37" s="24"/>
      <c r="N37" s="24"/>
      <c r="O37" s="139"/>
      <c r="P37" s="139"/>
      <c r="Q37" s="139"/>
      <c r="R37" s="139"/>
    </row>
    <row r="38" spans="1:18" s="137" customFormat="1">
      <c r="A38" s="37" t="s">
        <v>30</v>
      </c>
      <c r="B38" s="38">
        <f t="shared" si="1"/>
        <v>4.3647918628241689E-2</v>
      </c>
      <c r="C38" s="46">
        <f>B7</f>
        <v>459383.3600000001</v>
      </c>
      <c r="D38" s="38">
        <f t="shared" si="0"/>
        <v>7.5021456406870052E-2</v>
      </c>
      <c r="E38" s="46">
        <f>C7</f>
        <v>1498421.68</v>
      </c>
      <c r="F38" s="38">
        <f t="shared" si="2"/>
        <v>9.5365942456231548E-2</v>
      </c>
      <c r="G38" s="46">
        <f>D7</f>
        <v>3184063.5479999995</v>
      </c>
      <c r="H38" s="134"/>
      <c r="I38" s="34"/>
      <c r="J38" s="134"/>
      <c r="K38" s="34"/>
      <c r="L38" s="24"/>
      <c r="M38" s="24"/>
      <c r="N38" s="24"/>
      <c r="O38" s="139"/>
      <c r="P38" s="139"/>
      <c r="Q38" s="139"/>
      <c r="R38" s="139"/>
    </row>
    <row r="39" spans="1:18" s="31" customFormat="1">
      <c r="A39" s="43" t="s">
        <v>13</v>
      </c>
      <c r="B39" s="87">
        <f>SUM(B32:B38)</f>
        <v>1</v>
      </c>
      <c r="C39" s="84">
        <v>10524748.359999999</v>
      </c>
      <c r="D39" s="87">
        <f>SUM(D32:D38)</f>
        <v>1</v>
      </c>
      <c r="E39" s="84">
        <v>19973241.68</v>
      </c>
      <c r="F39" s="87">
        <f>SUM(F32:F38)</f>
        <v>0.99999999999999989</v>
      </c>
      <c r="G39" s="84">
        <v>33387847.547999997</v>
      </c>
      <c r="H39" s="135"/>
      <c r="I39" s="136"/>
      <c r="J39" s="135"/>
      <c r="K39" s="136"/>
      <c r="L39" s="24"/>
      <c r="M39" s="24"/>
      <c r="N39" s="24"/>
      <c r="O39" s="139"/>
      <c r="P39" s="139"/>
      <c r="Q39" s="139"/>
      <c r="R39" s="139"/>
    </row>
    <row r="40" spans="1:18" s="31" customFormat="1">
      <c r="A40" s="35"/>
      <c r="B40" s="25"/>
      <c r="C40" s="24"/>
      <c r="D40" s="25"/>
      <c r="E40" s="24"/>
      <c r="F40" s="25"/>
      <c r="G40" s="24"/>
      <c r="H40" s="25"/>
      <c r="I40" s="24"/>
      <c r="J40" s="25"/>
      <c r="K40" s="24"/>
      <c r="L40" s="24"/>
      <c r="M40" s="24"/>
      <c r="N40" s="24"/>
      <c r="O40" s="139"/>
      <c r="P40" s="139"/>
      <c r="Q40" s="139"/>
      <c r="R40" s="139"/>
    </row>
    <row r="41" spans="1:18" s="26" customFormat="1">
      <c r="B41" s="75"/>
      <c r="D41" s="75"/>
      <c r="F41" s="75"/>
      <c r="H41" s="75"/>
      <c r="J41" s="75"/>
      <c r="K41" s="104"/>
      <c r="L41" s="104"/>
      <c r="M41" s="104"/>
      <c r="N41" s="104"/>
    </row>
    <row r="42" spans="1:18" s="26" customFormat="1">
      <c r="A42" s="138"/>
      <c r="B42" s="138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77"/>
      <c r="N42" s="77"/>
      <c r="O42" s="77"/>
      <c r="P42" s="104"/>
      <c r="Q42" s="104"/>
      <c r="R42" s="104"/>
    </row>
    <row r="43" spans="1:18" s="27" customFormat="1">
      <c r="A43" s="35"/>
      <c r="B43" s="32"/>
      <c r="C43" s="33"/>
      <c r="D43" s="24"/>
      <c r="E43" s="33"/>
      <c r="F43" s="24"/>
      <c r="G43" s="33"/>
      <c r="H43" s="24"/>
      <c r="I43" s="33"/>
      <c r="J43" s="24"/>
      <c r="K43" s="33"/>
      <c r="L43" s="24"/>
      <c r="M43" s="29"/>
      <c r="N43" s="28"/>
      <c r="O43" s="30"/>
      <c r="P43" s="34"/>
      <c r="Q43" s="34"/>
      <c r="R43" s="34"/>
    </row>
  </sheetData>
  <mergeCells count="8">
    <mergeCell ref="K42:L42"/>
    <mergeCell ref="B30:C30"/>
    <mergeCell ref="D30:E30"/>
    <mergeCell ref="F30:G30"/>
    <mergeCell ref="C42:D42"/>
    <mergeCell ref="E42:F42"/>
    <mergeCell ref="G42:H42"/>
    <mergeCell ref="I42:J4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141"/>
  <sheetViews>
    <sheetView zoomScale="70" zoomScaleNormal="70" workbookViewId="0">
      <selection activeCell="Z98" sqref="Z98"/>
    </sheetView>
  </sheetViews>
  <sheetFormatPr defaultRowHeight="15"/>
  <cols>
    <col min="1" max="1" width="37.28515625" bestFit="1" customWidth="1"/>
    <col min="2" max="2" width="17.28515625" bestFit="1" customWidth="1"/>
    <col min="3" max="3" width="16" bestFit="1" customWidth="1"/>
    <col min="4" max="4" width="16.7109375" bestFit="1" customWidth="1"/>
    <col min="5" max="5" width="17.7109375" bestFit="1" customWidth="1"/>
    <col min="6" max="6" width="16.7109375" bestFit="1" customWidth="1"/>
    <col min="7" max="7" width="17.7109375" bestFit="1" customWidth="1"/>
    <col min="9" max="9" width="15.28515625" bestFit="1" customWidth="1"/>
    <col min="11" max="11" width="15.28515625" bestFit="1" customWidth="1"/>
    <col min="13" max="13" width="13.85546875" bestFit="1" customWidth="1"/>
    <col min="15" max="15" width="13.85546875" bestFit="1" customWidth="1"/>
    <col min="17" max="17" width="13.85546875" bestFit="1" customWidth="1"/>
    <col min="19" max="19" width="16" bestFit="1" customWidth="1"/>
    <col min="21" max="21" width="13.85546875" bestFit="1" customWidth="1"/>
    <col min="23" max="23" width="13.85546875" bestFit="1" customWidth="1"/>
    <col min="25" max="25" width="13.85546875" bestFit="1" customWidth="1"/>
    <col min="26" max="26" width="14.28515625" bestFit="1" customWidth="1"/>
    <col min="27" max="27" width="16.85546875" bestFit="1" customWidth="1"/>
    <col min="29" max="29" width="16.7109375" bestFit="1" customWidth="1"/>
  </cols>
  <sheetData>
    <row r="2" spans="1:25" ht="18.75">
      <c r="A2" s="147" t="s">
        <v>31</v>
      </c>
      <c r="B2" s="147"/>
      <c r="C2" s="148"/>
      <c r="D2" s="14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s="57" customFormat="1">
      <c r="A3" s="43" t="s">
        <v>22</v>
      </c>
      <c r="B3" s="43" t="s">
        <v>32</v>
      </c>
    </row>
    <row r="4" spans="1:25">
      <c r="A4" s="44" t="s">
        <v>33</v>
      </c>
      <c r="B4" s="45">
        <v>28500</v>
      </c>
    </row>
    <row r="5" spans="1:25">
      <c r="A5" s="44" t="s">
        <v>34</v>
      </c>
      <c r="B5" s="45">
        <v>22500</v>
      </c>
    </row>
    <row r="6" spans="1:25">
      <c r="A6" s="44" t="s">
        <v>35</v>
      </c>
      <c r="B6" s="45">
        <v>28500</v>
      </c>
    </row>
    <row r="7" spans="1:25">
      <c r="A7" s="43" t="s">
        <v>36</v>
      </c>
      <c r="B7" s="47"/>
    </row>
    <row r="10" spans="1:25" ht="18.75">
      <c r="A10" s="147" t="s">
        <v>37</v>
      </c>
      <c r="B10" s="147"/>
    </row>
    <row r="11" spans="1:25">
      <c r="A11" s="43" t="s">
        <v>22</v>
      </c>
      <c r="B11" s="43" t="s">
        <v>32</v>
      </c>
    </row>
    <row r="12" spans="1:25">
      <c r="A12" s="44" t="s">
        <v>33</v>
      </c>
      <c r="B12" s="45">
        <v>23000</v>
      </c>
    </row>
    <row r="13" spans="1:25">
      <c r="A13" s="44" t="s">
        <v>34</v>
      </c>
      <c r="B13" s="45">
        <v>19000</v>
      </c>
    </row>
    <row r="14" spans="1:25">
      <c r="A14" s="44" t="s">
        <v>35</v>
      </c>
      <c r="B14" s="45">
        <v>23000</v>
      </c>
    </row>
    <row r="15" spans="1:25">
      <c r="A15" s="36" t="s">
        <v>38</v>
      </c>
      <c r="B15" s="45">
        <v>10500</v>
      </c>
    </row>
    <row r="16" spans="1:25">
      <c r="A16" s="36" t="s">
        <v>39</v>
      </c>
      <c r="B16" s="45">
        <v>16000</v>
      </c>
    </row>
    <row r="17" spans="1:27">
      <c r="A17" s="43" t="s">
        <v>36</v>
      </c>
      <c r="B17" s="47"/>
    </row>
    <row r="19" spans="1:27" s="22" customFormat="1">
      <c r="A19" s="118"/>
      <c r="B19" s="146">
        <v>40544</v>
      </c>
      <c r="C19" s="146"/>
      <c r="D19" s="119">
        <v>40575</v>
      </c>
      <c r="E19" s="119"/>
      <c r="F19" s="119">
        <v>40603</v>
      </c>
      <c r="G19" s="119"/>
      <c r="H19" s="119">
        <v>40634</v>
      </c>
      <c r="I19" s="119"/>
      <c r="J19" s="119">
        <v>40664</v>
      </c>
      <c r="K19" s="119"/>
      <c r="L19" s="119">
        <v>40695</v>
      </c>
      <c r="M19" s="119"/>
      <c r="N19" s="119">
        <v>40725</v>
      </c>
      <c r="O19" s="119"/>
      <c r="P19" s="119">
        <v>40756</v>
      </c>
      <c r="Q19" s="119"/>
      <c r="R19" s="119">
        <v>40787</v>
      </c>
      <c r="S19" s="119"/>
      <c r="T19" s="119">
        <v>40817</v>
      </c>
      <c r="U19" s="119"/>
      <c r="V19" s="119">
        <v>40848</v>
      </c>
      <c r="W19" s="119"/>
      <c r="X19" s="119">
        <v>40878</v>
      </c>
      <c r="Y19" s="118"/>
      <c r="Z19" s="119" t="s">
        <v>13</v>
      </c>
      <c r="AA19" s="118"/>
    </row>
    <row r="20" spans="1:27" s="22" customFormat="1">
      <c r="A20" s="118" t="s">
        <v>40</v>
      </c>
      <c r="B20" s="120" t="s">
        <v>41</v>
      </c>
      <c r="C20" s="120" t="s">
        <v>8</v>
      </c>
      <c r="D20" s="120" t="s">
        <v>41</v>
      </c>
      <c r="E20" s="120" t="s">
        <v>8</v>
      </c>
      <c r="F20" s="120" t="s">
        <v>41</v>
      </c>
      <c r="G20" s="120" t="s">
        <v>8</v>
      </c>
      <c r="H20" s="120" t="s">
        <v>41</v>
      </c>
      <c r="I20" s="120" t="s">
        <v>8</v>
      </c>
      <c r="J20" s="120" t="s">
        <v>41</v>
      </c>
      <c r="K20" s="120" t="s">
        <v>8</v>
      </c>
      <c r="L20" s="120" t="s">
        <v>41</v>
      </c>
      <c r="M20" s="120" t="s">
        <v>8</v>
      </c>
      <c r="N20" s="120" t="s">
        <v>41</v>
      </c>
      <c r="O20" s="120" t="s">
        <v>8</v>
      </c>
      <c r="P20" s="120" t="s">
        <v>41</v>
      </c>
      <c r="Q20" s="120" t="s">
        <v>8</v>
      </c>
      <c r="R20" s="120" t="s">
        <v>41</v>
      </c>
      <c r="S20" s="120" t="s">
        <v>8</v>
      </c>
      <c r="T20" s="120" t="s">
        <v>41</v>
      </c>
      <c r="U20" s="120" t="s">
        <v>8</v>
      </c>
      <c r="V20" s="120" t="s">
        <v>41</v>
      </c>
      <c r="W20" s="120" t="s">
        <v>8</v>
      </c>
      <c r="X20" s="120" t="s">
        <v>41</v>
      </c>
      <c r="Y20" s="120" t="s">
        <v>8</v>
      </c>
      <c r="Z20" s="120" t="s">
        <v>41</v>
      </c>
      <c r="AA20" s="120" t="s">
        <v>8</v>
      </c>
    </row>
    <row r="21" spans="1:27">
      <c r="A21" s="22" t="s">
        <v>42</v>
      </c>
    </row>
    <row r="22" spans="1:27">
      <c r="A22" s="57" t="s">
        <v>43</v>
      </c>
      <c r="B22">
        <v>2</v>
      </c>
      <c r="C22" s="1">
        <f>B22*$B$12</f>
        <v>46000</v>
      </c>
      <c r="D22">
        <v>0</v>
      </c>
      <c r="E22" s="1">
        <f>D22*$B$12</f>
        <v>0</v>
      </c>
      <c r="F22">
        <v>4</v>
      </c>
      <c r="G22" s="1">
        <f>F22*$B$12</f>
        <v>92000</v>
      </c>
      <c r="H22">
        <v>0</v>
      </c>
      <c r="I22" s="1">
        <f>H22*$B$12</f>
        <v>0</v>
      </c>
      <c r="J22">
        <v>2</v>
      </c>
      <c r="K22" s="1">
        <f>J22*$B$12</f>
        <v>46000</v>
      </c>
      <c r="L22">
        <v>0</v>
      </c>
      <c r="M22" s="1">
        <f>L22*$B$12</f>
        <v>0</v>
      </c>
      <c r="N22">
        <v>0</v>
      </c>
      <c r="O22" s="1">
        <f>N22*$B$12</f>
        <v>0</v>
      </c>
      <c r="P22">
        <v>0</v>
      </c>
      <c r="Q22" s="1">
        <f>P22*$B$12</f>
        <v>0</v>
      </c>
      <c r="R22">
        <v>6</v>
      </c>
      <c r="S22" s="1">
        <f>R22*$B$12</f>
        <v>138000</v>
      </c>
      <c r="T22">
        <v>4</v>
      </c>
      <c r="U22" s="1">
        <f>T22*$B$12</f>
        <v>92000</v>
      </c>
      <c r="V22">
        <v>0</v>
      </c>
      <c r="W22" s="1">
        <f>V22*$B$12</f>
        <v>0</v>
      </c>
      <c r="X22">
        <v>2</v>
      </c>
      <c r="Y22" s="112">
        <f>X22*$B$12</f>
        <v>46000</v>
      </c>
      <c r="Z22" s="57">
        <f t="shared" ref="Z22:AA25" si="0">B22+D22+F22+H22+J22+L22+N22+P22+R22+T22+V22+X22</f>
        <v>20</v>
      </c>
      <c r="AA22" s="112">
        <f t="shared" si="0"/>
        <v>460000</v>
      </c>
    </row>
    <row r="23" spans="1:27">
      <c r="A23" s="57" t="s">
        <v>44</v>
      </c>
      <c r="B23">
        <v>0</v>
      </c>
      <c r="C23" s="1">
        <f>B23*$B$13</f>
        <v>0</v>
      </c>
      <c r="D23">
        <v>0</v>
      </c>
      <c r="E23" s="1">
        <f>D23*$B$13</f>
        <v>0</v>
      </c>
      <c r="F23">
        <v>2</v>
      </c>
      <c r="G23" s="1">
        <f>F23*$B$13</f>
        <v>38000</v>
      </c>
      <c r="H23">
        <v>0</v>
      </c>
      <c r="I23" s="1">
        <f>H23*$B$13</f>
        <v>0</v>
      </c>
      <c r="J23">
        <v>2</v>
      </c>
      <c r="K23" s="1">
        <f>J23*$B$13</f>
        <v>38000</v>
      </c>
      <c r="L23">
        <v>0</v>
      </c>
      <c r="M23" s="1">
        <f>L23*$B$13</f>
        <v>0</v>
      </c>
      <c r="N23">
        <v>0</v>
      </c>
      <c r="O23" s="1">
        <f>N23*$B$13</f>
        <v>0</v>
      </c>
      <c r="P23">
        <v>0</v>
      </c>
      <c r="Q23" s="1">
        <f>P23*$B$13</f>
        <v>0</v>
      </c>
      <c r="R23">
        <v>0</v>
      </c>
      <c r="S23" s="1">
        <f>R23*$B$13</f>
        <v>0</v>
      </c>
      <c r="T23">
        <v>0</v>
      </c>
      <c r="U23" s="1">
        <f>T23*$B$13</f>
        <v>0</v>
      </c>
      <c r="V23">
        <v>0</v>
      </c>
      <c r="W23" s="1">
        <f>V23*$B$13</f>
        <v>0</v>
      </c>
      <c r="X23">
        <v>0</v>
      </c>
      <c r="Y23" s="112">
        <f>X23*$B$13</f>
        <v>0</v>
      </c>
      <c r="Z23" s="57">
        <f t="shared" si="0"/>
        <v>4</v>
      </c>
      <c r="AA23" s="112">
        <f t="shared" si="0"/>
        <v>76000</v>
      </c>
    </row>
    <row r="24" spans="1:27">
      <c r="A24" s="57" t="s">
        <v>45</v>
      </c>
      <c r="B24">
        <v>0</v>
      </c>
      <c r="C24" s="1">
        <f>B24*$B$14</f>
        <v>0</v>
      </c>
      <c r="D24">
        <v>0</v>
      </c>
      <c r="E24" s="1">
        <f>D24*$B$14</f>
        <v>0</v>
      </c>
      <c r="F24">
        <v>0</v>
      </c>
      <c r="G24" s="1">
        <f>F24*$B$14</f>
        <v>0</v>
      </c>
      <c r="H24">
        <v>0</v>
      </c>
      <c r="I24" s="1">
        <f>H24*$B$14</f>
        <v>0</v>
      </c>
      <c r="K24" s="1">
        <f>J24*$B$14</f>
        <v>0</v>
      </c>
      <c r="L24">
        <v>0</v>
      </c>
      <c r="M24" s="1">
        <f>L24*$B$14</f>
        <v>0</v>
      </c>
      <c r="N24">
        <v>0</v>
      </c>
      <c r="O24" s="1">
        <f>N24*$B$14</f>
        <v>0</v>
      </c>
      <c r="P24">
        <v>0</v>
      </c>
      <c r="Q24" s="1">
        <f>P24*$B$14</f>
        <v>0</v>
      </c>
      <c r="R24">
        <v>3</v>
      </c>
      <c r="S24" s="1">
        <f>R24*$B$14</f>
        <v>69000</v>
      </c>
      <c r="T24">
        <v>2</v>
      </c>
      <c r="U24" s="1">
        <f>T24*$B$14</f>
        <v>46000</v>
      </c>
      <c r="V24">
        <v>0</v>
      </c>
      <c r="W24" s="1">
        <f>V24*$B$14</f>
        <v>0</v>
      </c>
      <c r="X24">
        <v>0</v>
      </c>
      <c r="Y24" s="112">
        <f>X24*$B$14</f>
        <v>0</v>
      </c>
      <c r="Z24" s="57">
        <f t="shared" si="0"/>
        <v>5</v>
      </c>
      <c r="AA24" s="112">
        <f t="shared" si="0"/>
        <v>115000</v>
      </c>
    </row>
    <row r="25" spans="1:27" s="22" customFormat="1">
      <c r="A25" s="111" t="s">
        <v>46</v>
      </c>
      <c r="B25" s="22">
        <f>SUM(B22:B24)</f>
        <v>2</v>
      </c>
      <c r="C25" s="115">
        <f t="shared" ref="C25:Y25" si="1">SUM(C22:C24)</f>
        <v>46000</v>
      </c>
      <c r="D25" s="22">
        <f t="shared" si="1"/>
        <v>0</v>
      </c>
      <c r="E25" s="115">
        <f t="shared" si="1"/>
        <v>0</v>
      </c>
      <c r="F25" s="22">
        <f t="shared" si="1"/>
        <v>6</v>
      </c>
      <c r="G25" s="115">
        <f t="shared" si="1"/>
        <v>130000</v>
      </c>
      <c r="H25" s="22">
        <f t="shared" si="1"/>
        <v>0</v>
      </c>
      <c r="I25" s="115">
        <f t="shared" si="1"/>
        <v>0</v>
      </c>
      <c r="J25" s="22">
        <f t="shared" si="1"/>
        <v>4</v>
      </c>
      <c r="K25" s="115">
        <f t="shared" si="1"/>
        <v>84000</v>
      </c>
      <c r="L25" s="22">
        <f t="shared" si="1"/>
        <v>0</v>
      </c>
      <c r="M25" s="115">
        <f t="shared" si="1"/>
        <v>0</v>
      </c>
      <c r="N25" s="22">
        <f t="shared" si="1"/>
        <v>0</v>
      </c>
      <c r="O25" s="115">
        <f t="shared" si="1"/>
        <v>0</v>
      </c>
      <c r="P25" s="22">
        <f t="shared" si="1"/>
        <v>0</v>
      </c>
      <c r="Q25" s="115">
        <f t="shared" si="1"/>
        <v>0</v>
      </c>
      <c r="R25" s="22">
        <f t="shared" si="1"/>
        <v>9</v>
      </c>
      <c r="S25" s="115">
        <f t="shared" si="1"/>
        <v>207000</v>
      </c>
      <c r="T25" s="22">
        <f t="shared" si="1"/>
        <v>6</v>
      </c>
      <c r="U25" s="115">
        <f t="shared" si="1"/>
        <v>138000</v>
      </c>
      <c r="V25" s="22">
        <f t="shared" si="1"/>
        <v>0</v>
      </c>
      <c r="W25" s="115">
        <f t="shared" si="1"/>
        <v>0</v>
      </c>
      <c r="X25" s="22">
        <f t="shared" si="1"/>
        <v>2</v>
      </c>
      <c r="Y25" s="114">
        <f t="shared" si="1"/>
        <v>46000</v>
      </c>
      <c r="Z25" s="139">
        <f t="shared" si="0"/>
        <v>29</v>
      </c>
      <c r="AA25" s="114">
        <f t="shared" si="0"/>
        <v>651000</v>
      </c>
    </row>
    <row r="27" spans="1:27">
      <c r="A27" s="111" t="s">
        <v>47</v>
      </c>
    </row>
    <row r="28" spans="1:27">
      <c r="A28" s="57" t="s">
        <v>43</v>
      </c>
      <c r="B28">
        <v>2</v>
      </c>
      <c r="C28" s="1">
        <f>B28*$B$12</f>
        <v>46000</v>
      </c>
      <c r="D28">
        <v>0</v>
      </c>
      <c r="E28" s="1">
        <f>D28*$B$12</f>
        <v>0</v>
      </c>
      <c r="F28">
        <v>0</v>
      </c>
      <c r="G28" s="1">
        <f>F28*$B$12</f>
        <v>0</v>
      </c>
      <c r="H28">
        <v>0</v>
      </c>
      <c r="I28" s="1">
        <f>H28*$B$12</f>
        <v>0</v>
      </c>
      <c r="J28">
        <v>3</v>
      </c>
      <c r="K28" s="1">
        <f>J28*$B$12</f>
        <v>69000</v>
      </c>
      <c r="L28">
        <v>0</v>
      </c>
      <c r="M28" s="1">
        <f>L28*$B$12</f>
        <v>0</v>
      </c>
      <c r="N28">
        <v>0</v>
      </c>
      <c r="O28" s="1">
        <f>N28*$B$12</f>
        <v>0</v>
      </c>
      <c r="P28">
        <v>0</v>
      </c>
      <c r="Q28" s="1">
        <f>P28*$B$12</f>
        <v>0</v>
      </c>
      <c r="R28">
        <v>2</v>
      </c>
      <c r="S28" s="1">
        <f>R28*$B$12</f>
        <v>46000</v>
      </c>
      <c r="T28">
        <v>0</v>
      </c>
      <c r="U28" s="1">
        <f>T28*$B$12</f>
        <v>0</v>
      </c>
      <c r="V28">
        <v>0</v>
      </c>
      <c r="W28" s="1">
        <f>V28*$B$12</f>
        <v>0</v>
      </c>
      <c r="X28">
        <v>1</v>
      </c>
      <c r="Y28" s="1">
        <f>X28*$B$12</f>
        <v>23000</v>
      </c>
      <c r="Z28" s="57">
        <f t="shared" ref="Z28:AA31" si="2">B28+D28+F28+H28+J28+L28+N28+P28+R28+T28+V28+X28</f>
        <v>8</v>
      </c>
      <c r="AA28" s="112">
        <f t="shared" si="2"/>
        <v>184000</v>
      </c>
    </row>
    <row r="29" spans="1:27">
      <c r="A29" s="57" t="s">
        <v>44</v>
      </c>
      <c r="B29">
        <v>0</v>
      </c>
      <c r="C29" s="1">
        <f>B29*$B$13</f>
        <v>0</v>
      </c>
      <c r="D29">
        <v>0</v>
      </c>
      <c r="E29" s="1">
        <f>D29*$B$13</f>
        <v>0</v>
      </c>
      <c r="F29">
        <v>0</v>
      </c>
      <c r="G29" s="1">
        <f>F29*$B$13</f>
        <v>0</v>
      </c>
      <c r="H29">
        <v>0</v>
      </c>
      <c r="I29" s="1">
        <f>H29*$B$13</f>
        <v>0</v>
      </c>
      <c r="J29">
        <v>0</v>
      </c>
      <c r="K29" s="1">
        <f>J29*$B$13</f>
        <v>0</v>
      </c>
      <c r="L29">
        <v>0</v>
      </c>
      <c r="M29" s="1">
        <f>L29*$B$13</f>
        <v>0</v>
      </c>
      <c r="N29">
        <v>0</v>
      </c>
      <c r="O29" s="1">
        <f>N29*$B$13</f>
        <v>0</v>
      </c>
      <c r="P29">
        <v>0</v>
      </c>
      <c r="Q29" s="1">
        <f>P29*$B$13</f>
        <v>0</v>
      </c>
      <c r="R29">
        <f>SUM(R26:R28)</f>
        <v>2</v>
      </c>
      <c r="S29" s="1">
        <f>R29*$B$13</f>
        <v>38000</v>
      </c>
      <c r="T29">
        <v>0</v>
      </c>
      <c r="U29" s="1">
        <f>T29*$B$13</f>
        <v>0</v>
      </c>
      <c r="V29">
        <v>0</v>
      </c>
      <c r="W29" s="1">
        <f>V29*$B$13</f>
        <v>0</v>
      </c>
      <c r="X29">
        <v>1</v>
      </c>
      <c r="Y29" s="1">
        <f>X29*$B$13</f>
        <v>19000</v>
      </c>
      <c r="Z29" s="57">
        <f t="shared" si="2"/>
        <v>3</v>
      </c>
      <c r="AA29" s="112">
        <f t="shared" si="2"/>
        <v>57000</v>
      </c>
    </row>
    <row r="30" spans="1:27">
      <c r="A30" s="57" t="s">
        <v>45</v>
      </c>
      <c r="B30">
        <v>0</v>
      </c>
      <c r="C30" s="1">
        <f>B30*$B$14</f>
        <v>0</v>
      </c>
      <c r="D30">
        <v>0</v>
      </c>
      <c r="E30" s="1">
        <f>D30*$B$14</f>
        <v>0</v>
      </c>
      <c r="F30">
        <v>2</v>
      </c>
      <c r="G30" s="1">
        <f>F30*$B$14</f>
        <v>46000</v>
      </c>
      <c r="H30">
        <v>0</v>
      </c>
      <c r="I30" s="1">
        <f>H30*$B$14</f>
        <v>0</v>
      </c>
      <c r="J30">
        <v>0</v>
      </c>
      <c r="K30" s="1">
        <f>J30*$B$14</f>
        <v>0</v>
      </c>
      <c r="L30">
        <v>0</v>
      </c>
      <c r="M30" s="1">
        <f>L30*$B$14</f>
        <v>0</v>
      </c>
      <c r="N30">
        <v>0</v>
      </c>
      <c r="O30" s="1">
        <f>N30*$B$14</f>
        <v>0</v>
      </c>
      <c r="P30">
        <v>0</v>
      </c>
      <c r="Q30" s="1">
        <f>P30*$B$14</f>
        <v>0</v>
      </c>
      <c r="R30">
        <v>2</v>
      </c>
      <c r="S30" s="1">
        <f>R30*$B$14</f>
        <v>46000</v>
      </c>
      <c r="T30">
        <v>0</v>
      </c>
      <c r="U30" s="1">
        <f>T30*$B$14</f>
        <v>0</v>
      </c>
      <c r="V30">
        <v>0</v>
      </c>
      <c r="W30" s="1">
        <f>V30*$B$14</f>
        <v>0</v>
      </c>
      <c r="X30">
        <v>1</v>
      </c>
      <c r="Y30" s="1">
        <f>X30*$B$14</f>
        <v>23000</v>
      </c>
      <c r="Z30" s="57">
        <f t="shared" si="2"/>
        <v>5</v>
      </c>
      <c r="AA30" s="112">
        <f t="shared" si="2"/>
        <v>115000</v>
      </c>
    </row>
    <row r="31" spans="1:27">
      <c r="A31" s="57" t="s">
        <v>38</v>
      </c>
      <c r="B31">
        <v>0</v>
      </c>
      <c r="C31" s="1">
        <f>B31*$B$15</f>
        <v>0</v>
      </c>
      <c r="D31">
        <v>4</v>
      </c>
      <c r="E31" s="1">
        <f>D31*$B$15</f>
        <v>42000</v>
      </c>
      <c r="F31">
        <v>0</v>
      </c>
      <c r="G31" s="1">
        <f>F31*$B$15</f>
        <v>0</v>
      </c>
      <c r="H31">
        <v>0</v>
      </c>
      <c r="I31" s="1">
        <f>H31*$B$15</f>
        <v>0</v>
      </c>
      <c r="J31">
        <v>4</v>
      </c>
      <c r="K31" s="1">
        <f>J31*$B$15</f>
        <v>42000</v>
      </c>
      <c r="L31">
        <v>0</v>
      </c>
      <c r="M31" s="1">
        <f>L31*$B$15</f>
        <v>0</v>
      </c>
      <c r="N31">
        <v>0</v>
      </c>
      <c r="O31" s="1">
        <f>N31*$B$15</f>
        <v>0</v>
      </c>
      <c r="P31">
        <v>0</v>
      </c>
      <c r="Q31" s="1">
        <f>P31*$B$15</f>
        <v>0</v>
      </c>
      <c r="R31">
        <v>2</v>
      </c>
      <c r="S31" s="1">
        <f>R31*$B$15</f>
        <v>21000</v>
      </c>
      <c r="T31">
        <v>0</v>
      </c>
      <c r="U31" s="1">
        <f>T31*$B$15</f>
        <v>0</v>
      </c>
      <c r="V31">
        <v>0</v>
      </c>
      <c r="W31" s="1">
        <f>V31*$B$15</f>
        <v>0</v>
      </c>
      <c r="X31">
        <v>0</v>
      </c>
      <c r="Y31" s="1">
        <f>X31*$B$15</f>
        <v>0</v>
      </c>
      <c r="Z31" s="57">
        <f t="shared" si="2"/>
        <v>10</v>
      </c>
      <c r="AA31" s="112">
        <f t="shared" si="2"/>
        <v>105000</v>
      </c>
    </row>
    <row r="32" spans="1:27" s="22" customFormat="1">
      <c r="A32" s="111" t="s">
        <v>48</v>
      </c>
      <c r="B32" s="22">
        <f>SUM(B28:B31)</f>
        <v>2</v>
      </c>
      <c r="C32" s="114">
        <f t="shared" ref="C32:AA32" si="3">SUM(C28:C31)</f>
        <v>46000</v>
      </c>
      <c r="D32" s="22">
        <f t="shared" si="3"/>
        <v>4</v>
      </c>
      <c r="E32" s="115">
        <f t="shared" si="3"/>
        <v>42000</v>
      </c>
      <c r="F32" s="22">
        <f t="shared" si="3"/>
        <v>2</v>
      </c>
      <c r="G32" s="115">
        <f t="shared" si="3"/>
        <v>46000</v>
      </c>
      <c r="H32" s="22">
        <f t="shared" si="3"/>
        <v>0</v>
      </c>
      <c r="I32" s="115">
        <f t="shared" si="3"/>
        <v>0</v>
      </c>
      <c r="J32" s="22">
        <f t="shared" si="3"/>
        <v>7</v>
      </c>
      <c r="K32" s="115">
        <f t="shared" si="3"/>
        <v>111000</v>
      </c>
      <c r="L32" s="22">
        <f t="shared" si="3"/>
        <v>0</v>
      </c>
      <c r="M32" s="115">
        <f t="shared" si="3"/>
        <v>0</v>
      </c>
      <c r="N32" s="22">
        <f t="shared" si="3"/>
        <v>0</v>
      </c>
      <c r="O32" s="115">
        <f t="shared" si="3"/>
        <v>0</v>
      </c>
      <c r="P32" s="22">
        <f t="shared" si="3"/>
        <v>0</v>
      </c>
      <c r="Q32" s="115">
        <f t="shared" si="3"/>
        <v>0</v>
      </c>
      <c r="R32" s="22">
        <f t="shared" si="3"/>
        <v>8</v>
      </c>
      <c r="S32" s="115">
        <f t="shared" si="3"/>
        <v>151000</v>
      </c>
      <c r="T32" s="22">
        <f t="shared" si="3"/>
        <v>0</v>
      </c>
      <c r="U32" s="115">
        <f t="shared" si="3"/>
        <v>0</v>
      </c>
      <c r="V32" s="22">
        <f t="shared" si="3"/>
        <v>0</v>
      </c>
      <c r="W32" s="115">
        <f t="shared" si="3"/>
        <v>0</v>
      </c>
      <c r="X32" s="22">
        <f t="shared" si="3"/>
        <v>3</v>
      </c>
      <c r="Y32" s="115">
        <f t="shared" si="3"/>
        <v>65000</v>
      </c>
      <c r="Z32" s="139">
        <f t="shared" si="3"/>
        <v>26</v>
      </c>
      <c r="AA32" s="115">
        <f t="shared" si="3"/>
        <v>461000</v>
      </c>
    </row>
    <row r="34" spans="1:27">
      <c r="A34" s="111" t="s">
        <v>49</v>
      </c>
    </row>
    <row r="35" spans="1:27">
      <c r="A35" s="57" t="s">
        <v>43</v>
      </c>
      <c r="B35">
        <v>0</v>
      </c>
      <c r="C35" s="1">
        <f>B35*$B$12</f>
        <v>0</v>
      </c>
      <c r="D35">
        <v>0</v>
      </c>
      <c r="E35" s="1">
        <f>D35*$B$12</f>
        <v>0</v>
      </c>
      <c r="F35">
        <v>0</v>
      </c>
      <c r="G35" s="1">
        <f>F35*$B$12</f>
        <v>0</v>
      </c>
      <c r="H35">
        <v>0</v>
      </c>
      <c r="I35" s="1">
        <f>H35*$B$12</f>
        <v>0</v>
      </c>
      <c r="J35">
        <v>0</v>
      </c>
      <c r="K35" s="1">
        <f>J35*$B$12</f>
        <v>0</v>
      </c>
      <c r="L35">
        <v>0</v>
      </c>
      <c r="M35" s="1">
        <f>L35*$B$12</f>
        <v>0</v>
      </c>
      <c r="N35">
        <v>0</v>
      </c>
      <c r="O35" s="1">
        <f>N35*$B$12</f>
        <v>0</v>
      </c>
      <c r="P35">
        <v>0</v>
      </c>
      <c r="Q35" s="1">
        <f>P35*$B$12</f>
        <v>0</v>
      </c>
      <c r="R35">
        <v>0</v>
      </c>
      <c r="S35" s="1">
        <f>R35*$B$12</f>
        <v>0</v>
      </c>
      <c r="T35">
        <v>0</v>
      </c>
      <c r="U35" s="1">
        <f>T35*$B$12</f>
        <v>0</v>
      </c>
      <c r="V35">
        <v>0</v>
      </c>
      <c r="W35" s="1">
        <f>V35*$B$12</f>
        <v>0</v>
      </c>
      <c r="X35">
        <v>0</v>
      </c>
      <c r="Y35" s="1">
        <f>X35*$B$12</f>
        <v>0</v>
      </c>
      <c r="Z35" s="57">
        <f t="shared" ref="Z35:AA39" si="4">B35+D35+F35+H35+J35+L35+N35+P35+R35+T35+V35+X35</f>
        <v>0</v>
      </c>
      <c r="AA35" s="112">
        <f t="shared" si="4"/>
        <v>0</v>
      </c>
    </row>
    <row r="36" spans="1:27">
      <c r="A36" s="57" t="s">
        <v>44</v>
      </c>
      <c r="B36">
        <v>0</v>
      </c>
      <c r="C36" s="1">
        <f>B36*$B$13</f>
        <v>0</v>
      </c>
      <c r="D36">
        <v>0</v>
      </c>
      <c r="E36" s="1">
        <f>D36*$B$13</f>
        <v>0</v>
      </c>
      <c r="F36">
        <v>0</v>
      </c>
      <c r="G36" s="1">
        <f>F36*$B$13</f>
        <v>0</v>
      </c>
      <c r="H36">
        <v>0</v>
      </c>
      <c r="I36" s="1">
        <f>H36*$B$13</f>
        <v>0</v>
      </c>
      <c r="J36">
        <v>0</v>
      </c>
      <c r="K36" s="1">
        <f>J36*$B$13</f>
        <v>0</v>
      </c>
      <c r="L36">
        <v>0</v>
      </c>
      <c r="M36" s="1">
        <f>L36*$B$13</f>
        <v>0</v>
      </c>
      <c r="N36">
        <v>0</v>
      </c>
      <c r="O36" s="1">
        <f>N36*$B$13</f>
        <v>0</v>
      </c>
      <c r="P36">
        <v>0</v>
      </c>
      <c r="Q36" s="1">
        <f>P36*$B$13</f>
        <v>0</v>
      </c>
      <c r="R36">
        <v>0</v>
      </c>
      <c r="S36" s="1">
        <f>R36*$B$13</f>
        <v>0</v>
      </c>
      <c r="T36">
        <v>0</v>
      </c>
      <c r="U36" s="1">
        <f>T36*$B$13</f>
        <v>0</v>
      </c>
      <c r="V36">
        <v>0</v>
      </c>
      <c r="W36" s="1">
        <f>V36*$B$13</f>
        <v>0</v>
      </c>
      <c r="X36">
        <v>0</v>
      </c>
      <c r="Y36" s="1">
        <f>X36*$B$13</f>
        <v>0</v>
      </c>
      <c r="Z36" s="57">
        <f t="shared" si="4"/>
        <v>0</v>
      </c>
      <c r="AA36" s="112">
        <f t="shared" si="4"/>
        <v>0</v>
      </c>
    </row>
    <row r="37" spans="1:27">
      <c r="A37" s="57" t="s">
        <v>45</v>
      </c>
      <c r="B37">
        <v>0</v>
      </c>
      <c r="C37" s="1">
        <f>B37*$B$14</f>
        <v>0</v>
      </c>
      <c r="D37">
        <v>0</v>
      </c>
      <c r="E37" s="1">
        <f>D37*$B$14</f>
        <v>0</v>
      </c>
      <c r="F37">
        <v>0</v>
      </c>
      <c r="G37" s="1">
        <f>F37*$B$14</f>
        <v>0</v>
      </c>
      <c r="H37">
        <v>0</v>
      </c>
      <c r="I37" s="1">
        <f>H37*$B$14</f>
        <v>0</v>
      </c>
      <c r="J37">
        <v>0</v>
      </c>
      <c r="K37" s="1">
        <f>J37*$B$14</f>
        <v>0</v>
      </c>
      <c r="L37">
        <v>0</v>
      </c>
      <c r="M37" s="1">
        <f>L37*$B$14</f>
        <v>0</v>
      </c>
      <c r="N37">
        <v>0</v>
      </c>
      <c r="O37" s="1">
        <f>N37*$B$14</f>
        <v>0</v>
      </c>
      <c r="P37">
        <v>0</v>
      </c>
      <c r="Q37" s="1">
        <f>P37*$B$14</f>
        <v>0</v>
      </c>
      <c r="R37">
        <v>0</v>
      </c>
      <c r="S37" s="1">
        <f>R37*$B$14</f>
        <v>0</v>
      </c>
      <c r="T37">
        <v>0</v>
      </c>
      <c r="U37" s="1">
        <f>T37*$B$14</f>
        <v>0</v>
      </c>
      <c r="V37">
        <v>0</v>
      </c>
      <c r="W37" s="1">
        <f>V37*$B$14</f>
        <v>0</v>
      </c>
      <c r="X37">
        <v>0</v>
      </c>
      <c r="Y37" s="1">
        <f>X37*$B$14</f>
        <v>0</v>
      </c>
      <c r="Z37" s="57">
        <f t="shared" si="4"/>
        <v>0</v>
      </c>
      <c r="AA37" s="112">
        <f t="shared" si="4"/>
        <v>0</v>
      </c>
    </row>
    <row r="38" spans="1:27">
      <c r="A38" s="57" t="s">
        <v>38</v>
      </c>
      <c r="B38">
        <v>0</v>
      </c>
      <c r="C38" s="1">
        <f>B38*$B$15</f>
        <v>0</v>
      </c>
      <c r="D38">
        <v>0</v>
      </c>
      <c r="E38" s="1">
        <f>D38*$B$15</f>
        <v>0</v>
      </c>
      <c r="F38">
        <v>0</v>
      </c>
      <c r="G38" s="1">
        <f>F38*$B$15</f>
        <v>0</v>
      </c>
      <c r="H38">
        <v>0</v>
      </c>
      <c r="I38" s="1">
        <f>H38*$B$15</f>
        <v>0</v>
      </c>
      <c r="J38">
        <v>0</v>
      </c>
      <c r="K38" s="1">
        <f>J38*$B$15</f>
        <v>0</v>
      </c>
      <c r="L38">
        <v>0</v>
      </c>
      <c r="M38" s="1">
        <f>L38*$B$15</f>
        <v>0</v>
      </c>
      <c r="N38">
        <v>0</v>
      </c>
      <c r="O38" s="1">
        <f>N38*$B$15</f>
        <v>0</v>
      </c>
      <c r="P38">
        <v>0</v>
      </c>
      <c r="Q38" s="1">
        <f>P38*$B$15</f>
        <v>0</v>
      </c>
      <c r="R38">
        <v>0</v>
      </c>
      <c r="S38" s="1">
        <f>R38*$B$15</f>
        <v>0</v>
      </c>
      <c r="T38">
        <v>0</v>
      </c>
      <c r="U38" s="1">
        <f>T38*$B$15</f>
        <v>0</v>
      </c>
      <c r="V38">
        <v>0</v>
      </c>
      <c r="W38" s="1">
        <f>V38*$B$15</f>
        <v>0</v>
      </c>
      <c r="X38">
        <v>0</v>
      </c>
      <c r="Y38" s="1">
        <f>X38*$B$15</f>
        <v>0</v>
      </c>
      <c r="Z38" s="57">
        <f t="shared" si="4"/>
        <v>0</v>
      </c>
      <c r="AA38" s="112">
        <f t="shared" si="4"/>
        <v>0</v>
      </c>
    </row>
    <row r="39" spans="1:27">
      <c r="A39" s="57" t="s">
        <v>39</v>
      </c>
      <c r="B39">
        <v>0</v>
      </c>
      <c r="C39" s="1">
        <f>B39*$B$16</f>
        <v>0</v>
      </c>
      <c r="D39">
        <v>0</v>
      </c>
      <c r="E39" s="1">
        <f>D39*$B$16</f>
        <v>0</v>
      </c>
      <c r="F39">
        <v>0</v>
      </c>
      <c r="G39" s="1">
        <f>F39*$B$16</f>
        <v>0</v>
      </c>
      <c r="H39">
        <v>0</v>
      </c>
      <c r="I39" s="1">
        <f>H39*$B$16</f>
        <v>0</v>
      </c>
      <c r="J39">
        <v>10</v>
      </c>
      <c r="K39" s="1">
        <f>J39*$B$16</f>
        <v>160000</v>
      </c>
      <c r="L39">
        <v>0</v>
      </c>
      <c r="M39" s="1">
        <f>L39*$B$16</f>
        <v>0</v>
      </c>
      <c r="N39">
        <v>0</v>
      </c>
      <c r="O39" s="1">
        <f>N39*$B$16</f>
        <v>0</v>
      </c>
      <c r="P39">
        <v>10</v>
      </c>
      <c r="Q39" s="1">
        <f>P39*$B$16</f>
        <v>160000</v>
      </c>
      <c r="R39">
        <v>5</v>
      </c>
      <c r="S39" s="1">
        <f>R39*$B$16</f>
        <v>80000</v>
      </c>
      <c r="T39">
        <v>5</v>
      </c>
      <c r="U39" s="1">
        <f>T39*$B$16</f>
        <v>80000</v>
      </c>
      <c r="V39">
        <v>0</v>
      </c>
      <c r="W39" s="1">
        <f>V39*$B$16</f>
        <v>0</v>
      </c>
      <c r="X39">
        <v>0</v>
      </c>
      <c r="Y39" s="1">
        <f>X39*$B$16</f>
        <v>0</v>
      </c>
      <c r="Z39" s="57">
        <f t="shared" si="4"/>
        <v>30</v>
      </c>
      <c r="AA39" s="112">
        <f t="shared" si="4"/>
        <v>480000</v>
      </c>
    </row>
    <row r="40" spans="1:27" s="22" customFormat="1">
      <c r="A40" s="111" t="s">
        <v>50</v>
      </c>
      <c r="B40" s="22">
        <f>SUM(B35:B39)</f>
        <v>0</v>
      </c>
      <c r="C40" s="114">
        <f t="shared" ref="C40:AA40" si="5">SUM(C35:C39)</f>
        <v>0</v>
      </c>
      <c r="D40" s="22">
        <f t="shared" si="5"/>
        <v>0</v>
      </c>
      <c r="E40" s="114">
        <f t="shared" si="5"/>
        <v>0</v>
      </c>
      <c r="F40" s="22">
        <f t="shared" si="5"/>
        <v>0</v>
      </c>
      <c r="G40" s="114">
        <f t="shared" si="5"/>
        <v>0</v>
      </c>
      <c r="H40" s="22">
        <f t="shared" si="5"/>
        <v>0</v>
      </c>
      <c r="I40" s="114">
        <f t="shared" si="5"/>
        <v>0</v>
      </c>
      <c r="J40" s="22">
        <f t="shared" si="5"/>
        <v>10</v>
      </c>
      <c r="K40" s="114">
        <f t="shared" si="5"/>
        <v>160000</v>
      </c>
      <c r="L40" s="22">
        <f t="shared" si="5"/>
        <v>0</v>
      </c>
      <c r="M40" s="114">
        <f t="shared" si="5"/>
        <v>0</v>
      </c>
      <c r="N40" s="22">
        <f t="shared" si="5"/>
        <v>0</v>
      </c>
      <c r="O40" s="114">
        <f t="shared" si="5"/>
        <v>0</v>
      </c>
      <c r="P40" s="22">
        <f t="shared" si="5"/>
        <v>10</v>
      </c>
      <c r="Q40" s="114">
        <f t="shared" si="5"/>
        <v>160000</v>
      </c>
      <c r="R40" s="22">
        <f t="shared" si="5"/>
        <v>5</v>
      </c>
      <c r="S40" s="114">
        <f t="shared" si="5"/>
        <v>80000</v>
      </c>
      <c r="T40" s="22">
        <f t="shared" si="5"/>
        <v>5</v>
      </c>
      <c r="U40" s="114">
        <f t="shared" si="5"/>
        <v>80000</v>
      </c>
      <c r="V40" s="22">
        <f t="shared" si="5"/>
        <v>0</v>
      </c>
      <c r="W40" s="114">
        <f t="shared" si="5"/>
        <v>0</v>
      </c>
      <c r="X40" s="22">
        <f t="shared" si="5"/>
        <v>0</v>
      </c>
      <c r="Y40" s="114">
        <f t="shared" si="5"/>
        <v>0</v>
      </c>
      <c r="Z40" s="139">
        <f t="shared" si="5"/>
        <v>30</v>
      </c>
      <c r="AA40" s="114">
        <f t="shared" si="5"/>
        <v>480000</v>
      </c>
    </row>
    <row r="41" spans="1:27">
      <c r="A41" s="111"/>
      <c r="C41" s="112"/>
      <c r="E41" s="112"/>
      <c r="G41" s="112"/>
      <c r="I41" s="112"/>
      <c r="K41" s="112"/>
      <c r="M41" s="112"/>
      <c r="O41" s="112"/>
      <c r="Q41" s="112"/>
      <c r="S41" s="112"/>
      <c r="U41" s="112"/>
      <c r="W41" s="112"/>
      <c r="Y41" s="112"/>
      <c r="Z41" s="57"/>
      <c r="AA41" s="112"/>
    </row>
    <row r="42" spans="1:27" s="22" customFormat="1">
      <c r="A42" s="118"/>
      <c r="B42" s="146">
        <v>40544</v>
      </c>
      <c r="C42" s="146"/>
      <c r="D42" s="119">
        <v>40575</v>
      </c>
      <c r="E42" s="119"/>
      <c r="F42" s="119">
        <v>40603</v>
      </c>
      <c r="G42" s="119"/>
      <c r="H42" s="119">
        <v>40634</v>
      </c>
      <c r="I42" s="119"/>
      <c r="J42" s="119">
        <v>40664</v>
      </c>
      <c r="K42" s="119"/>
      <c r="L42" s="119">
        <v>40695</v>
      </c>
      <c r="M42" s="119"/>
      <c r="N42" s="119">
        <v>40725</v>
      </c>
      <c r="O42" s="119"/>
      <c r="P42" s="119">
        <v>40756</v>
      </c>
      <c r="Q42" s="119"/>
      <c r="R42" s="119">
        <v>40787</v>
      </c>
      <c r="S42" s="119"/>
      <c r="T42" s="119">
        <v>40817</v>
      </c>
      <c r="U42" s="119"/>
      <c r="V42" s="119">
        <v>40848</v>
      </c>
      <c r="W42" s="119"/>
      <c r="X42" s="119">
        <v>40878</v>
      </c>
      <c r="Y42" s="118"/>
      <c r="Z42" s="119" t="s">
        <v>13</v>
      </c>
      <c r="AA42" s="118"/>
    </row>
    <row r="43" spans="1:27" s="22" customFormat="1">
      <c r="A43" s="120" t="s">
        <v>17</v>
      </c>
      <c r="B43" s="120" t="s">
        <v>41</v>
      </c>
      <c r="C43" s="120" t="s">
        <v>8</v>
      </c>
      <c r="D43" s="120" t="s">
        <v>41</v>
      </c>
      <c r="E43" s="120" t="s">
        <v>8</v>
      </c>
      <c r="F43" s="120" t="s">
        <v>41</v>
      </c>
      <c r="G43" s="120" t="s">
        <v>8</v>
      </c>
      <c r="H43" s="120" t="s">
        <v>41</v>
      </c>
      <c r="I43" s="120" t="s">
        <v>8</v>
      </c>
      <c r="J43" s="120" t="s">
        <v>41</v>
      </c>
      <c r="K43" s="120" t="s">
        <v>8</v>
      </c>
      <c r="L43" s="120" t="s">
        <v>41</v>
      </c>
      <c r="M43" s="120" t="s">
        <v>8</v>
      </c>
      <c r="N43" s="120" t="s">
        <v>41</v>
      </c>
      <c r="O43" s="120" t="s">
        <v>8</v>
      </c>
      <c r="P43" s="120" t="s">
        <v>41</v>
      </c>
      <c r="Q43" s="120" t="s">
        <v>8</v>
      </c>
      <c r="R43" s="120" t="s">
        <v>41</v>
      </c>
      <c r="S43" s="120" t="s">
        <v>8</v>
      </c>
      <c r="T43" s="120" t="s">
        <v>41</v>
      </c>
      <c r="U43" s="120" t="s">
        <v>8</v>
      </c>
      <c r="V43" s="120" t="s">
        <v>41</v>
      </c>
      <c r="W43" s="120" t="s">
        <v>8</v>
      </c>
      <c r="X43" s="120" t="s">
        <v>41</v>
      </c>
      <c r="Y43" s="120" t="s">
        <v>8</v>
      </c>
      <c r="Z43" s="120" t="s">
        <v>41</v>
      </c>
      <c r="AA43" s="120" t="s">
        <v>8</v>
      </c>
    </row>
    <row r="44" spans="1:27">
      <c r="A44" s="111" t="s">
        <v>51</v>
      </c>
    </row>
    <row r="45" spans="1:27">
      <c r="A45" s="57" t="s">
        <v>43</v>
      </c>
      <c r="B45">
        <f>B85*B95</f>
        <v>3</v>
      </c>
      <c r="C45" s="1">
        <f>B85*C95</f>
        <v>85500</v>
      </c>
      <c r="D45">
        <f>D85*D95</f>
        <v>3</v>
      </c>
      <c r="E45" s="1">
        <f>D85*E95</f>
        <v>85500</v>
      </c>
      <c r="F45">
        <f>F85*F95</f>
        <v>3</v>
      </c>
      <c r="G45" s="1">
        <f>F85*G95</f>
        <v>85500</v>
      </c>
      <c r="H45">
        <f>H85*H95</f>
        <v>3</v>
      </c>
      <c r="I45" s="1">
        <f>H85*I95</f>
        <v>85500</v>
      </c>
      <c r="J45">
        <f>J85*J95</f>
        <v>3</v>
      </c>
      <c r="K45" s="1">
        <f>J85*K95</f>
        <v>85500</v>
      </c>
      <c r="L45">
        <f>L85*L95</f>
        <v>3</v>
      </c>
      <c r="M45" s="1">
        <f>L85*M95</f>
        <v>85500</v>
      </c>
      <c r="N45">
        <f>N85*N95</f>
        <v>3</v>
      </c>
      <c r="O45" s="1">
        <f>N85*O95</f>
        <v>85500</v>
      </c>
      <c r="P45">
        <f>P85*P95</f>
        <v>3</v>
      </c>
      <c r="Q45" s="1">
        <f>P85*Q95</f>
        <v>85500</v>
      </c>
      <c r="R45">
        <f>R85*R95</f>
        <v>3</v>
      </c>
      <c r="S45" s="1">
        <f>R85*S95</f>
        <v>85500</v>
      </c>
      <c r="T45">
        <f>T85*T95</f>
        <v>3</v>
      </c>
      <c r="U45" s="1">
        <f>T85*U95</f>
        <v>85500</v>
      </c>
      <c r="V45">
        <f>V85*V95</f>
        <v>3</v>
      </c>
      <c r="W45" s="1">
        <f>V85*W95</f>
        <v>85500</v>
      </c>
      <c r="X45">
        <f>X85*X95</f>
        <v>3</v>
      </c>
      <c r="Y45" s="1">
        <f>X85*Y95</f>
        <v>85500</v>
      </c>
      <c r="Z45">
        <f t="shared" ref="Z45:AA48" si="6">B45+D45+F45+H45+J45+L45+N45+P45+R45+T45+V45+X45</f>
        <v>36</v>
      </c>
      <c r="AA45" s="112">
        <f t="shared" si="6"/>
        <v>1026000</v>
      </c>
    </row>
    <row r="46" spans="1:27">
      <c r="A46" s="57" t="s">
        <v>44</v>
      </c>
      <c r="B46">
        <f>B85*B96</f>
        <v>1</v>
      </c>
      <c r="C46" s="1">
        <f>B85*C96</f>
        <v>22500</v>
      </c>
      <c r="D46">
        <f>D85*D96</f>
        <v>1</v>
      </c>
      <c r="E46" s="1">
        <f>D85*E96</f>
        <v>22500</v>
      </c>
      <c r="F46">
        <f>F85*F96</f>
        <v>1</v>
      </c>
      <c r="G46" s="1">
        <f>F85*G96</f>
        <v>22500</v>
      </c>
      <c r="H46">
        <f>H85*H96</f>
        <v>1</v>
      </c>
      <c r="I46" s="1">
        <f>H85*I96</f>
        <v>22500</v>
      </c>
      <c r="J46">
        <f>J85*J96</f>
        <v>1</v>
      </c>
      <c r="K46" s="1">
        <f>J85*K96</f>
        <v>22500</v>
      </c>
      <c r="L46">
        <f>L85*L96</f>
        <v>1</v>
      </c>
      <c r="M46" s="1">
        <f>L85*M96</f>
        <v>22500</v>
      </c>
      <c r="N46">
        <f>N85*N96</f>
        <v>1</v>
      </c>
      <c r="O46" s="1">
        <f>N85*O96</f>
        <v>22500</v>
      </c>
      <c r="P46">
        <f>P85*P96</f>
        <v>1</v>
      </c>
      <c r="Q46" s="1">
        <f>P85*Q96</f>
        <v>22500</v>
      </c>
      <c r="R46">
        <f>R85*R96</f>
        <v>1</v>
      </c>
      <c r="S46" s="1">
        <f>R85*S96</f>
        <v>22500</v>
      </c>
      <c r="T46">
        <f>T85*T96</f>
        <v>1</v>
      </c>
      <c r="U46" s="1">
        <f>T85*U96</f>
        <v>22500</v>
      </c>
      <c r="V46">
        <f>V85*V96</f>
        <v>1</v>
      </c>
      <c r="W46" s="1">
        <f>V85*W96</f>
        <v>22500</v>
      </c>
      <c r="X46">
        <f>X85*X96</f>
        <v>1</v>
      </c>
      <c r="Y46" s="1">
        <f>X85*Y96</f>
        <v>22500</v>
      </c>
      <c r="Z46">
        <f t="shared" si="6"/>
        <v>12</v>
      </c>
      <c r="AA46" s="112">
        <f t="shared" si="6"/>
        <v>270000</v>
      </c>
    </row>
    <row r="47" spans="1:27">
      <c r="A47" s="57" t="s">
        <v>45</v>
      </c>
      <c r="B47">
        <f>B85*B97</f>
        <v>1</v>
      </c>
      <c r="C47" s="1">
        <f>B86*C97</f>
        <v>0</v>
      </c>
      <c r="D47">
        <f>D85*D97</f>
        <v>1</v>
      </c>
      <c r="E47" s="1">
        <f>D86*E97</f>
        <v>0</v>
      </c>
      <c r="F47">
        <f>F85*F97</f>
        <v>1</v>
      </c>
      <c r="G47" s="1">
        <f>F86*G97</f>
        <v>7125</v>
      </c>
      <c r="H47">
        <f>H85*H97</f>
        <v>1</v>
      </c>
      <c r="I47" s="1">
        <f>H86*I97</f>
        <v>14250</v>
      </c>
      <c r="J47">
        <f>J85*J97</f>
        <v>1</v>
      </c>
      <c r="K47" s="1">
        <f>J86*K97</f>
        <v>21375</v>
      </c>
      <c r="L47">
        <f>L85*L97</f>
        <v>1</v>
      </c>
      <c r="M47" s="1">
        <f>L86*M97</f>
        <v>28500</v>
      </c>
      <c r="N47">
        <f>N85*N97</f>
        <v>1</v>
      </c>
      <c r="O47" s="1">
        <f>N86*O97</f>
        <v>28500</v>
      </c>
      <c r="P47">
        <f>P85*P97</f>
        <v>1</v>
      </c>
      <c r="Q47" s="1">
        <f>P86*Q97</f>
        <v>28500</v>
      </c>
      <c r="R47">
        <f>R85*R97</f>
        <v>1</v>
      </c>
      <c r="S47" s="1">
        <f>R86*S97</f>
        <v>28500</v>
      </c>
      <c r="T47">
        <f>T85*T97</f>
        <v>1</v>
      </c>
      <c r="U47" s="1">
        <f>T86*U97</f>
        <v>28500</v>
      </c>
      <c r="V47">
        <f>V85*V97</f>
        <v>1</v>
      </c>
      <c r="W47" s="1">
        <f>V86*W97</f>
        <v>28500</v>
      </c>
      <c r="X47">
        <f>X85*X97</f>
        <v>1</v>
      </c>
      <c r="Y47" s="1">
        <f>X86*Y97</f>
        <v>28500</v>
      </c>
      <c r="Z47">
        <f t="shared" si="6"/>
        <v>12</v>
      </c>
      <c r="AA47" s="112">
        <f t="shared" si="6"/>
        <v>242250</v>
      </c>
    </row>
    <row r="48" spans="1:27" s="22" customFormat="1">
      <c r="A48" s="111" t="s">
        <v>52</v>
      </c>
      <c r="B48" s="22">
        <f t="shared" ref="B48:Y48" si="7">SUM(B45:B47)</f>
        <v>5</v>
      </c>
      <c r="C48" s="115">
        <f t="shared" si="7"/>
        <v>108000</v>
      </c>
      <c r="D48" s="22">
        <f t="shared" si="7"/>
        <v>5</v>
      </c>
      <c r="E48" s="115">
        <f t="shared" si="7"/>
        <v>108000</v>
      </c>
      <c r="F48" s="22">
        <f t="shared" si="7"/>
        <v>5</v>
      </c>
      <c r="G48" s="115">
        <f t="shared" si="7"/>
        <v>115125</v>
      </c>
      <c r="H48" s="22">
        <f t="shared" si="7"/>
        <v>5</v>
      </c>
      <c r="I48" s="115">
        <f t="shared" si="7"/>
        <v>122250</v>
      </c>
      <c r="J48" s="22">
        <f t="shared" si="7"/>
        <v>5</v>
      </c>
      <c r="K48" s="115">
        <f t="shared" si="7"/>
        <v>129375</v>
      </c>
      <c r="L48" s="22">
        <f t="shared" si="7"/>
        <v>5</v>
      </c>
      <c r="M48" s="115">
        <f t="shared" si="7"/>
        <v>136500</v>
      </c>
      <c r="N48" s="22">
        <f t="shared" si="7"/>
        <v>5</v>
      </c>
      <c r="O48" s="115">
        <f t="shared" si="7"/>
        <v>136500</v>
      </c>
      <c r="P48" s="22">
        <f t="shared" si="7"/>
        <v>5</v>
      </c>
      <c r="Q48" s="115">
        <f t="shared" si="7"/>
        <v>136500</v>
      </c>
      <c r="R48" s="22">
        <f t="shared" si="7"/>
        <v>5</v>
      </c>
      <c r="S48" s="115">
        <f t="shared" si="7"/>
        <v>136500</v>
      </c>
      <c r="T48" s="22">
        <f t="shared" si="7"/>
        <v>5</v>
      </c>
      <c r="U48" s="115">
        <f t="shared" si="7"/>
        <v>136500</v>
      </c>
      <c r="V48" s="22">
        <f t="shared" si="7"/>
        <v>5</v>
      </c>
      <c r="W48" s="115">
        <f t="shared" si="7"/>
        <v>136500</v>
      </c>
      <c r="X48" s="22">
        <f t="shared" si="7"/>
        <v>5</v>
      </c>
      <c r="Y48" s="115">
        <f t="shared" si="7"/>
        <v>136500</v>
      </c>
      <c r="Z48" s="22">
        <f t="shared" si="6"/>
        <v>60</v>
      </c>
      <c r="AA48" s="114">
        <f t="shared" si="6"/>
        <v>1538250</v>
      </c>
    </row>
    <row r="49" spans="1:27">
      <c r="A49" s="57"/>
      <c r="C49" s="1"/>
      <c r="E49" s="1"/>
      <c r="G49" s="1"/>
      <c r="I49" s="1"/>
      <c r="K49" s="1"/>
      <c r="M49" s="1"/>
      <c r="O49" s="1"/>
      <c r="Q49" s="1"/>
      <c r="S49" s="1"/>
      <c r="U49" s="1"/>
      <c r="W49" s="1"/>
      <c r="Y49" s="1"/>
      <c r="AA49" s="112"/>
    </row>
    <row r="50" spans="1:27">
      <c r="A50" s="111" t="s">
        <v>53</v>
      </c>
      <c r="C50" s="1"/>
      <c r="E50" s="1"/>
      <c r="G50" s="1"/>
      <c r="I50" s="1"/>
      <c r="K50" s="1"/>
      <c r="M50" s="1"/>
      <c r="O50" s="1"/>
      <c r="Q50" s="1"/>
      <c r="S50" s="1"/>
      <c r="U50" s="1"/>
      <c r="W50" s="1"/>
      <c r="Y50" s="1"/>
      <c r="AA50" s="112"/>
    </row>
    <row r="51" spans="1:27">
      <c r="A51" s="57" t="s">
        <v>43</v>
      </c>
      <c r="B51">
        <f>B86*B99</f>
        <v>0</v>
      </c>
      <c r="C51" s="1">
        <f>B86*C99</f>
        <v>0</v>
      </c>
      <c r="D51">
        <f>D86*D99</f>
        <v>0</v>
      </c>
      <c r="E51" s="1">
        <f>D86*E99</f>
        <v>0</v>
      </c>
      <c r="F51">
        <f>F86*F99</f>
        <v>0.75</v>
      </c>
      <c r="G51" s="1">
        <f>F86*G99</f>
        <v>21375</v>
      </c>
      <c r="H51">
        <f>H86*H99</f>
        <v>1.5</v>
      </c>
      <c r="I51" s="1">
        <f>H86*I99</f>
        <v>42750</v>
      </c>
      <c r="J51">
        <f>J86*J99</f>
        <v>2.25</v>
      </c>
      <c r="K51" s="1">
        <f>J86*K99</f>
        <v>64125</v>
      </c>
      <c r="L51">
        <f>L86*L99</f>
        <v>3</v>
      </c>
      <c r="M51" s="1">
        <f>L86*M99</f>
        <v>85500</v>
      </c>
      <c r="N51">
        <f>N86*N99</f>
        <v>3</v>
      </c>
      <c r="O51" s="1">
        <f>N86*O99</f>
        <v>85500</v>
      </c>
      <c r="P51">
        <f>P86*P99</f>
        <v>3</v>
      </c>
      <c r="Q51" s="1">
        <f>P86*Q99</f>
        <v>85500</v>
      </c>
      <c r="R51">
        <f>R86*R99</f>
        <v>3</v>
      </c>
      <c r="S51" s="1">
        <f>R86*S99</f>
        <v>85500</v>
      </c>
      <c r="T51">
        <f>T86*T99</f>
        <v>3</v>
      </c>
      <c r="U51" s="1">
        <f>T86*U99</f>
        <v>85500</v>
      </c>
      <c r="V51">
        <f>V86*V99</f>
        <v>3</v>
      </c>
      <c r="W51" s="1">
        <f>V86*W99</f>
        <v>85500</v>
      </c>
      <c r="X51">
        <f>X86*X99</f>
        <v>3</v>
      </c>
      <c r="Y51" s="1">
        <f>X86*Y99</f>
        <v>85500</v>
      </c>
      <c r="Z51">
        <f t="shared" ref="Z51:AA54" si="8">B51+D51+F51+H51+J51+L51+N51+P51+R51+T51+V51+X51</f>
        <v>25.5</v>
      </c>
      <c r="AA51" s="112">
        <f t="shared" si="8"/>
        <v>726750</v>
      </c>
    </row>
    <row r="52" spans="1:27">
      <c r="A52" s="57" t="s">
        <v>44</v>
      </c>
      <c r="B52">
        <f>B86*B100</f>
        <v>0</v>
      </c>
      <c r="C52" s="1">
        <f>B87*C100</f>
        <v>0</v>
      </c>
      <c r="D52">
        <f>D86*D100</f>
        <v>0</v>
      </c>
      <c r="E52" s="1">
        <f>D87*E100</f>
        <v>0</v>
      </c>
      <c r="F52">
        <f>F86*F100</f>
        <v>0.25</v>
      </c>
      <c r="G52" s="1">
        <f>F87*G100</f>
        <v>5625</v>
      </c>
      <c r="H52">
        <f>H86*H100</f>
        <v>0.5</v>
      </c>
      <c r="I52" s="1">
        <f>H87*I100</f>
        <v>11250</v>
      </c>
      <c r="J52">
        <f>J86*J100</f>
        <v>0.75</v>
      </c>
      <c r="K52" s="1">
        <f>J87*K100</f>
        <v>16875</v>
      </c>
      <c r="L52">
        <f>L86*L100</f>
        <v>1</v>
      </c>
      <c r="M52" s="1">
        <f>L87*M100</f>
        <v>22500</v>
      </c>
      <c r="N52">
        <f>N86*N100</f>
        <v>1</v>
      </c>
      <c r="O52" s="1">
        <f>N87*O100</f>
        <v>22500</v>
      </c>
      <c r="P52">
        <f>P86*P100</f>
        <v>1</v>
      </c>
      <c r="Q52" s="1">
        <f>P87*Q100</f>
        <v>22500</v>
      </c>
      <c r="R52">
        <f>R86*R100</f>
        <v>1</v>
      </c>
      <c r="S52" s="1">
        <f>R87*S100</f>
        <v>22500</v>
      </c>
      <c r="T52">
        <f>T86*T100</f>
        <v>1</v>
      </c>
      <c r="U52" s="1">
        <f>T87*U100</f>
        <v>22500</v>
      </c>
      <c r="V52">
        <f>V86*V100</f>
        <v>1</v>
      </c>
      <c r="W52" s="1">
        <f>V87*W100</f>
        <v>22500</v>
      </c>
      <c r="X52">
        <f>X86*X100</f>
        <v>1</v>
      </c>
      <c r="Y52" s="1">
        <f>X87*Y100</f>
        <v>22500</v>
      </c>
      <c r="Z52">
        <f t="shared" si="8"/>
        <v>8.5</v>
      </c>
      <c r="AA52" s="112">
        <f t="shared" si="8"/>
        <v>191250</v>
      </c>
    </row>
    <row r="53" spans="1:27">
      <c r="A53" s="57" t="s">
        <v>45</v>
      </c>
      <c r="B53">
        <f>B86*B101</f>
        <v>0</v>
      </c>
      <c r="C53" s="1">
        <f>B88*C101</f>
        <v>0</v>
      </c>
      <c r="D53">
        <f>D86*D101</f>
        <v>0</v>
      </c>
      <c r="E53" s="1">
        <f>D88*E101</f>
        <v>0</v>
      </c>
      <c r="F53">
        <f>F86*F101</f>
        <v>0.25</v>
      </c>
      <c r="G53" s="1">
        <f>F88*G101</f>
        <v>7125</v>
      </c>
      <c r="H53">
        <f>H86*H101</f>
        <v>0.5</v>
      </c>
      <c r="I53" s="1">
        <f>H88*I101</f>
        <v>14250</v>
      </c>
      <c r="J53">
        <f>J86*J101</f>
        <v>0.75</v>
      </c>
      <c r="K53" s="1">
        <f>J88*K101</f>
        <v>21375</v>
      </c>
      <c r="L53">
        <f>L86*L101</f>
        <v>1</v>
      </c>
      <c r="M53" s="1">
        <f>L88*M101</f>
        <v>28500</v>
      </c>
      <c r="N53">
        <f>N86*N101</f>
        <v>1</v>
      </c>
      <c r="O53" s="1">
        <f>N88*O101</f>
        <v>28500</v>
      </c>
      <c r="P53">
        <f>P86*P101</f>
        <v>1</v>
      </c>
      <c r="Q53" s="1">
        <f>P88*Q101</f>
        <v>28500</v>
      </c>
      <c r="R53">
        <f>R86*R101</f>
        <v>1</v>
      </c>
      <c r="S53" s="1">
        <f>R88*S101</f>
        <v>28500</v>
      </c>
      <c r="T53">
        <f>T86*T101</f>
        <v>1</v>
      </c>
      <c r="U53" s="1">
        <f>T88*U101</f>
        <v>28500</v>
      </c>
      <c r="V53">
        <f>V86*V101</f>
        <v>1</v>
      </c>
      <c r="W53" s="1">
        <f>V88*W101</f>
        <v>28500</v>
      </c>
      <c r="X53">
        <f>X86*X101</f>
        <v>1</v>
      </c>
      <c r="Y53" s="1">
        <f>X88*Y101</f>
        <v>28500</v>
      </c>
      <c r="Z53">
        <f t="shared" si="8"/>
        <v>8.5</v>
      </c>
      <c r="AA53" s="112">
        <f t="shared" si="8"/>
        <v>242250</v>
      </c>
    </row>
    <row r="54" spans="1:27" s="22" customFormat="1">
      <c r="A54" s="111" t="s">
        <v>54</v>
      </c>
      <c r="B54" s="22">
        <f t="shared" ref="B54:Y54" si="9">SUM(B51:B53)</f>
        <v>0</v>
      </c>
      <c r="C54" s="115">
        <f t="shared" si="9"/>
        <v>0</v>
      </c>
      <c r="D54" s="22">
        <f t="shared" si="9"/>
        <v>0</v>
      </c>
      <c r="E54" s="115">
        <f t="shared" si="9"/>
        <v>0</v>
      </c>
      <c r="F54" s="22">
        <f t="shared" si="9"/>
        <v>1.25</v>
      </c>
      <c r="G54" s="115">
        <f t="shared" si="9"/>
        <v>34125</v>
      </c>
      <c r="H54" s="22">
        <f t="shared" si="9"/>
        <v>2.5</v>
      </c>
      <c r="I54" s="115">
        <f t="shared" si="9"/>
        <v>68250</v>
      </c>
      <c r="J54" s="22">
        <f t="shared" si="9"/>
        <v>3.75</v>
      </c>
      <c r="K54" s="115">
        <f t="shared" si="9"/>
        <v>102375</v>
      </c>
      <c r="L54" s="22">
        <f t="shared" si="9"/>
        <v>5</v>
      </c>
      <c r="M54" s="115">
        <f t="shared" si="9"/>
        <v>136500</v>
      </c>
      <c r="N54" s="22">
        <f t="shared" si="9"/>
        <v>5</v>
      </c>
      <c r="O54" s="115">
        <f t="shared" si="9"/>
        <v>136500</v>
      </c>
      <c r="P54" s="22">
        <f t="shared" si="9"/>
        <v>5</v>
      </c>
      <c r="Q54" s="115">
        <f t="shared" si="9"/>
        <v>136500</v>
      </c>
      <c r="R54" s="22">
        <f t="shared" si="9"/>
        <v>5</v>
      </c>
      <c r="S54" s="115">
        <f t="shared" si="9"/>
        <v>136500</v>
      </c>
      <c r="T54" s="22">
        <f t="shared" si="9"/>
        <v>5</v>
      </c>
      <c r="U54" s="115">
        <f t="shared" si="9"/>
        <v>136500</v>
      </c>
      <c r="V54" s="22">
        <f t="shared" si="9"/>
        <v>5</v>
      </c>
      <c r="W54" s="115">
        <f t="shared" si="9"/>
        <v>136500</v>
      </c>
      <c r="X54" s="22">
        <f t="shared" si="9"/>
        <v>5</v>
      </c>
      <c r="Y54" s="115">
        <f t="shared" si="9"/>
        <v>136500</v>
      </c>
      <c r="Z54" s="22">
        <f t="shared" si="8"/>
        <v>42.5</v>
      </c>
      <c r="AA54" s="114">
        <f t="shared" si="8"/>
        <v>1160250</v>
      </c>
    </row>
    <row r="55" spans="1:27">
      <c r="A55" s="57"/>
      <c r="C55" s="1"/>
      <c r="E55" s="1"/>
      <c r="G55" s="1"/>
      <c r="I55" s="1"/>
      <c r="K55" s="1"/>
      <c r="M55" s="1"/>
      <c r="O55" s="1"/>
      <c r="Q55" s="1"/>
      <c r="S55" s="1"/>
      <c r="U55" s="1"/>
      <c r="W55" s="1"/>
      <c r="Y55" s="1"/>
      <c r="AA55" s="112"/>
    </row>
    <row r="56" spans="1:27">
      <c r="A56" s="111" t="s">
        <v>55</v>
      </c>
      <c r="C56" s="1"/>
      <c r="E56" s="1"/>
      <c r="G56" s="1"/>
      <c r="I56" s="1"/>
      <c r="K56" s="1"/>
      <c r="M56" s="1"/>
      <c r="O56" s="1"/>
      <c r="Q56" s="1"/>
      <c r="S56" s="1"/>
      <c r="U56" s="1"/>
      <c r="W56" s="1"/>
      <c r="Y56" s="1"/>
      <c r="AA56" s="112"/>
    </row>
    <row r="57" spans="1:27">
      <c r="A57" s="57" t="s">
        <v>43</v>
      </c>
      <c r="B57">
        <f>B87*B103</f>
        <v>0</v>
      </c>
      <c r="C57" s="1">
        <f>B87*C103</f>
        <v>0</v>
      </c>
      <c r="D57">
        <f>D87*D103</f>
        <v>0</v>
      </c>
      <c r="E57" s="1">
        <f>D87*E103</f>
        <v>0</v>
      </c>
      <c r="F57">
        <f>F87*F103</f>
        <v>0.75</v>
      </c>
      <c r="G57" s="1">
        <f>F87*G103</f>
        <v>21375</v>
      </c>
      <c r="H57">
        <f>H87*H103</f>
        <v>1.5</v>
      </c>
      <c r="I57" s="1">
        <f>H87*I103</f>
        <v>42750</v>
      </c>
      <c r="J57">
        <f>J87*J103</f>
        <v>2.25</v>
      </c>
      <c r="K57" s="1">
        <f>J87*K103</f>
        <v>64125</v>
      </c>
      <c r="L57">
        <f>L87*L103</f>
        <v>3</v>
      </c>
      <c r="M57" s="1">
        <f>L87*M103</f>
        <v>85500</v>
      </c>
      <c r="N57">
        <f>N87*N103</f>
        <v>3</v>
      </c>
      <c r="O57" s="1">
        <f>N87*O103</f>
        <v>85500</v>
      </c>
      <c r="P57">
        <f>P87*P103</f>
        <v>3</v>
      </c>
      <c r="Q57" s="1">
        <f>P87*Q103</f>
        <v>85500</v>
      </c>
      <c r="R57">
        <f>R87*R103</f>
        <v>3</v>
      </c>
      <c r="S57" s="1">
        <f>R87*S103</f>
        <v>85500</v>
      </c>
      <c r="T57">
        <f>T87*T103</f>
        <v>3</v>
      </c>
      <c r="U57" s="1">
        <f>T87*U103</f>
        <v>85500</v>
      </c>
      <c r="V57">
        <f>V87*V103</f>
        <v>3</v>
      </c>
      <c r="W57" s="1">
        <f>V87*W103</f>
        <v>85500</v>
      </c>
      <c r="X57">
        <f>X87*X103</f>
        <v>3</v>
      </c>
      <c r="Y57" s="1">
        <f>X87*Y103</f>
        <v>85500</v>
      </c>
      <c r="Z57">
        <f t="shared" ref="Z57:AA60" si="10">B57+D57+F57+H57+J57+L57+N57+P57+R57+T57+V57+X57</f>
        <v>25.5</v>
      </c>
      <c r="AA57" s="112">
        <f t="shared" si="10"/>
        <v>726750</v>
      </c>
    </row>
    <row r="58" spans="1:27">
      <c r="A58" s="57" t="s">
        <v>44</v>
      </c>
      <c r="B58">
        <f>B87*B104</f>
        <v>0</v>
      </c>
      <c r="C58" s="1">
        <f>B88*C104</f>
        <v>0</v>
      </c>
      <c r="D58">
        <f>D87*D104</f>
        <v>0</v>
      </c>
      <c r="E58" s="1">
        <f>D88*E104</f>
        <v>0</v>
      </c>
      <c r="F58">
        <f>F87*F104</f>
        <v>0.25</v>
      </c>
      <c r="G58" s="1">
        <f>F88*G104</f>
        <v>5625</v>
      </c>
      <c r="H58">
        <f>H87*H104</f>
        <v>0.5</v>
      </c>
      <c r="I58" s="1">
        <f>H88*I104</f>
        <v>11250</v>
      </c>
      <c r="J58">
        <f>J87*J104</f>
        <v>0.75</v>
      </c>
      <c r="K58" s="1">
        <f>J88*K104</f>
        <v>16875</v>
      </c>
      <c r="L58">
        <f>L87*L104</f>
        <v>1</v>
      </c>
      <c r="M58" s="1">
        <f>L88*M104</f>
        <v>22500</v>
      </c>
      <c r="N58">
        <f>N87*N104</f>
        <v>1</v>
      </c>
      <c r="O58" s="1">
        <f>N88*O104</f>
        <v>22500</v>
      </c>
      <c r="P58">
        <f>P87*P104</f>
        <v>1</v>
      </c>
      <c r="Q58" s="1">
        <f>P88*Q104</f>
        <v>22500</v>
      </c>
      <c r="R58">
        <f>R87*R104</f>
        <v>1</v>
      </c>
      <c r="S58" s="1">
        <f>R88*S104</f>
        <v>22500</v>
      </c>
      <c r="T58">
        <f>T87*T104</f>
        <v>1</v>
      </c>
      <c r="U58" s="1">
        <f>T88*U104</f>
        <v>22500</v>
      </c>
      <c r="V58">
        <f>V87*V104</f>
        <v>1</v>
      </c>
      <c r="W58" s="1">
        <f>V88*W104</f>
        <v>22500</v>
      </c>
      <c r="X58">
        <f>X87*X104</f>
        <v>1</v>
      </c>
      <c r="Y58" s="1">
        <f>X88*Y104</f>
        <v>22500</v>
      </c>
      <c r="Z58">
        <f t="shared" si="10"/>
        <v>8.5</v>
      </c>
      <c r="AA58" s="112">
        <f t="shared" si="10"/>
        <v>191250</v>
      </c>
    </row>
    <row r="59" spans="1:27">
      <c r="A59" s="57" t="s">
        <v>45</v>
      </c>
      <c r="B59">
        <f>B87*B105</f>
        <v>0</v>
      </c>
      <c r="C59" s="1">
        <f>B89*C105</f>
        <v>0</v>
      </c>
      <c r="D59">
        <f>D87*D105</f>
        <v>0</v>
      </c>
      <c r="E59" s="1">
        <f>D89*E105</f>
        <v>0</v>
      </c>
      <c r="F59">
        <f>F87*F105</f>
        <v>0.25</v>
      </c>
      <c r="G59" s="1">
        <f>F89*G105</f>
        <v>7125</v>
      </c>
      <c r="H59">
        <f>H87*H105</f>
        <v>0.5</v>
      </c>
      <c r="I59" s="1">
        <f>H89*I105</f>
        <v>14250</v>
      </c>
      <c r="J59">
        <f>J87*J105</f>
        <v>0.75</v>
      </c>
      <c r="K59" s="1">
        <f>J89*K105</f>
        <v>21375</v>
      </c>
      <c r="L59">
        <f>L87*L105</f>
        <v>1</v>
      </c>
      <c r="M59" s="1">
        <f>L89*M105</f>
        <v>28500</v>
      </c>
      <c r="N59">
        <f>N87*N105</f>
        <v>1</v>
      </c>
      <c r="O59" s="1">
        <f>N89*O105</f>
        <v>28500</v>
      </c>
      <c r="P59">
        <f>P87*P105</f>
        <v>1</v>
      </c>
      <c r="Q59" s="1">
        <f>P89*Q105</f>
        <v>28500</v>
      </c>
      <c r="R59">
        <f>R87*R105</f>
        <v>1</v>
      </c>
      <c r="S59" s="1">
        <f>R89*S105</f>
        <v>28500</v>
      </c>
      <c r="T59">
        <f>T87*T105</f>
        <v>1</v>
      </c>
      <c r="U59" s="1">
        <f>T89*U105</f>
        <v>28500</v>
      </c>
      <c r="V59">
        <f>V87*V105</f>
        <v>1</v>
      </c>
      <c r="W59" s="1">
        <f>V89*W105</f>
        <v>28500</v>
      </c>
      <c r="X59">
        <f>X87*X105</f>
        <v>1</v>
      </c>
      <c r="Y59" s="1">
        <f>X89*Y105</f>
        <v>28500</v>
      </c>
      <c r="Z59">
        <f t="shared" si="10"/>
        <v>8.5</v>
      </c>
      <c r="AA59" s="112">
        <f t="shared" si="10"/>
        <v>242250</v>
      </c>
    </row>
    <row r="60" spans="1:27" s="22" customFormat="1">
      <c r="A60" s="111" t="s">
        <v>56</v>
      </c>
      <c r="B60" s="22">
        <f t="shared" ref="B60:Y60" si="11">SUM(B57:B59)</f>
        <v>0</v>
      </c>
      <c r="C60" s="115">
        <f t="shared" si="11"/>
        <v>0</v>
      </c>
      <c r="D60" s="22">
        <f t="shared" si="11"/>
        <v>0</v>
      </c>
      <c r="E60" s="115">
        <f t="shared" si="11"/>
        <v>0</v>
      </c>
      <c r="F60" s="22">
        <f t="shared" si="11"/>
        <v>1.25</v>
      </c>
      <c r="G60" s="115">
        <f t="shared" si="11"/>
        <v>34125</v>
      </c>
      <c r="H60" s="22">
        <f t="shared" si="11"/>
        <v>2.5</v>
      </c>
      <c r="I60" s="115">
        <f t="shared" si="11"/>
        <v>68250</v>
      </c>
      <c r="J60" s="22">
        <f t="shared" si="11"/>
        <v>3.75</v>
      </c>
      <c r="K60" s="115">
        <f t="shared" si="11"/>
        <v>102375</v>
      </c>
      <c r="L60" s="22">
        <f t="shared" si="11"/>
        <v>5</v>
      </c>
      <c r="M60" s="115">
        <f t="shared" si="11"/>
        <v>136500</v>
      </c>
      <c r="N60" s="22">
        <f t="shared" si="11"/>
        <v>5</v>
      </c>
      <c r="O60" s="115">
        <f t="shared" si="11"/>
        <v>136500</v>
      </c>
      <c r="P60" s="22">
        <f t="shared" si="11"/>
        <v>5</v>
      </c>
      <c r="Q60" s="115">
        <f t="shared" si="11"/>
        <v>136500</v>
      </c>
      <c r="R60" s="22">
        <f t="shared" si="11"/>
        <v>5</v>
      </c>
      <c r="S60" s="115">
        <f t="shared" si="11"/>
        <v>136500</v>
      </c>
      <c r="T60" s="22">
        <f t="shared" si="11"/>
        <v>5</v>
      </c>
      <c r="U60" s="115">
        <f t="shared" si="11"/>
        <v>136500</v>
      </c>
      <c r="V60" s="22">
        <f t="shared" si="11"/>
        <v>5</v>
      </c>
      <c r="W60" s="115">
        <f t="shared" si="11"/>
        <v>136500</v>
      </c>
      <c r="X60" s="22">
        <f t="shared" si="11"/>
        <v>5</v>
      </c>
      <c r="Y60" s="115">
        <f t="shared" si="11"/>
        <v>136500</v>
      </c>
      <c r="Z60" s="22">
        <f t="shared" si="10"/>
        <v>42.5</v>
      </c>
      <c r="AA60" s="114">
        <f t="shared" si="10"/>
        <v>1160250</v>
      </c>
    </row>
    <row r="61" spans="1:27">
      <c r="A61" s="57"/>
      <c r="C61" s="1"/>
      <c r="E61" s="1"/>
      <c r="G61" s="1"/>
      <c r="I61" s="1"/>
      <c r="K61" s="1"/>
      <c r="M61" s="1"/>
      <c r="O61" s="1"/>
      <c r="Q61" s="1"/>
      <c r="S61" s="1"/>
      <c r="U61" s="1"/>
      <c r="W61" s="1"/>
      <c r="Y61" s="1"/>
      <c r="AA61" s="112"/>
    </row>
    <row r="62" spans="1:27">
      <c r="A62" s="111" t="s">
        <v>57</v>
      </c>
      <c r="C62" s="1"/>
      <c r="E62" s="1"/>
      <c r="G62" s="1"/>
      <c r="I62" s="1"/>
      <c r="K62" s="1"/>
      <c r="M62" s="1"/>
      <c r="O62" s="1"/>
      <c r="Q62" s="1"/>
      <c r="S62" s="1"/>
      <c r="U62" s="1"/>
      <c r="W62" s="1"/>
      <c r="Y62" s="1"/>
      <c r="AA62" s="112"/>
    </row>
    <row r="63" spans="1:27">
      <c r="A63" s="57" t="s">
        <v>43</v>
      </c>
      <c r="B63">
        <f>B88*B107</f>
        <v>0</v>
      </c>
      <c r="C63" s="1">
        <f>B88*C107</f>
        <v>0</v>
      </c>
      <c r="D63">
        <f>D88*D107</f>
        <v>0</v>
      </c>
      <c r="E63" s="1">
        <f>D88*E107</f>
        <v>0</v>
      </c>
      <c r="F63">
        <f>F88*F107</f>
        <v>0.75</v>
      </c>
      <c r="G63" s="1">
        <f>F88*G107</f>
        <v>21375</v>
      </c>
      <c r="H63">
        <f>H88*H107</f>
        <v>1.5</v>
      </c>
      <c r="I63" s="1">
        <f>H88*I107</f>
        <v>42750</v>
      </c>
      <c r="J63">
        <f>J88*J107</f>
        <v>2.25</v>
      </c>
      <c r="K63" s="1">
        <f>J88*K107</f>
        <v>64125</v>
      </c>
      <c r="L63">
        <f>L88*L107</f>
        <v>3</v>
      </c>
      <c r="M63" s="1">
        <f>L88*M107</f>
        <v>85500</v>
      </c>
      <c r="N63">
        <f>N88*N107</f>
        <v>3</v>
      </c>
      <c r="O63" s="1">
        <f>N88*O107</f>
        <v>85500</v>
      </c>
      <c r="P63">
        <f>P88*P107</f>
        <v>3</v>
      </c>
      <c r="Q63" s="1">
        <f>P88*Q107</f>
        <v>85500</v>
      </c>
      <c r="R63">
        <f>R88*R107</f>
        <v>3</v>
      </c>
      <c r="S63" s="1">
        <f>R88*S107</f>
        <v>85500</v>
      </c>
      <c r="T63">
        <f>T88*T107</f>
        <v>3</v>
      </c>
      <c r="U63" s="1">
        <f>T88*U107</f>
        <v>85500</v>
      </c>
      <c r="V63">
        <f>V88*V107</f>
        <v>3</v>
      </c>
      <c r="W63" s="1">
        <f>V88*W107</f>
        <v>85500</v>
      </c>
      <c r="X63">
        <f>X88*X107</f>
        <v>3</v>
      </c>
      <c r="Y63" s="1">
        <f>X88*Y107</f>
        <v>85500</v>
      </c>
      <c r="Z63">
        <f t="shared" ref="Z63:AA66" si="12">B63+D63+F63+H63+J63+L63+N63+P63+R63+T63+V63+X63</f>
        <v>25.5</v>
      </c>
      <c r="AA63" s="112">
        <f t="shared" si="12"/>
        <v>726750</v>
      </c>
    </row>
    <row r="64" spans="1:27">
      <c r="A64" s="57" t="s">
        <v>44</v>
      </c>
      <c r="B64">
        <f>B88*B108</f>
        <v>0</v>
      </c>
      <c r="C64" s="1">
        <f>B89*C108</f>
        <v>0</v>
      </c>
      <c r="D64">
        <f>D88*D108</f>
        <v>0</v>
      </c>
      <c r="E64" s="1">
        <f>D89*E108</f>
        <v>0</v>
      </c>
      <c r="F64">
        <f>F88*F108</f>
        <v>0.25</v>
      </c>
      <c r="G64" s="1">
        <f>F89*G108</f>
        <v>5625</v>
      </c>
      <c r="H64">
        <f>H88*H108</f>
        <v>0.5</v>
      </c>
      <c r="I64" s="1">
        <f>H89*I108</f>
        <v>11250</v>
      </c>
      <c r="J64">
        <f>J88*J108</f>
        <v>0.75</v>
      </c>
      <c r="K64" s="1">
        <f>J89*K108</f>
        <v>16875</v>
      </c>
      <c r="L64">
        <f>L88*L108</f>
        <v>1</v>
      </c>
      <c r="M64" s="1">
        <f>L89*M108</f>
        <v>22500</v>
      </c>
      <c r="N64">
        <f>N88*N108</f>
        <v>1</v>
      </c>
      <c r="O64" s="1">
        <f>N89*O108</f>
        <v>22500</v>
      </c>
      <c r="P64">
        <f>P88*P108</f>
        <v>1</v>
      </c>
      <c r="Q64" s="1">
        <f>P89*Q108</f>
        <v>22500</v>
      </c>
      <c r="R64">
        <f>R88*R108</f>
        <v>1</v>
      </c>
      <c r="S64" s="1">
        <f>R89*S108</f>
        <v>22500</v>
      </c>
      <c r="T64">
        <f>T88*T108</f>
        <v>1</v>
      </c>
      <c r="U64" s="1">
        <f>T89*U108</f>
        <v>22500</v>
      </c>
      <c r="V64">
        <f>V88*V108</f>
        <v>1</v>
      </c>
      <c r="W64" s="1">
        <f>V89*W108</f>
        <v>22500</v>
      </c>
      <c r="X64">
        <f>X88*X108</f>
        <v>1</v>
      </c>
      <c r="Y64" s="1">
        <f>X89*Y108</f>
        <v>22500</v>
      </c>
      <c r="Z64">
        <f t="shared" si="12"/>
        <v>8.5</v>
      </c>
      <c r="AA64" s="112">
        <f t="shared" si="12"/>
        <v>191250</v>
      </c>
    </row>
    <row r="65" spans="1:29">
      <c r="A65" s="57" t="s">
        <v>45</v>
      </c>
      <c r="B65">
        <f>B88*B109</f>
        <v>0</v>
      </c>
      <c r="C65" s="1">
        <f>B90*C109</f>
        <v>0</v>
      </c>
      <c r="D65">
        <f>D88*D109</f>
        <v>0</v>
      </c>
      <c r="E65" s="1">
        <f>D90*E109</f>
        <v>0</v>
      </c>
      <c r="F65">
        <f>F88*F109</f>
        <v>0.25</v>
      </c>
      <c r="G65" s="1">
        <f>F90*G109</f>
        <v>7125</v>
      </c>
      <c r="H65">
        <f>H88*H109</f>
        <v>0.5</v>
      </c>
      <c r="I65" s="1">
        <f>H90*I109</f>
        <v>14250</v>
      </c>
      <c r="J65">
        <f>J88*J109</f>
        <v>0.75</v>
      </c>
      <c r="K65" s="1">
        <f>J90*K109</f>
        <v>21375</v>
      </c>
      <c r="L65">
        <f>L88*L109</f>
        <v>1</v>
      </c>
      <c r="M65" s="1">
        <f>L90*M109</f>
        <v>28500</v>
      </c>
      <c r="N65">
        <f>N88*N109</f>
        <v>1</v>
      </c>
      <c r="O65" s="1">
        <f>N90*O109</f>
        <v>28500</v>
      </c>
      <c r="P65">
        <f>P88*P109</f>
        <v>1</v>
      </c>
      <c r="Q65" s="1">
        <f>P90*Q109</f>
        <v>28500</v>
      </c>
      <c r="R65">
        <f>R88*R109</f>
        <v>1</v>
      </c>
      <c r="S65" s="1">
        <f>R90*S109</f>
        <v>28500</v>
      </c>
      <c r="T65">
        <f>T88*T109</f>
        <v>1</v>
      </c>
      <c r="U65" s="1">
        <f>T90*U109</f>
        <v>28500</v>
      </c>
      <c r="V65">
        <f>V88*V109</f>
        <v>1</v>
      </c>
      <c r="W65" s="1">
        <f>V90*W109</f>
        <v>28500</v>
      </c>
      <c r="X65">
        <f>X88*X109</f>
        <v>1</v>
      </c>
      <c r="Y65" s="1">
        <f>X90*Y109</f>
        <v>28500</v>
      </c>
      <c r="Z65">
        <f t="shared" si="12"/>
        <v>8.5</v>
      </c>
      <c r="AA65" s="112">
        <f t="shared" si="12"/>
        <v>242250</v>
      </c>
    </row>
    <row r="66" spans="1:29" s="22" customFormat="1">
      <c r="A66" s="111" t="s">
        <v>58</v>
      </c>
      <c r="B66" s="22">
        <f t="shared" ref="B66:Y66" si="13">SUM(B63:B65)</f>
        <v>0</v>
      </c>
      <c r="C66" s="115">
        <f t="shared" si="13"/>
        <v>0</v>
      </c>
      <c r="D66" s="22">
        <f t="shared" si="13"/>
        <v>0</v>
      </c>
      <c r="E66" s="115">
        <f t="shared" si="13"/>
        <v>0</v>
      </c>
      <c r="F66" s="22">
        <f t="shared" si="13"/>
        <v>1.25</v>
      </c>
      <c r="G66" s="115">
        <f t="shared" si="13"/>
        <v>34125</v>
      </c>
      <c r="H66" s="22">
        <f t="shared" si="13"/>
        <v>2.5</v>
      </c>
      <c r="I66" s="115">
        <f t="shared" si="13"/>
        <v>68250</v>
      </c>
      <c r="J66" s="22">
        <f t="shared" si="13"/>
        <v>3.75</v>
      </c>
      <c r="K66" s="115">
        <f t="shared" si="13"/>
        <v>102375</v>
      </c>
      <c r="L66" s="22">
        <f t="shared" si="13"/>
        <v>5</v>
      </c>
      <c r="M66" s="115">
        <f t="shared" si="13"/>
        <v>136500</v>
      </c>
      <c r="N66" s="22">
        <f t="shared" si="13"/>
        <v>5</v>
      </c>
      <c r="O66" s="115">
        <f t="shared" si="13"/>
        <v>136500</v>
      </c>
      <c r="P66" s="22">
        <f t="shared" si="13"/>
        <v>5</v>
      </c>
      <c r="Q66" s="115">
        <f t="shared" si="13"/>
        <v>136500</v>
      </c>
      <c r="R66" s="22">
        <f t="shared" si="13"/>
        <v>5</v>
      </c>
      <c r="S66" s="115">
        <f t="shared" si="13"/>
        <v>136500</v>
      </c>
      <c r="T66" s="22">
        <f t="shared" si="13"/>
        <v>5</v>
      </c>
      <c r="U66" s="115">
        <f t="shared" si="13"/>
        <v>136500</v>
      </c>
      <c r="V66" s="22">
        <f t="shared" si="13"/>
        <v>5</v>
      </c>
      <c r="W66" s="115">
        <f t="shared" si="13"/>
        <v>136500</v>
      </c>
      <c r="X66" s="22">
        <f t="shared" si="13"/>
        <v>5</v>
      </c>
      <c r="Y66" s="115">
        <f t="shared" si="13"/>
        <v>136500</v>
      </c>
      <c r="Z66" s="22">
        <f t="shared" si="12"/>
        <v>42.5</v>
      </c>
      <c r="AA66" s="114">
        <f t="shared" si="12"/>
        <v>1160250</v>
      </c>
    </row>
    <row r="67" spans="1:29">
      <c r="A67" s="113"/>
      <c r="C67" s="1"/>
      <c r="E67" s="1"/>
      <c r="G67" s="1"/>
      <c r="I67" s="1"/>
      <c r="K67" s="1"/>
      <c r="M67" s="1"/>
      <c r="O67" s="1"/>
      <c r="Q67" s="1"/>
      <c r="S67" s="1"/>
      <c r="U67" s="1"/>
      <c r="W67" s="1"/>
      <c r="Y67" s="1"/>
      <c r="AA67" s="112"/>
    </row>
    <row r="68" spans="1:29">
      <c r="A68" s="111" t="s">
        <v>59</v>
      </c>
      <c r="B68">
        <f>B89*B111</f>
        <v>0</v>
      </c>
      <c r="C68" s="1">
        <f>B89*C111</f>
        <v>0</v>
      </c>
      <c r="D68">
        <f>D89*D111</f>
        <v>0</v>
      </c>
      <c r="E68" s="1">
        <f>D89*E111</f>
        <v>0</v>
      </c>
      <c r="F68">
        <f>F89*F111</f>
        <v>0.29249999999999998</v>
      </c>
      <c r="G68" s="1">
        <f>F89*G111</f>
        <v>8336.25</v>
      </c>
      <c r="H68">
        <f>H89*H111</f>
        <v>0.58499999999999996</v>
      </c>
      <c r="I68" s="1">
        <f>H89*I111</f>
        <v>16672.5</v>
      </c>
      <c r="J68">
        <f>J89*J111</f>
        <v>0.87749999999999995</v>
      </c>
      <c r="K68" s="1">
        <f>J89*K111</f>
        <v>25008.75</v>
      </c>
      <c r="L68">
        <f>L89*L111</f>
        <v>1.17</v>
      </c>
      <c r="M68" s="1">
        <f>L89*M111</f>
        <v>33345</v>
      </c>
      <c r="N68">
        <f>N89*N111</f>
        <v>1.17</v>
      </c>
      <c r="O68" s="1">
        <f>N89*O111</f>
        <v>33345</v>
      </c>
      <c r="P68">
        <f>P89*P111</f>
        <v>1.17</v>
      </c>
      <c r="Q68" s="1">
        <f>P89*Q111</f>
        <v>33345</v>
      </c>
      <c r="R68">
        <f>R89*R111</f>
        <v>1.17</v>
      </c>
      <c r="S68" s="1">
        <f>R89*S111</f>
        <v>33345</v>
      </c>
      <c r="T68">
        <f>T89*T111</f>
        <v>1.17</v>
      </c>
      <c r="U68" s="1">
        <f>T89*U111</f>
        <v>33345</v>
      </c>
      <c r="V68">
        <f>V89*V111</f>
        <v>1.17</v>
      </c>
      <c r="W68" s="1">
        <f>V89*W111</f>
        <v>33345</v>
      </c>
      <c r="X68">
        <f>X89*X111</f>
        <v>1.17</v>
      </c>
      <c r="Y68" s="1">
        <f>X89*Y111</f>
        <v>33345</v>
      </c>
      <c r="Z68">
        <f>B68+D68+F68+H68+J68+L68+N68+P68+R68+T68+V68+X68</f>
        <v>9.9449999999999985</v>
      </c>
      <c r="AA68" s="112">
        <f>C68+E68+G68+I68+K68+M68+O68+Q68+S68+U68+W68+Y68</f>
        <v>283432.5</v>
      </c>
    </row>
    <row r="69" spans="1:29">
      <c r="A69" s="111" t="s">
        <v>59</v>
      </c>
      <c r="B69">
        <f>B90*B112</f>
        <v>0</v>
      </c>
      <c r="C69" s="1">
        <f>B90*C112</f>
        <v>0</v>
      </c>
      <c r="D69">
        <f>D90*D112</f>
        <v>0</v>
      </c>
      <c r="E69" s="1">
        <f>D90*E112</f>
        <v>0</v>
      </c>
      <c r="F69">
        <f>F90*F112</f>
        <v>0.29249999999999998</v>
      </c>
      <c r="G69" s="1">
        <f>F90*G112</f>
        <v>8336.25</v>
      </c>
      <c r="H69">
        <f>H90*H112</f>
        <v>0.58499999999999996</v>
      </c>
      <c r="I69" s="1">
        <f>H90*I112</f>
        <v>16672.5</v>
      </c>
      <c r="J69">
        <f>J90*J112</f>
        <v>0.87749999999999995</v>
      </c>
      <c r="K69" s="1">
        <f>J90*K112</f>
        <v>25008.75</v>
      </c>
      <c r="L69">
        <f>L90*L112</f>
        <v>1.17</v>
      </c>
      <c r="M69" s="1">
        <f>L90*M112</f>
        <v>33345</v>
      </c>
      <c r="N69">
        <f>N90*N112</f>
        <v>1.17</v>
      </c>
      <c r="O69" s="1">
        <f>N90*O112</f>
        <v>33345</v>
      </c>
      <c r="P69">
        <f>P90*P112</f>
        <v>1.17</v>
      </c>
      <c r="Q69" s="1">
        <f>P90*Q112</f>
        <v>33345</v>
      </c>
      <c r="R69">
        <f>R90*R112</f>
        <v>1.17</v>
      </c>
      <c r="S69" s="1">
        <f>R90*S112</f>
        <v>33345</v>
      </c>
      <c r="T69">
        <f>T90*T112</f>
        <v>1.17</v>
      </c>
      <c r="U69" s="1">
        <f>T90*U112</f>
        <v>33345</v>
      </c>
      <c r="V69">
        <f>V90*V112</f>
        <v>1.17</v>
      </c>
      <c r="W69" s="1">
        <f>V90*W112</f>
        <v>33345</v>
      </c>
      <c r="X69">
        <f>X90*X112</f>
        <v>1.17</v>
      </c>
      <c r="Y69" s="1">
        <f>X90*Y112</f>
        <v>33345</v>
      </c>
      <c r="Z69">
        <f>B69+D69+F69+H69+J69+L69+N69+P69+R69+T69+V69+X69</f>
        <v>9.9449999999999985</v>
      </c>
      <c r="AA69" s="112">
        <f>C69+E69+G69+I69+K69+M69+O69+Q69+S69+U69+W69+Y69</f>
        <v>283432.5</v>
      </c>
    </row>
    <row r="70" spans="1:29" s="22" customFormat="1">
      <c r="A70" s="111" t="s">
        <v>60</v>
      </c>
      <c r="B70" s="22">
        <f>B69+B68+B66+B60+B54+B48</f>
        <v>5</v>
      </c>
      <c r="C70" s="114">
        <f t="shared" ref="C70:Y70" si="14">C69+C68+C66+C60+C54+C48</f>
        <v>108000</v>
      </c>
      <c r="D70" s="22">
        <f t="shared" si="14"/>
        <v>5</v>
      </c>
      <c r="E70" s="114">
        <f t="shared" si="14"/>
        <v>108000</v>
      </c>
      <c r="F70" s="22">
        <f t="shared" si="14"/>
        <v>9.3350000000000009</v>
      </c>
      <c r="G70" s="114">
        <f t="shared" si="14"/>
        <v>234172.5</v>
      </c>
      <c r="H70" s="22">
        <f t="shared" si="14"/>
        <v>13.67</v>
      </c>
      <c r="I70" s="114">
        <f t="shared" si="14"/>
        <v>360345</v>
      </c>
      <c r="J70" s="22">
        <f t="shared" si="14"/>
        <v>18.004999999999999</v>
      </c>
      <c r="K70" s="114">
        <f t="shared" si="14"/>
        <v>486517.5</v>
      </c>
      <c r="L70" s="22">
        <f t="shared" si="14"/>
        <v>22.34</v>
      </c>
      <c r="M70" s="114">
        <f t="shared" si="14"/>
        <v>612690</v>
      </c>
      <c r="N70" s="22">
        <f t="shared" si="14"/>
        <v>22.34</v>
      </c>
      <c r="O70" s="114">
        <f t="shared" si="14"/>
        <v>612690</v>
      </c>
      <c r="P70" s="22">
        <f t="shared" si="14"/>
        <v>22.34</v>
      </c>
      <c r="Q70" s="114">
        <f t="shared" si="14"/>
        <v>612690</v>
      </c>
      <c r="R70" s="22">
        <f t="shared" si="14"/>
        <v>22.34</v>
      </c>
      <c r="S70" s="114">
        <f t="shared" si="14"/>
        <v>612690</v>
      </c>
      <c r="T70" s="22">
        <f t="shared" si="14"/>
        <v>22.34</v>
      </c>
      <c r="U70" s="114">
        <f t="shared" si="14"/>
        <v>612690</v>
      </c>
      <c r="V70" s="22">
        <f t="shared" si="14"/>
        <v>22.34</v>
      </c>
      <c r="W70" s="114">
        <f t="shared" si="14"/>
        <v>612690</v>
      </c>
      <c r="X70" s="22">
        <f t="shared" si="14"/>
        <v>22.34</v>
      </c>
      <c r="Y70" s="114">
        <f t="shared" si="14"/>
        <v>612690</v>
      </c>
      <c r="Z70" s="22">
        <f>SUM(Z48+Z54+Z60+Z66+Z68+Z69)</f>
        <v>207.39</v>
      </c>
      <c r="AA70" s="114">
        <f>SUM(AA48+AA54+AA60+AA66+AA68+AA69)</f>
        <v>5585865</v>
      </c>
      <c r="AC70" s="115"/>
    </row>
    <row r="73" spans="1:29">
      <c r="A73" s="121"/>
      <c r="B73" s="146">
        <v>40544</v>
      </c>
      <c r="C73" s="146"/>
      <c r="D73" s="119">
        <v>40575</v>
      </c>
      <c r="E73" s="119"/>
      <c r="F73" s="119">
        <v>40603</v>
      </c>
      <c r="G73" s="119"/>
      <c r="H73" s="119">
        <v>40634</v>
      </c>
      <c r="I73" s="119"/>
      <c r="J73" s="119">
        <v>40664</v>
      </c>
      <c r="K73" s="119"/>
      <c r="L73" s="119">
        <v>40695</v>
      </c>
      <c r="M73" s="119"/>
      <c r="N73" s="119">
        <v>40725</v>
      </c>
      <c r="O73" s="119"/>
      <c r="P73" s="119">
        <v>40756</v>
      </c>
      <c r="Q73" s="119"/>
      <c r="R73" s="119">
        <v>40787</v>
      </c>
      <c r="S73" s="119"/>
      <c r="T73" s="119">
        <v>40817</v>
      </c>
      <c r="U73" s="119"/>
      <c r="V73" s="119">
        <v>40848</v>
      </c>
      <c r="W73" s="119"/>
      <c r="X73" s="119">
        <v>40878</v>
      </c>
      <c r="Y73" s="118"/>
      <c r="Z73" s="119" t="s">
        <v>13</v>
      </c>
      <c r="AA73" s="118"/>
    </row>
    <row r="74" spans="1:29">
      <c r="A74" s="122" t="s">
        <v>61</v>
      </c>
      <c r="B74" s="120" t="s">
        <v>41</v>
      </c>
      <c r="C74" s="120" t="s">
        <v>8</v>
      </c>
      <c r="D74" s="120" t="s">
        <v>41</v>
      </c>
      <c r="E74" s="120" t="s">
        <v>8</v>
      </c>
      <c r="F74" s="120" t="s">
        <v>41</v>
      </c>
      <c r="G74" s="120" t="s">
        <v>8</v>
      </c>
      <c r="H74" s="120" t="s">
        <v>41</v>
      </c>
      <c r="I74" s="120" t="s">
        <v>8</v>
      </c>
      <c r="J74" s="120" t="s">
        <v>41</v>
      </c>
      <c r="K74" s="120" t="s">
        <v>8</v>
      </c>
      <c r="L74" s="120" t="s">
        <v>41</v>
      </c>
      <c r="M74" s="120" t="s">
        <v>8</v>
      </c>
      <c r="N74" s="120" t="s">
        <v>41</v>
      </c>
      <c r="O74" s="120" t="s">
        <v>8</v>
      </c>
      <c r="P74" s="120" t="s">
        <v>41</v>
      </c>
      <c r="Q74" s="120" t="s">
        <v>8</v>
      </c>
      <c r="R74" s="120" t="s">
        <v>41</v>
      </c>
      <c r="S74" s="120" t="s">
        <v>8</v>
      </c>
      <c r="T74" s="120" t="s">
        <v>41</v>
      </c>
      <c r="U74" s="120" t="s">
        <v>8</v>
      </c>
      <c r="V74" s="120" t="s">
        <v>41</v>
      </c>
      <c r="W74" s="120" t="s">
        <v>8</v>
      </c>
      <c r="X74" s="120" t="s">
        <v>41</v>
      </c>
      <c r="Y74" s="120" t="s">
        <v>8</v>
      </c>
      <c r="Z74" s="120" t="s">
        <v>41</v>
      </c>
      <c r="AA74" s="120" t="s">
        <v>8</v>
      </c>
    </row>
    <row r="75" spans="1:29">
      <c r="A75" s="27" t="s">
        <v>33</v>
      </c>
      <c r="B75">
        <f>B22+B28+B35+B45+B51+B57+B63+B68+B69</f>
        <v>7</v>
      </c>
      <c r="C75" s="112">
        <f>C22+C28+C35+C45+C51+C57+C63+C68+C69</f>
        <v>177500</v>
      </c>
      <c r="D75">
        <f t="shared" ref="D75:AA75" si="15">D22+D28+D35+D45+D51+D57+D63+D68+D69</f>
        <v>3</v>
      </c>
      <c r="E75" s="112">
        <f t="shared" si="15"/>
        <v>85500</v>
      </c>
      <c r="F75">
        <f t="shared" si="15"/>
        <v>9.8350000000000009</v>
      </c>
      <c r="G75" s="112">
        <f t="shared" si="15"/>
        <v>258297.5</v>
      </c>
      <c r="H75">
        <f t="shared" si="15"/>
        <v>8.6700000000000017</v>
      </c>
      <c r="I75" s="112">
        <f t="shared" si="15"/>
        <v>247095</v>
      </c>
      <c r="J75">
        <f t="shared" si="15"/>
        <v>16.504999999999999</v>
      </c>
      <c r="K75" s="112">
        <f t="shared" si="15"/>
        <v>442892.5</v>
      </c>
      <c r="L75">
        <f t="shared" si="15"/>
        <v>14.34</v>
      </c>
      <c r="M75" s="112">
        <f t="shared" si="15"/>
        <v>408690</v>
      </c>
      <c r="N75">
        <f t="shared" si="15"/>
        <v>14.34</v>
      </c>
      <c r="O75" s="112">
        <f t="shared" si="15"/>
        <v>408690</v>
      </c>
      <c r="P75">
        <f t="shared" si="15"/>
        <v>14.34</v>
      </c>
      <c r="Q75" s="112">
        <f t="shared" si="15"/>
        <v>408690</v>
      </c>
      <c r="R75">
        <f t="shared" si="15"/>
        <v>22.340000000000003</v>
      </c>
      <c r="S75" s="112">
        <f t="shared" si="15"/>
        <v>592690</v>
      </c>
      <c r="T75">
        <f t="shared" si="15"/>
        <v>18.340000000000003</v>
      </c>
      <c r="U75" s="112">
        <f t="shared" si="15"/>
        <v>500690</v>
      </c>
      <c r="V75">
        <f t="shared" si="15"/>
        <v>14.34</v>
      </c>
      <c r="W75" s="112">
        <f t="shared" si="15"/>
        <v>408690</v>
      </c>
      <c r="X75">
        <f t="shared" si="15"/>
        <v>17.340000000000003</v>
      </c>
      <c r="Y75" s="112">
        <f t="shared" si="15"/>
        <v>477690</v>
      </c>
      <c r="Z75" s="109">
        <f t="shared" si="15"/>
        <v>160.38999999999999</v>
      </c>
      <c r="AA75" s="112">
        <f t="shared" si="15"/>
        <v>4417115</v>
      </c>
    </row>
    <row r="76" spans="1:29">
      <c r="A76" s="27" t="s">
        <v>34</v>
      </c>
      <c r="B76">
        <f>B23+B29+B36+B46+B52+B58+B64</f>
        <v>1</v>
      </c>
      <c r="C76" s="112">
        <f>C23+C29+C36+C46+C52+C58+C64</f>
        <v>22500</v>
      </c>
      <c r="D76">
        <f t="shared" ref="D76:AA76" si="16">D23+D29+D36+D46+D52+D58+D64</f>
        <v>1</v>
      </c>
      <c r="E76" s="112">
        <f t="shared" si="16"/>
        <v>22500</v>
      </c>
      <c r="F76">
        <f t="shared" si="16"/>
        <v>3.75</v>
      </c>
      <c r="G76" s="112">
        <f t="shared" si="16"/>
        <v>77375</v>
      </c>
      <c r="H76">
        <f t="shared" si="16"/>
        <v>2.5</v>
      </c>
      <c r="I76" s="112">
        <f t="shared" si="16"/>
        <v>56250</v>
      </c>
      <c r="J76">
        <f t="shared" si="16"/>
        <v>5.25</v>
      </c>
      <c r="K76" s="112">
        <f t="shared" si="16"/>
        <v>111125</v>
      </c>
      <c r="L76">
        <f t="shared" si="16"/>
        <v>4</v>
      </c>
      <c r="M76" s="112">
        <f t="shared" si="16"/>
        <v>90000</v>
      </c>
      <c r="N76">
        <f t="shared" si="16"/>
        <v>4</v>
      </c>
      <c r="O76" s="112">
        <f t="shared" si="16"/>
        <v>90000</v>
      </c>
      <c r="P76">
        <f t="shared" si="16"/>
        <v>4</v>
      </c>
      <c r="Q76" s="112">
        <f t="shared" si="16"/>
        <v>90000</v>
      </c>
      <c r="R76">
        <f t="shared" si="16"/>
        <v>6</v>
      </c>
      <c r="S76" s="112">
        <f t="shared" si="16"/>
        <v>128000</v>
      </c>
      <c r="T76">
        <f t="shared" si="16"/>
        <v>4</v>
      </c>
      <c r="U76" s="112">
        <f t="shared" si="16"/>
        <v>90000</v>
      </c>
      <c r="V76">
        <f t="shared" si="16"/>
        <v>4</v>
      </c>
      <c r="W76" s="112">
        <f t="shared" si="16"/>
        <v>90000</v>
      </c>
      <c r="X76">
        <f t="shared" si="16"/>
        <v>5</v>
      </c>
      <c r="Y76" s="112">
        <f t="shared" si="16"/>
        <v>109000</v>
      </c>
      <c r="Z76" s="109">
        <f t="shared" si="16"/>
        <v>44.5</v>
      </c>
      <c r="AA76" s="112">
        <f t="shared" si="16"/>
        <v>976750</v>
      </c>
    </row>
    <row r="77" spans="1:29">
      <c r="A77" s="27" t="s">
        <v>35</v>
      </c>
      <c r="B77">
        <f>B24+B30+B37+B47+B53+B59+B65</f>
        <v>1</v>
      </c>
      <c r="C77" s="112">
        <f>C24+C30+C37+C47+C53+C59+C65</f>
        <v>0</v>
      </c>
      <c r="D77">
        <f t="shared" ref="D77:AA77" si="17">D24+D30+D37+D47+D53+D59+D65</f>
        <v>1</v>
      </c>
      <c r="E77" s="112">
        <f t="shared" si="17"/>
        <v>0</v>
      </c>
      <c r="F77">
        <f t="shared" si="17"/>
        <v>3.75</v>
      </c>
      <c r="G77" s="112">
        <f t="shared" si="17"/>
        <v>74500</v>
      </c>
      <c r="H77">
        <f t="shared" si="17"/>
        <v>2.5</v>
      </c>
      <c r="I77" s="112">
        <f t="shared" si="17"/>
        <v>57000</v>
      </c>
      <c r="J77">
        <f t="shared" si="17"/>
        <v>3.25</v>
      </c>
      <c r="K77" s="112">
        <f t="shared" si="17"/>
        <v>85500</v>
      </c>
      <c r="L77">
        <f t="shared" si="17"/>
        <v>4</v>
      </c>
      <c r="M77" s="112">
        <f t="shared" si="17"/>
        <v>114000</v>
      </c>
      <c r="N77">
        <f t="shared" si="17"/>
        <v>4</v>
      </c>
      <c r="O77" s="112">
        <f t="shared" si="17"/>
        <v>114000</v>
      </c>
      <c r="P77">
        <f t="shared" si="17"/>
        <v>4</v>
      </c>
      <c r="Q77" s="112">
        <f t="shared" si="17"/>
        <v>114000</v>
      </c>
      <c r="R77">
        <f t="shared" si="17"/>
        <v>9</v>
      </c>
      <c r="S77" s="112">
        <f t="shared" si="17"/>
        <v>229000</v>
      </c>
      <c r="T77">
        <f t="shared" si="17"/>
        <v>6</v>
      </c>
      <c r="U77" s="112">
        <f t="shared" si="17"/>
        <v>160000</v>
      </c>
      <c r="V77">
        <f t="shared" si="17"/>
        <v>4</v>
      </c>
      <c r="W77" s="112">
        <f t="shared" si="17"/>
        <v>114000</v>
      </c>
      <c r="X77">
        <f t="shared" si="17"/>
        <v>5</v>
      </c>
      <c r="Y77" s="112">
        <f t="shared" si="17"/>
        <v>137000</v>
      </c>
      <c r="Z77" s="109">
        <f t="shared" si="17"/>
        <v>47.5</v>
      </c>
      <c r="AA77" s="112">
        <f t="shared" si="17"/>
        <v>1199000</v>
      </c>
    </row>
    <row r="78" spans="1:29">
      <c r="A78" s="27" t="s">
        <v>62</v>
      </c>
      <c r="B78">
        <f t="shared" ref="B78:AA78" si="18">B31+B38</f>
        <v>0</v>
      </c>
      <c r="C78" s="112">
        <f t="shared" si="18"/>
        <v>0</v>
      </c>
      <c r="D78">
        <f t="shared" si="18"/>
        <v>4</v>
      </c>
      <c r="E78" s="112">
        <f t="shared" si="18"/>
        <v>42000</v>
      </c>
      <c r="F78">
        <f t="shared" si="18"/>
        <v>0</v>
      </c>
      <c r="G78" s="112">
        <f t="shared" si="18"/>
        <v>0</v>
      </c>
      <c r="H78">
        <f t="shared" si="18"/>
        <v>0</v>
      </c>
      <c r="I78" s="112">
        <f t="shared" si="18"/>
        <v>0</v>
      </c>
      <c r="J78">
        <f t="shared" si="18"/>
        <v>4</v>
      </c>
      <c r="K78" s="112">
        <f t="shared" si="18"/>
        <v>42000</v>
      </c>
      <c r="L78">
        <f t="shared" si="18"/>
        <v>0</v>
      </c>
      <c r="M78" s="112">
        <f t="shared" si="18"/>
        <v>0</v>
      </c>
      <c r="N78">
        <f t="shared" si="18"/>
        <v>0</v>
      </c>
      <c r="O78" s="112">
        <f t="shared" si="18"/>
        <v>0</v>
      </c>
      <c r="P78">
        <f t="shared" si="18"/>
        <v>0</v>
      </c>
      <c r="Q78" s="112">
        <f t="shared" si="18"/>
        <v>0</v>
      </c>
      <c r="R78">
        <f t="shared" si="18"/>
        <v>2</v>
      </c>
      <c r="S78" s="112">
        <f t="shared" si="18"/>
        <v>21000</v>
      </c>
      <c r="T78">
        <f t="shared" si="18"/>
        <v>0</v>
      </c>
      <c r="U78" s="112">
        <f t="shared" si="18"/>
        <v>0</v>
      </c>
      <c r="V78">
        <f t="shared" si="18"/>
        <v>0</v>
      </c>
      <c r="W78" s="112">
        <f t="shared" si="18"/>
        <v>0</v>
      </c>
      <c r="X78">
        <f t="shared" si="18"/>
        <v>0</v>
      </c>
      <c r="Y78" s="112">
        <f t="shared" si="18"/>
        <v>0</v>
      </c>
      <c r="Z78" s="57">
        <f t="shared" si="18"/>
        <v>10</v>
      </c>
      <c r="AA78" s="112">
        <f t="shared" si="18"/>
        <v>105000</v>
      </c>
    </row>
    <row r="79" spans="1:29">
      <c r="A79" s="27" t="s">
        <v>63</v>
      </c>
      <c r="B79">
        <f>B39</f>
        <v>0</v>
      </c>
      <c r="C79" s="112">
        <f>C39</f>
        <v>0</v>
      </c>
      <c r="D79">
        <f t="shared" ref="D79:AA79" si="19">D39</f>
        <v>0</v>
      </c>
      <c r="E79" s="112">
        <f t="shared" si="19"/>
        <v>0</v>
      </c>
      <c r="F79">
        <f t="shared" si="19"/>
        <v>0</v>
      </c>
      <c r="G79" s="112">
        <f t="shared" si="19"/>
        <v>0</v>
      </c>
      <c r="H79">
        <f t="shared" si="19"/>
        <v>0</v>
      </c>
      <c r="I79" s="112">
        <f t="shared" si="19"/>
        <v>0</v>
      </c>
      <c r="J79">
        <f t="shared" si="19"/>
        <v>10</v>
      </c>
      <c r="K79" s="112">
        <f t="shared" si="19"/>
        <v>160000</v>
      </c>
      <c r="L79">
        <f t="shared" si="19"/>
        <v>0</v>
      </c>
      <c r="M79" s="112">
        <f t="shared" si="19"/>
        <v>0</v>
      </c>
      <c r="N79">
        <f t="shared" si="19"/>
        <v>0</v>
      </c>
      <c r="O79" s="112">
        <f t="shared" si="19"/>
        <v>0</v>
      </c>
      <c r="P79">
        <f t="shared" si="19"/>
        <v>10</v>
      </c>
      <c r="Q79" s="112">
        <f t="shared" si="19"/>
        <v>160000</v>
      </c>
      <c r="R79">
        <f t="shared" si="19"/>
        <v>5</v>
      </c>
      <c r="S79" s="112">
        <f t="shared" si="19"/>
        <v>80000</v>
      </c>
      <c r="T79">
        <f t="shared" si="19"/>
        <v>5</v>
      </c>
      <c r="U79" s="112">
        <f t="shared" si="19"/>
        <v>80000</v>
      </c>
      <c r="V79">
        <f t="shared" si="19"/>
        <v>0</v>
      </c>
      <c r="W79" s="112">
        <f t="shared" si="19"/>
        <v>0</v>
      </c>
      <c r="X79">
        <f t="shared" si="19"/>
        <v>0</v>
      </c>
      <c r="Y79" s="112">
        <f t="shared" si="19"/>
        <v>0</v>
      </c>
      <c r="Z79" s="109">
        <f t="shared" si="19"/>
        <v>30</v>
      </c>
      <c r="AA79" s="112">
        <f t="shared" si="19"/>
        <v>480000</v>
      </c>
    </row>
    <row r="80" spans="1:29" s="22" customFormat="1">
      <c r="A80" s="120" t="s">
        <v>61</v>
      </c>
      <c r="B80" s="118">
        <f>SUM(B75:B79)</f>
        <v>9</v>
      </c>
      <c r="C80" s="123">
        <f>SUM(C75:C79)</f>
        <v>200000</v>
      </c>
      <c r="D80" s="118">
        <f t="shared" ref="D80:AA80" si="20">SUM(D75:D79)</f>
        <v>9</v>
      </c>
      <c r="E80" s="123">
        <f t="shared" si="20"/>
        <v>150000</v>
      </c>
      <c r="F80" s="118">
        <f t="shared" si="20"/>
        <v>17.335000000000001</v>
      </c>
      <c r="G80" s="123">
        <f t="shared" si="20"/>
        <v>410172.5</v>
      </c>
      <c r="H80" s="118">
        <f t="shared" si="20"/>
        <v>13.670000000000002</v>
      </c>
      <c r="I80" s="123">
        <f t="shared" si="20"/>
        <v>360345</v>
      </c>
      <c r="J80" s="118">
        <f t="shared" si="20"/>
        <v>39.004999999999995</v>
      </c>
      <c r="K80" s="123">
        <f t="shared" si="20"/>
        <v>841517.5</v>
      </c>
      <c r="L80" s="118">
        <f t="shared" si="20"/>
        <v>22.34</v>
      </c>
      <c r="M80" s="123">
        <f t="shared" si="20"/>
        <v>612690</v>
      </c>
      <c r="N80" s="118">
        <f t="shared" si="20"/>
        <v>22.34</v>
      </c>
      <c r="O80" s="123">
        <f t="shared" si="20"/>
        <v>612690</v>
      </c>
      <c r="P80" s="118">
        <f t="shared" si="20"/>
        <v>32.340000000000003</v>
      </c>
      <c r="Q80" s="123">
        <f t="shared" si="20"/>
        <v>772690</v>
      </c>
      <c r="R80" s="118">
        <f t="shared" si="20"/>
        <v>44.34</v>
      </c>
      <c r="S80" s="123">
        <f t="shared" si="20"/>
        <v>1050690</v>
      </c>
      <c r="T80" s="118">
        <f t="shared" si="20"/>
        <v>33.340000000000003</v>
      </c>
      <c r="U80" s="123">
        <f t="shared" si="20"/>
        <v>830690</v>
      </c>
      <c r="V80" s="118">
        <f t="shared" si="20"/>
        <v>22.34</v>
      </c>
      <c r="W80" s="123">
        <f t="shared" si="20"/>
        <v>612690</v>
      </c>
      <c r="X80" s="118">
        <f t="shared" si="20"/>
        <v>27.340000000000003</v>
      </c>
      <c r="Y80" s="123">
        <f t="shared" si="20"/>
        <v>723690</v>
      </c>
      <c r="Z80" s="124">
        <f t="shared" si="20"/>
        <v>292.39</v>
      </c>
      <c r="AA80" s="123">
        <f t="shared" si="20"/>
        <v>7177865</v>
      </c>
    </row>
    <row r="81" spans="1:27">
      <c r="A81" s="139"/>
    </row>
    <row r="82" spans="1:27">
      <c r="A82" s="111"/>
    </row>
    <row r="83" spans="1:27" s="22" customFormat="1">
      <c r="B83" s="146">
        <v>40544</v>
      </c>
      <c r="C83" s="146"/>
      <c r="D83" s="119">
        <v>40575</v>
      </c>
      <c r="E83" s="119"/>
      <c r="F83" s="119">
        <v>40603</v>
      </c>
      <c r="G83" s="119"/>
      <c r="H83" s="119">
        <v>40634</v>
      </c>
      <c r="I83" s="119"/>
      <c r="J83" s="119">
        <v>40664</v>
      </c>
      <c r="K83" s="119"/>
      <c r="L83" s="119">
        <v>40695</v>
      </c>
      <c r="M83" s="119"/>
      <c r="N83" s="119">
        <v>40725</v>
      </c>
      <c r="O83" s="119"/>
      <c r="P83" s="119">
        <v>40756</v>
      </c>
      <c r="Q83" s="119"/>
      <c r="R83" s="119">
        <v>40787</v>
      </c>
      <c r="S83" s="119"/>
      <c r="T83" s="119">
        <v>40817</v>
      </c>
      <c r="U83" s="119"/>
      <c r="V83" s="119">
        <v>40848</v>
      </c>
      <c r="W83" s="119"/>
      <c r="X83" s="119">
        <v>40878</v>
      </c>
      <c r="Y83" s="118"/>
      <c r="Z83" s="129"/>
      <c r="AA83" s="100"/>
    </row>
    <row r="84" spans="1:27" s="22" customFormat="1">
      <c r="A84" s="118" t="s">
        <v>64</v>
      </c>
      <c r="B84" s="120" t="s">
        <v>65</v>
      </c>
      <c r="C84" s="120" t="s">
        <v>66</v>
      </c>
      <c r="D84" s="120" t="s">
        <v>65</v>
      </c>
      <c r="E84" s="120" t="s">
        <v>66</v>
      </c>
      <c r="F84" s="120" t="s">
        <v>65</v>
      </c>
      <c r="G84" s="120" t="s">
        <v>66</v>
      </c>
      <c r="H84" s="120" t="s">
        <v>65</v>
      </c>
      <c r="I84" s="120" t="s">
        <v>66</v>
      </c>
      <c r="J84" s="120" t="s">
        <v>65</v>
      </c>
      <c r="K84" s="120" t="s">
        <v>66</v>
      </c>
      <c r="L84" s="120" t="s">
        <v>65</v>
      </c>
      <c r="M84" s="120" t="s">
        <v>66</v>
      </c>
      <c r="N84" s="120" t="s">
        <v>65</v>
      </c>
      <c r="O84" s="120" t="s">
        <v>66</v>
      </c>
      <c r="P84" s="120" t="s">
        <v>65</v>
      </c>
      <c r="Q84" s="120" t="s">
        <v>66</v>
      </c>
      <c r="R84" s="120" t="s">
        <v>65</v>
      </c>
      <c r="S84" s="120" t="s">
        <v>66</v>
      </c>
      <c r="T84" s="120" t="s">
        <v>65</v>
      </c>
      <c r="U84" s="120" t="s">
        <v>66</v>
      </c>
      <c r="V84" s="120" t="s">
        <v>65</v>
      </c>
      <c r="W84" s="120" t="s">
        <v>66</v>
      </c>
      <c r="X84" s="120" t="s">
        <v>65</v>
      </c>
      <c r="Y84" s="120" t="s">
        <v>66</v>
      </c>
      <c r="Z84" s="72"/>
      <c r="AA84" s="72"/>
    </row>
    <row r="85" spans="1:27">
      <c r="A85" t="s">
        <v>67</v>
      </c>
      <c r="B85" s="56">
        <v>1</v>
      </c>
      <c r="C85" s="112">
        <f>B85*C98</f>
        <v>136500</v>
      </c>
      <c r="D85" s="56">
        <v>1</v>
      </c>
      <c r="E85" s="112">
        <f>D85*E98</f>
        <v>136500</v>
      </c>
      <c r="F85" s="56">
        <v>1</v>
      </c>
      <c r="G85" s="112">
        <f>F85*G98</f>
        <v>136500</v>
      </c>
      <c r="H85" s="56">
        <v>1</v>
      </c>
      <c r="I85" s="112">
        <f>H85*I98</f>
        <v>136500</v>
      </c>
      <c r="J85" s="56">
        <v>1</v>
      </c>
      <c r="K85" s="112">
        <f>J85*K98</f>
        <v>136500</v>
      </c>
      <c r="L85" s="56">
        <v>1</v>
      </c>
      <c r="M85" s="112">
        <f>L85*M98</f>
        <v>136500</v>
      </c>
      <c r="N85" s="56">
        <v>1</v>
      </c>
      <c r="O85" s="112">
        <f>N85*O98</f>
        <v>136500</v>
      </c>
      <c r="P85" s="56">
        <v>1</v>
      </c>
      <c r="Q85" s="112">
        <f>P85*Q98</f>
        <v>136500</v>
      </c>
      <c r="R85" s="56">
        <v>1</v>
      </c>
      <c r="S85" s="112">
        <f>R85*S98</f>
        <v>136500</v>
      </c>
      <c r="T85" s="56">
        <v>1</v>
      </c>
      <c r="U85" s="112">
        <f>T85*U98</f>
        <v>136500</v>
      </c>
      <c r="V85" s="56">
        <v>1</v>
      </c>
      <c r="W85" s="112">
        <f>V85*W98</f>
        <v>136500</v>
      </c>
      <c r="X85" s="56">
        <v>1</v>
      </c>
      <c r="Y85" s="112">
        <f>X85*Y98</f>
        <v>136500</v>
      </c>
    </row>
    <row r="86" spans="1:27">
      <c r="A86" t="s">
        <v>68</v>
      </c>
      <c r="B86" s="56">
        <v>0</v>
      </c>
      <c r="C86" s="112">
        <f>B86*C102</f>
        <v>0</v>
      </c>
      <c r="D86" s="56">
        <v>0</v>
      </c>
      <c r="E86" s="112">
        <f>D86*E102</f>
        <v>0</v>
      </c>
      <c r="F86" s="56">
        <v>0.25</v>
      </c>
      <c r="G86" s="112">
        <f>F86*G102</f>
        <v>34125</v>
      </c>
      <c r="H86" s="56">
        <v>0.5</v>
      </c>
      <c r="I86" s="112">
        <f>H86*I102</f>
        <v>68250</v>
      </c>
      <c r="J86" s="56">
        <v>0.75</v>
      </c>
      <c r="K86" s="112">
        <f>J86*K102</f>
        <v>102375</v>
      </c>
      <c r="L86" s="56">
        <v>1</v>
      </c>
      <c r="M86" s="112">
        <f>L86*M102</f>
        <v>136500</v>
      </c>
      <c r="N86" s="56">
        <v>1</v>
      </c>
      <c r="O86" s="112">
        <f>N86*O102</f>
        <v>136500</v>
      </c>
      <c r="P86" s="56">
        <v>1</v>
      </c>
      <c r="Q86" s="112">
        <f>P86*Q102</f>
        <v>136500</v>
      </c>
      <c r="R86" s="56">
        <v>1</v>
      </c>
      <c r="S86" s="112">
        <f>R86*S102</f>
        <v>136500</v>
      </c>
      <c r="T86" s="56">
        <v>1</v>
      </c>
      <c r="U86" s="112">
        <f>T86*U102</f>
        <v>136500</v>
      </c>
      <c r="V86" s="56">
        <v>1</v>
      </c>
      <c r="W86" s="112">
        <f>V86*W102</f>
        <v>136500</v>
      </c>
      <c r="X86" s="56">
        <v>1</v>
      </c>
      <c r="Y86" s="112">
        <f>X86*Y102</f>
        <v>136500</v>
      </c>
    </row>
    <row r="87" spans="1:27">
      <c r="A87" t="s">
        <v>69</v>
      </c>
      <c r="B87" s="56">
        <v>0</v>
      </c>
      <c r="C87" s="112">
        <f>B87*C106</f>
        <v>0</v>
      </c>
      <c r="D87" s="56">
        <v>0</v>
      </c>
      <c r="E87" s="112">
        <f>D87*E106</f>
        <v>0</v>
      </c>
      <c r="F87" s="56">
        <v>0.25</v>
      </c>
      <c r="G87" s="112">
        <f>F87*G106</f>
        <v>34125</v>
      </c>
      <c r="H87" s="56">
        <v>0.5</v>
      </c>
      <c r="I87" s="112">
        <f>H87*I106</f>
        <v>68250</v>
      </c>
      <c r="J87" s="56">
        <v>0.75</v>
      </c>
      <c r="K87" s="112">
        <f>J87*K106</f>
        <v>102375</v>
      </c>
      <c r="L87" s="56">
        <v>1</v>
      </c>
      <c r="M87" s="112">
        <f>L87*M106</f>
        <v>136500</v>
      </c>
      <c r="N87" s="56">
        <v>1</v>
      </c>
      <c r="O87" s="112">
        <f>N87*O106</f>
        <v>136500</v>
      </c>
      <c r="P87" s="56">
        <v>1</v>
      </c>
      <c r="Q87" s="112">
        <f>P87*Q106</f>
        <v>136500</v>
      </c>
      <c r="R87" s="56">
        <v>1</v>
      </c>
      <c r="S87" s="112">
        <f>R87*S106</f>
        <v>136500</v>
      </c>
      <c r="T87" s="56">
        <v>1</v>
      </c>
      <c r="U87" s="112">
        <f>T87*U106</f>
        <v>136500</v>
      </c>
      <c r="V87" s="56">
        <v>1</v>
      </c>
      <c r="W87" s="112">
        <f>V87*W106</f>
        <v>136500</v>
      </c>
      <c r="X87" s="56">
        <v>1</v>
      </c>
      <c r="Y87" s="112">
        <f>X87*Y106</f>
        <v>136500</v>
      </c>
    </row>
    <row r="88" spans="1:27">
      <c r="A88" t="s">
        <v>70</v>
      </c>
      <c r="B88" s="56">
        <v>0</v>
      </c>
      <c r="C88" s="112">
        <f>B88*C110</f>
        <v>0</v>
      </c>
      <c r="D88" s="56">
        <v>0</v>
      </c>
      <c r="E88" s="112">
        <f>D88*E110</f>
        <v>0</v>
      </c>
      <c r="F88" s="56">
        <v>0.25</v>
      </c>
      <c r="G88" s="112">
        <f>F88*G110</f>
        <v>34125</v>
      </c>
      <c r="H88" s="56">
        <v>0.5</v>
      </c>
      <c r="I88" s="112">
        <f>H88*I110</f>
        <v>68250</v>
      </c>
      <c r="J88" s="56">
        <v>0.75</v>
      </c>
      <c r="K88" s="112">
        <f>J88*K110</f>
        <v>102375</v>
      </c>
      <c r="L88" s="56">
        <v>1</v>
      </c>
      <c r="M88" s="112">
        <f>L88*M110</f>
        <v>136500</v>
      </c>
      <c r="N88" s="56">
        <v>1</v>
      </c>
      <c r="O88" s="112">
        <f>N88*O110</f>
        <v>136500</v>
      </c>
      <c r="P88" s="56">
        <v>1</v>
      </c>
      <c r="Q88" s="112">
        <f>P88*Q110</f>
        <v>136500</v>
      </c>
      <c r="R88" s="56">
        <v>1</v>
      </c>
      <c r="S88" s="112">
        <f>R88*S110</f>
        <v>136500</v>
      </c>
      <c r="T88" s="56">
        <v>1</v>
      </c>
      <c r="U88" s="112">
        <f>T88*U110</f>
        <v>136500</v>
      </c>
      <c r="V88" s="56">
        <v>1</v>
      </c>
      <c r="W88" s="112">
        <f>V88*W110</f>
        <v>136500</v>
      </c>
      <c r="X88" s="56">
        <v>1</v>
      </c>
      <c r="Y88" s="112">
        <f>X88*Y110</f>
        <v>136500</v>
      </c>
    </row>
    <row r="89" spans="1:27">
      <c r="A89" t="s">
        <v>71</v>
      </c>
      <c r="B89" s="56">
        <v>0</v>
      </c>
      <c r="C89" s="112">
        <f>B89*C111</f>
        <v>0</v>
      </c>
      <c r="D89" s="56">
        <v>0</v>
      </c>
      <c r="E89" s="112">
        <f>D89*E111</f>
        <v>0</v>
      </c>
      <c r="F89" s="56">
        <v>0.25</v>
      </c>
      <c r="G89" s="112">
        <f>F89*G111</f>
        <v>8336.25</v>
      </c>
      <c r="H89" s="56">
        <v>0.5</v>
      </c>
      <c r="I89" s="112">
        <f>H89*I111</f>
        <v>16672.5</v>
      </c>
      <c r="J89" s="56">
        <v>0.75</v>
      </c>
      <c r="K89" s="112">
        <f>J89*K111</f>
        <v>25008.75</v>
      </c>
      <c r="L89" s="56">
        <v>1</v>
      </c>
      <c r="M89" s="112">
        <f>L89*M111</f>
        <v>33345</v>
      </c>
      <c r="N89" s="56">
        <v>1</v>
      </c>
      <c r="O89" s="112">
        <f>N89*O111</f>
        <v>33345</v>
      </c>
      <c r="P89" s="56">
        <v>1</v>
      </c>
      <c r="Q89" s="112">
        <f>P89*Q111</f>
        <v>33345</v>
      </c>
      <c r="R89" s="56">
        <v>1</v>
      </c>
      <c r="S89" s="112">
        <f>R89*S111</f>
        <v>33345</v>
      </c>
      <c r="T89" s="56">
        <v>1</v>
      </c>
      <c r="U89" s="112">
        <f>T89*U111</f>
        <v>33345</v>
      </c>
      <c r="V89" s="56">
        <v>1</v>
      </c>
      <c r="W89" s="112">
        <f>V89*W111</f>
        <v>33345</v>
      </c>
      <c r="X89" s="56">
        <v>1</v>
      </c>
      <c r="Y89" s="112">
        <f>X89*Y111</f>
        <v>33345</v>
      </c>
    </row>
    <row r="90" spans="1:27">
      <c r="A90" t="s">
        <v>71</v>
      </c>
      <c r="B90" s="56">
        <v>0</v>
      </c>
      <c r="C90" s="112">
        <f>B90*C112</f>
        <v>0</v>
      </c>
      <c r="D90" s="56">
        <v>0</v>
      </c>
      <c r="E90" s="112">
        <f>D90*E112</f>
        <v>0</v>
      </c>
      <c r="F90" s="56">
        <v>0.25</v>
      </c>
      <c r="G90" s="112">
        <f>F90*G112</f>
        <v>8336.25</v>
      </c>
      <c r="H90" s="56">
        <v>0.5</v>
      </c>
      <c r="I90" s="112">
        <f>H90*I112</f>
        <v>16672.5</v>
      </c>
      <c r="J90" s="56">
        <v>0.75</v>
      </c>
      <c r="K90" s="112">
        <f>J90*K112</f>
        <v>25008.75</v>
      </c>
      <c r="L90" s="56">
        <v>1</v>
      </c>
      <c r="M90" s="112">
        <f>L90*M112</f>
        <v>33345</v>
      </c>
      <c r="N90" s="56">
        <v>1</v>
      </c>
      <c r="O90" s="112">
        <f>N90*O112</f>
        <v>33345</v>
      </c>
      <c r="P90" s="56">
        <v>1</v>
      </c>
      <c r="Q90" s="112">
        <f>P90*Q112</f>
        <v>33345</v>
      </c>
      <c r="R90" s="56">
        <v>1</v>
      </c>
      <c r="S90" s="112">
        <f>R90*S112</f>
        <v>33345</v>
      </c>
      <c r="T90" s="56">
        <v>1</v>
      </c>
      <c r="U90" s="112">
        <f>T90*U112</f>
        <v>33345</v>
      </c>
      <c r="V90" s="56">
        <v>1</v>
      </c>
      <c r="W90" s="112">
        <f>V90*W112</f>
        <v>33345</v>
      </c>
      <c r="X90" s="56">
        <v>1</v>
      </c>
      <c r="Y90" s="112">
        <f>X90*Y112</f>
        <v>33345</v>
      </c>
    </row>
    <row r="91" spans="1:27">
      <c r="C91" s="1">
        <f>SUM(C85:C90)</f>
        <v>136500</v>
      </c>
      <c r="E91" s="1">
        <f>SUM(E85:E90)</f>
        <v>136500</v>
      </c>
      <c r="G91" s="1">
        <f>SUM(G85:G90)</f>
        <v>255547.5</v>
      </c>
      <c r="I91" s="1">
        <f>SUM(I85:I90)</f>
        <v>374595</v>
      </c>
      <c r="K91" s="1">
        <f>SUM(K85:K90)</f>
        <v>493642.5</v>
      </c>
      <c r="M91" s="1">
        <f>SUM(M85:M90)</f>
        <v>612690</v>
      </c>
      <c r="O91" s="1">
        <f>SUM(O85:O90)</f>
        <v>612690</v>
      </c>
      <c r="Q91" s="1">
        <f>SUM(Q85:Q90)</f>
        <v>612690</v>
      </c>
      <c r="S91" s="1">
        <f>SUM(S85:S90)</f>
        <v>612690</v>
      </c>
      <c r="U91" s="1">
        <f>SUM(U85:U90)</f>
        <v>612690</v>
      </c>
      <c r="W91" s="1">
        <f>SUM(W85:W90)</f>
        <v>612690</v>
      </c>
      <c r="Y91" s="1">
        <f>SUM(Y85:Y90)</f>
        <v>612690</v>
      </c>
      <c r="Z91" s="1"/>
    </row>
    <row r="93" spans="1:27">
      <c r="B93" s="146">
        <v>40544</v>
      </c>
      <c r="C93" s="146"/>
      <c r="D93" s="119">
        <v>40575</v>
      </c>
      <c r="E93" s="119"/>
      <c r="F93" s="119">
        <v>40603</v>
      </c>
      <c r="G93" s="119"/>
      <c r="H93" s="119">
        <v>40634</v>
      </c>
      <c r="I93" s="119"/>
      <c r="J93" s="119">
        <v>40664</v>
      </c>
      <c r="K93" s="119"/>
      <c r="L93" s="119">
        <v>40695</v>
      </c>
      <c r="M93" s="119"/>
      <c r="N93" s="119">
        <v>40725</v>
      </c>
      <c r="O93" s="119"/>
      <c r="P93" s="119">
        <v>40756</v>
      </c>
      <c r="Q93" s="119"/>
      <c r="R93" s="119">
        <v>40787</v>
      </c>
      <c r="S93" s="119"/>
      <c r="T93" s="119">
        <v>40817</v>
      </c>
      <c r="U93" s="119"/>
      <c r="V93" s="119">
        <v>40848</v>
      </c>
      <c r="W93" s="119"/>
      <c r="X93" s="119">
        <v>40878</v>
      </c>
      <c r="Y93" s="118"/>
    </row>
    <row r="94" spans="1:27" s="22" customFormat="1">
      <c r="A94" s="22" t="s">
        <v>72</v>
      </c>
      <c r="B94" s="120" t="s">
        <v>73</v>
      </c>
      <c r="C94" s="120" t="s">
        <v>74</v>
      </c>
      <c r="D94" s="120" t="s">
        <v>73</v>
      </c>
      <c r="E94" s="120" t="s">
        <v>74</v>
      </c>
      <c r="F94" s="120" t="s">
        <v>73</v>
      </c>
      <c r="G94" s="120" t="s">
        <v>74</v>
      </c>
      <c r="H94" s="120" t="s">
        <v>73</v>
      </c>
      <c r="I94" s="120" t="s">
        <v>74</v>
      </c>
      <c r="J94" s="120" t="s">
        <v>73</v>
      </c>
      <c r="K94" s="120" t="s">
        <v>74</v>
      </c>
      <c r="L94" s="120" t="s">
        <v>73</v>
      </c>
      <c r="M94" s="120" t="s">
        <v>74</v>
      </c>
      <c r="N94" s="120" t="s">
        <v>73</v>
      </c>
      <c r="O94" s="120" t="s">
        <v>74</v>
      </c>
      <c r="P94" s="120" t="s">
        <v>73</v>
      </c>
      <c r="Q94" s="120" t="s">
        <v>74</v>
      </c>
      <c r="R94" s="120" t="s">
        <v>73</v>
      </c>
      <c r="S94" s="120" t="s">
        <v>74</v>
      </c>
      <c r="T94" s="120" t="s">
        <v>73</v>
      </c>
      <c r="U94" s="120" t="s">
        <v>74</v>
      </c>
      <c r="V94" s="120" t="s">
        <v>73</v>
      </c>
      <c r="W94" s="120" t="s">
        <v>74</v>
      </c>
      <c r="X94" s="120" t="s">
        <v>73</v>
      </c>
      <c r="Y94" s="120" t="s">
        <v>74</v>
      </c>
    </row>
    <row r="95" spans="1:27">
      <c r="A95" t="s">
        <v>75</v>
      </c>
      <c r="B95" s="125">
        <v>3</v>
      </c>
      <c r="C95" s="127">
        <f>B95*$B$4</f>
        <v>85500</v>
      </c>
      <c r="D95" s="125">
        <v>3</v>
      </c>
      <c r="E95" s="128">
        <f>D95*$B$4</f>
        <v>85500</v>
      </c>
      <c r="F95" s="125">
        <v>3</v>
      </c>
      <c r="G95" s="128">
        <f>F95*$B$4</f>
        <v>85500</v>
      </c>
      <c r="H95" s="125">
        <v>3</v>
      </c>
      <c r="I95" s="128">
        <f>H95*$B$4</f>
        <v>85500</v>
      </c>
      <c r="J95" s="125">
        <v>3</v>
      </c>
      <c r="K95" s="128">
        <f>J95*$B$4</f>
        <v>85500</v>
      </c>
      <c r="L95" s="125">
        <v>3</v>
      </c>
      <c r="M95" s="128">
        <f>L95*$B$4</f>
        <v>85500</v>
      </c>
      <c r="N95" s="125">
        <v>3</v>
      </c>
      <c r="O95" s="128">
        <f>N95*$B$4</f>
        <v>85500</v>
      </c>
      <c r="P95" s="125">
        <v>3</v>
      </c>
      <c r="Q95" s="128">
        <f>P95*$B$4</f>
        <v>85500</v>
      </c>
      <c r="R95" s="125">
        <v>3</v>
      </c>
      <c r="S95" s="128">
        <f>R95*$B$4</f>
        <v>85500</v>
      </c>
      <c r="T95" s="125">
        <v>3</v>
      </c>
      <c r="U95" s="128">
        <f>T95*$B$4</f>
        <v>85500</v>
      </c>
      <c r="V95" s="125">
        <v>3</v>
      </c>
      <c r="W95" s="128">
        <f>V95*$B$4</f>
        <v>85500</v>
      </c>
      <c r="X95" s="125">
        <v>3</v>
      </c>
      <c r="Y95" s="128">
        <f>X95*$B$4</f>
        <v>85500</v>
      </c>
      <c r="Z95" s="58"/>
    </row>
    <row r="96" spans="1:27">
      <c r="A96" t="s">
        <v>76</v>
      </c>
      <c r="B96" s="125">
        <v>1</v>
      </c>
      <c r="C96" s="127">
        <f>B96*$B$5</f>
        <v>22500</v>
      </c>
      <c r="D96" s="125">
        <v>1</v>
      </c>
      <c r="E96" s="128">
        <f>D96*$B$5</f>
        <v>22500</v>
      </c>
      <c r="F96" s="125">
        <v>1</v>
      </c>
      <c r="G96" s="128">
        <f>F96*$B$5</f>
        <v>22500</v>
      </c>
      <c r="H96" s="125">
        <v>1</v>
      </c>
      <c r="I96" s="128">
        <f>H96*$B$5</f>
        <v>22500</v>
      </c>
      <c r="J96" s="125">
        <v>1</v>
      </c>
      <c r="K96" s="128">
        <f>J96*$B$5</f>
        <v>22500</v>
      </c>
      <c r="L96" s="125">
        <v>1</v>
      </c>
      <c r="M96" s="128">
        <f>L96*$B$5</f>
        <v>22500</v>
      </c>
      <c r="N96" s="125">
        <v>1</v>
      </c>
      <c r="O96" s="128">
        <f>N96*$B$5</f>
        <v>22500</v>
      </c>
      <c r="P96" s="125">
        <v>1</v>
      </c>
      <c r="Q96" s="128">
        <f>P96*$B$5</f>
        <v>22500</v>
      </c>
      <c r="R96" s="125">
        <v>1</v>
      </c>
      <c r="S96" s="128">
        <f>R96*$B$5</f>
        <v>22500</v>
      </c>
      <c r="T96" s="125">
        <v>1</v>
      </c>
      <c r="U96" s="128">
        <f>T96*$B$5</f>
        <v>22500</v>
      </c>
      <c r="V96" s="125">
        <v>1</v>
      </c>
      <c r="W96" s="128">
        <f>V96*$B$5</f>
        <v>22500</v>
      </c>
      <c r="X96" s="125">
        <v>1</v>
      </c>
      <c r="Y96" s="128">
        <f>X96*$B$5</f>
        <v>22500</v>
      </c>
      <c r="Z96" s="58"/>
    </row>
    <row r="97" spans="1:26">
      <c r="A97" t="s">
        <v>77</v>
      </c>
      <c r="B97" s="125">
        <v>1</v>
      </c>
      <c r="C97" s="127">
        <f>B97*$B$6</f>
        <v>28500</v>
      </c>
      <c r="D97" s="125">
        <v>1</v>
      </c>
      <c r="E97" s="128">
        <f>D97*$B$6</f>
        <v>28500</v>
      </c>
      <c r="F97" s="125">
        <v>1</v>
      </c>
      <c r="G97" s="128">
        <f>F97*$B$6</f>
        <v>28500</v>
      </c>
      <c r="H97" s="125">
        <v>1</v>
      </c>
      <c r="I97" s="128">
        <f>H97*$B$6</f>
        <v>28500</v>
      </c>
      <c r="J97" s="125">
        <v>1</v>
      </c>
      <c r="K97" s="128">
        <f>J97*$B$6</f>
        <v>28500</v>
      </c>
      <c r="L97" s="125">
        <v>1</v>
      </c>
      <c r="M97" s="128">
        <f>L97*$B$6</f>
        <v>28500</v>
      </c>
      <c r="N97" s="125">
        <v>1</v>
      </c>
      <c r="O97" s="128">
        <f>N97*$B$6</f>
        <v>28500</v>
      </c>
      <c r="P97" s="125">
        <v>1</v>
      </c>
      <c r="Q97" s="128">
        <f>P97*$B$6</f>
        <v>28500</v>
      </c>
      <c r="R97" s="125">
        <v>1</v>
      </c>
      <c r="S97" s="128">
        <f>R97*$B$6</f>
        <v>28500</v>
      </c>
      <c r="T97" s="125">
        <v>1</v>
      </c>
      <c r="U97" s="128">
        <f>T97*$B$6</f>
        <v>28500</v>
      </c>
      <c r="V97" s="125">
        <v>1</v>
      </c>
      <c r="W97" s="128">
        <f>V97*$B$6</f>
        <v>28500</v>
      </c>
      <c r="X97" s="125">
        <v>1</v>
      </c>
      <c r="Y97" s="128">
        <f>X97*$B$6</f>
        <v>28500</v>
      </c>
      <c r="Z97" s="58"/>
    </row>
    <row r="98" spans="1:26">
      <c r="A98" t="s">
        <v>78</v>
      </c>
      <c r="B98" s="125">
        <f>SUM(B95:B97)</f>
        <v>5</v>
      </c>
      <c r="C98" s="127">
        <f>SUM(C95:C97)</f>
        <v>136500</v>
      </c>
      <c r="D98" s="125">
        <f t="shared" ref="D98:X98" si="21">SUM(D95:D97)</f>
        <v>5</v>
      </c>
      <c r="E98" s="128">
        <f>SUM(E95:E97)</f>
        <v>136500</v>
      </c>
      <c r="F98" s="125">
        <f t="shared" si="21"/>
        <v>5</v>
      </c>
      <c r="G98" s="128">
        <f>SUM(G95:G97)</f>
        <v>136500</v>
      </c>
      <c r="H98" s="125">
        <f t="shared" si="21"/>
        <v>5</v>
      </c>
      <c r="I98" s="128">
        <f>SUM(I95:I97)</f>
        <v>136500</v>
      </c>
      <c r="J98" s="125">
        <f t="shared" si="21"/>
        <v>5</v>
      </c>
      <c r="K98" s="128">
        <f>SUM(K95:K97)</f>
        <v>136500</v>
      </c>
      <c r="L98" s="125">
        <f t="shared" si="21"/>
        <v>5</v>
      </c>
      <c r="M98" s="128">
        <f>SUM(M95:M97)</f>
        <v>136500</v>
      </c>
      <c r="N98" s="125">
        <f t="shared" si="21"/>
        <v>5</v>
      </c>
      <c r="O98" s="128">
        <f>SUM(O95:O97)</f>
        <v>136500</v>
      </c>
      <c r="P98" s="125">
        <f t="shared" si="21"/>
        <v>5</v>
      </c>
      <c r="Q98" s="128">
        <f>SUM(Q95:Q97)</f>
        <v>136500</v>
      </c>
      <c r="R98" s="125">
        <f t="shared" si="21"/>
        <v>5</v>
      </c>
      <c r="S98" s="128">
        <f>SUM(S95:S97)</f>
        <v>136500</v>
      </c>
      <c r="T98" s="125">
        <f t="shared" si="21"/>
        <v>5</v>
      </c>
      <c r="U98" s="128">
        <f>SUM(U95:U97)</f>
        <v>136500</v>
      </c>
      <c r="V98" s="125">
        <f t="shared" si="21"/>
        <v>5</v>
      </c>
      <c r="W98" s="128">
        <f>SUM(W95:W97)</f>
        <v>136500</v>
      </c>
      <c r="X98" s="125">
        <f t="shared" si="21"/>
        <v>5</v>
      </c>
      <c r="Y98" s="128">
        <f>SUM(Y95:Y97)</f>
        <v>136500</v>
      </c>
      <c r="Z98" s="58"/>
    </row>
    <row r="99" spans="1:26">
      <c r="A99" t="s">
        <v>79</v>
      </c>
      <c r="B99" s="125">
        <v>3</v>
      </c>
      <c r="C99" s="127">
        <f>B99*$B$4</f>
        <v>85500</v>
      </c>
      <c r="D99" s="125">
        <v>3</v>
      </c>
      <c r="E99" s="128">
        <f>D99*$B$4</f>
        <v>85500</v>
      </c>
      <c r="F99" s="125">
        <v>3</v>
      </c>
      <c r="G99" s="128">
        <f>F99*$B$4</f>
        <v>85500</v>
      </c>
      <c r="H99" s="125">
        <v>3</v>
      </c>
      <c r="I99" s="128">
        <f>H99*$B$4</f>
        <v>85500</v>
      </c>
      <c r="J99" s="125">
        <v>3</v>
      </c>
      <c r="K99" s="128">
        <f>J99*$B$4</f>
        <v>85500</v>
      </c>
      <c r="L99" s="125">
        <v>3</v>
      </c>
      <c r="M99" s="128">
        <f>L99*$B$4</f>
        <v>85500</v>
      </c>
      <c r="N99" s="125">
        <v>3</v>
      </c>
      <c r="O99" s="128">
        <f>N99*$B$4</f>
        <v>85500</v>
      </c>
      <c r="P99" s="125">
        <v>3</v>
      </c>
      <c r="Q99" s="128">
        <f>P99*$B$4</f>
        <v>85500</v>
      </c>
      <c r="R99" s="125">
        <v>3</v>
      </c>
      <c r="S99" s="128">
        <f>R99*$B$4</f>
        <v>85500</v>
      </c>
      <c r="T99" s="125">
        <v>3</v>
      </c>
      <c r="U99" s="128">
        <f>T99*$B$4</f>
        <v>85500</v>
      </c>
      <c r="V99" s="125">
        <v>3</v>
      </c>
      <c r="W99" s="128">
        <f>V99*$B$4</f>
        <v>85500</v>
      </c>
      <c r="X99" s="125">
        <v>3</v>
      </c>
      <c r="Y99" s="128">
        <f>X99*$B$4</f>
        <v>85500</v>
      </c>
      <c r="Z99" s="58"/>
    </row>
    <row r="100" spans="1:26">
      <c r="A100" t="s">
        <v>80</v>
      </c>
      <c r="B100" s="125">
        <v>1</v>
      </c>
      <c r="C100" s="127">
        <f>B100*$B$5</f>
        <v>22500</v>
      </c>
      <c r="D100" s="125">
        <v>1</v>
      </c>
      <c r="E100" s="128">
        <f>D100*$B$5</f>
        <v>22500</v>
      </c>
      <c r="F100" s="125">
        <v>1</v>
      </c>
      <c r="G100" s="128">
        <f>F100*$B$5</f>
        <v>22500</v>
      </c>
      <c r="H100" s="125">
        <v>1</v>
      </c>
      <c r="I100" s="128">
        <f>H100*$B$5</f>
        <v>22500</v>
      </c>
      <c r="J100" s="125">
        <v>1</v>
      </c>
      <c r="K100" s="128">
        <f>J100*$B$5</f>
        <v>22500</v>
      </c>
      <c r="L100" s="125">
        <v>1</v>
      </c>
      <c r="M100" s="128">
        <f>L100*$B$5</f>
        <v>22500</v>
      </c>
      <c r="N100" s="125">
        <v>1</v>
      </c>
      <c r="O100" s="128">
        <f>N100*$B$5</f>
        <v>22500</v>
      </c>
      <c r="P100" s="125">
        <v>1</v>
      </c>
      <c r="Q100" s="128">
        <f>P100*$B$5</f>
        <v>22500</v>
      </c>
      <c r="R100" s="125">
        <v>1</v>
      </c>
      <c r="S100" s="128">
        <f>R100*$B$5</f>
        <v>22500</v>
      </c>
      <c r="T100" s="125">
        <v>1</v>
      </c>
      <c r="U100" s="128">
        <f>T100*$B$5</f>
        <v>22500</v>
      </c>
      <c r="V100" s="125">
        <v>1</v>
      </c>
      <c r="W100" s="128">
        <f>V100*$B$5</f>
        <v>22500</v>
      </c>
      <c r="X100" s="125">
        <v>1</v>
      </c>
      <c r="Y100" s="128">
        <f>X100*$B$5</f>
        <v>22500</v>
      </c>
      <c r="Z100" s="58"/>
    </row>
    <row r="101" spans="1:26">
      <c r="A101" t="s">
        <v>81</v>
      </c>
      <c r="B101" s="125">
        <v>1</v>
      </c>
      <c r="C101" s="127">
        <f>B101*$B$6</f>
        <v>28500</v>
      </c>
      <c r="D101" s="125">
        <v>1</v>
      </c>
      <c r="E101" s="128">
        <f>D101*$B$6</f>
        <v>28500</v>
      </c>
      <c r="F101" s="125">
        <v>1</v>
      </c>
      <c r="G101" s="128">
        <f>F101*$B$6</f>
        <v>28500</v>
      </c>
      <c r="H101" s="125">
        <v>1</v>
      </c>
      <c r="I101" s="128">
        <f>H101*$B$6</f>
        <v>28500</v>
      </c>
      <c r="J101" s="125">
        <v>1</v>
      </c>
      <c r="K101" s="128">
        <f>J101*$B$6</f>
        <v>28500</v>
      </c>
      <c r="L101" s="125">
        <v>1</v>
      </c>
      <c r="M101" s="128">
        <f>L101*$B$6</f>
        <v>28500</v>
      </c>
      <c r="N101" s="125">
        <v>1</v>
      </c>
      <c r="O101" s="128">
        <f>N101*$B$6</f>
        <v>28500</v>
      </c>
      <c r="P101" s="125">
        <v>1</v>
      </c>
      <c r="Q101" s="128">
        <f>P101*$B$6</f>
        <v>28500</v>
      </c>
      <c r="R101" s="125">
        <v>1</v>
      </c>
      <c r="S101" s="128">
        <f>R101*$B$6</f>
        <v>28500</v>
      </c>
      <c r="T101" s="125">
        <v>1</v>
      </c>
      <c r="U101" s="128">
        <f>T101*$B$6</f>
        <v>28500</v>
      </c>
      <c r="V101" s="125">
        <v>1</v>
      </c>
      <c r="W101" s="128">
        <f>V101*$B$6</f>
        <v>28500</v>
      </c>
      <c r="X101" s="125">
        <v>1</v>
      </c>
      <c r="Y101" s="128">
        <f>X101*$B$6</f>
        <v>28500</v>
      </c>
      <c r="Z101" s="58"/>
    </row>
    <row r="102" spans="1:26">
      <c r="A102" t="s">
        <v>82</v>
      </c>
      <c r="B102" s="125">
        <f>SUM(B99:B101)</f>
        <v>5</v>
      </c>
      <c r="C102" s="127">
        <f>SUM(C99:C101)</f>
        <v>136500</v>
      </c>
      <c r="D102" s="125">
        <f t="shared" ref="D102:X102" si="22">SUM(D99:D101)</f>
        <v>5</v>
      </c>
      <c r="E102" s="128">
        <f>SUM(E99:E101)</f>
        <v>136500</v>
      </c>
      <c r="F102" s="125">
        <f t="shared" si="22"/>
        <v>5</v>
      </c>
      <c r="G102" s="128">
        <f>SUM(G99:G101)</f>
        <v>136500</v>
      </c>
      <c r="H102" s="125">
        <f t="shared" si="22"/>
        <v>5</v>
      </c>
      <c r="I102" s="128">
        <f>SUM(I99:I101)</f>
        <v>136500</v>
      </c>
      <c r="J102" s="125">
        <f t="shared" si="22"/>
        <v>5</v>
      </c>
      <c r="K102" s="128">
        <f>SUM(K99:K101)</f>
        <v>136500</v>
      </c>
      <c r="L102" s="125">
        <f t="shared" si="22"/>
        <v>5</v>
      </c>
      <c r="M102" s="128">
        <f>SUM(M99:M101)</f>
        <v>136500</v>
      </c>
      <c r="N102" s="125">
        <f t="shared" si="22"/>
        <v>5</v>
      </c>
      <c r="O102" s="128">
        <f>SUM(O99:O101)</f>
        <v>136500</v>
      </c>
      <c r="P102" s="125">
        <f t="shared" si="22"/>
        <v>5</v>
      </c>
      <c r="Q102" s="128">
        <f>SUM(Q99:Q101)</f>
        <v>136500</v>
      </c>
      <c r="R102" s="125">
        <f t="shared" si="22"/>
        <v>5</v>
      </c>
      <c r="S102" s="128">
        <f>SUM(S99:S101)</f>
        <v>136500</v>
      </c>
      <c r="T102" s="125">
        <f t="shared" si="22"/>
        <v>5</v>
      </c>
      <c r="U102" s="128">
        <f>SUM(U99:U101)</f>
        <v>136500</v>
      </c>
      <c r="V102" s="125">
        <f t="shared" si="22"/>
        <v>5</v>
      </c>
      <c r="W102" s="128">
        <f>SUM(W99:W101)</f>
        <v>136500</v>
      </c>
      <c r="X102" s="125">
        <f t="shared" si="22"/>
        <v>5</v>
      </c>
      <c r="Y102" s="128">
        <f>SUM(Y99:Y101)</f>
        <v>136500</v>
      </c>
      <c r="Z102" s="58"/>
    </row>
    <row r="103" spans="1:26">
      <c r="A103" t="s">
        <v>83</v>
      </c>
      <c r="B103" s="125">
        <v>3</v>
      </c>
      <c r="C103" s="127">
        <f>B103*$B$4</f>
        <v>85500</v>
      </c>
      <c r="D103" s="125">
        <v>3</v>
      </c>
      <c r="E103" s="128">
        <f>D103*$B$4</f>
        <v>85500</v>
      </c>
      <c r="F103" s="125">
        <v>3</v>
      </c>
      <c r="G103" s="128">
        <f>F103*$B$4</f>
        <v>85500</v>
      </c>
      <c r="H103" s="125">
        <v>3</v>
      </c>
      <c r="I103" s="128">
        <f>H103*$B$4</f>
        <v>85500</v>
      </c>
      <c r="J103" s="125">
        <v>3</v>
      </c>
      <c r="K103" s="128">
        <f>J103*$B$4</f>
        <v>85500</v>
      </c>
      <c r="L103" s="125">
        <v>3</v>
      </c>
      <c r="M103" s="128">
        <f>L103*$B$4</f>
        <v>85500</v>
      </c>
      <c r="N103" s="125">
        <v>3</v>
      </c>
      <c r="O103" s="128">
        <f>N103*$B$4</f>
        <v>85500</v>
      </c>
      <c r="P103" s="125">
        <v>3</v>
      </c>
      <c r="Q103" s="128">
        <f>P103*$B$4</f>
        <v>85500</v>
      </c>
      <c r="R103" s="125">
        <v>3</v>
      </c>
      <c r="S103" s="128">
        <f>R103*$B$4</f>
        <v>85500</v>
      </c>
      <c r="T103" s="125">
        <v>3</v>
      </c>
      <c r="U103" s="128">
        <f>T103*$B$4</f>
        <v>85500</v>
      </c>
      <c r="V103" s="125">
        <v>3</v>
      </c>
      <c r="W103" s="128">
        <f>V103*$B$4</f>
        <v>85500</v>
      </c>
      <c r="X103" s="125">
        <v>3</v>
      </c>
      <c r="Y103" s="128">
        <f>X103*$B$4</f>
        <v>85500</v>
      </c>
      <c r="Z103" s="58"/>
    </row>
    <row r="104" spans="1:26">
      <c r="A104" t="s">
        <v>84</v>
      </c>
      <c r="B104" s="125">
        <v>1</v>
      </c>
      <c r="C104" s="127">
        <f>B104*$B$5</f>
        <v>22500</v>
      </c>
      <c r="D104" s="125">
        <v>1</v>
      </c>
      <c r="E104" s="128">
        <f>D104*$B$5</f>
        <v>22500</v>
      </c>
      <c r="F104" s="125">
        <v>1</v>
      </c>
      <c r="G104" s="128">
        <f>F104*$B$5</f>
        <v>22500</v>
      </c>
      <c r="H104" s="125">
        <v>1</v>
      </c>
      <c r="I104" s="128">
        <f>H104*$B$5</f>
        <v>22500</v>
      </c>
      <c r="J104" s="125">
        <v>1</v>
      </c>
      <c r="K104" s="128">
        <f>J104*$B$5</f>
        <v>22500</v>
      </c>
      <c r="L104" s="125">
        <v>1</v>
      </c>
      <c r="M104" s="128">
        <f>L104*$B$5</f>
        <v>22500</v>
      </c>
      <c r="N104" s="125">
        <v>1</v>
      </c>
      <c r="O104" s="128">
        <f>N104*$B$5</f>
        <v>22500</v>
      </c>
      <c r="P104" s="125">
        <v>1</v>
      </c>
      <c r="Q104" s="128">
        <f>P104*$B$5</f>
        <v>22500</v>
      </c>
      <c r="R104" s="125">
        <v>1</v>
      </c>
      <c r="S104" s="128">
        <f>R104*$B$5</f>
        <v>22500</v>
      </c>
      <c r="T104" s="125">
        <v>1</v>
      </c>
      <c r="U104" s="128">
        <f>T104*$B$5</f>
        <v>22500</v>
      </c>
      <c r="V104" s="125">
        <v>1</v>
      </c>
      <c r="W104" s="128">
        <f>V104*$B$5</f>
        <v>22500</v>
      </c>
      <c r="X104" s="125">
        <v>1</v>
      </c>
      <c r="Y104" s="128">
        <f>X104*$B$5</f>
        <v>22500</v>
      </c>
      <c r="Z104" s="58"/>
    </row>
    <row r="105" spans="1:26">
      <c r="A105" t="s">
        <v>85</v>
      </c>
      <c r="B105" s="125">
        <v>1</v>
      </c>
      <c r="C105" s="127">
        <f>B105*$B$6</f>
        <v>28500</v>
      </c>
      <c r="D105" s="125">
        <v>1</v>
      </c>
      <c r="E105" s="128">
        <f>D105*$B$4</f>
        <v>28500</v>
      </c>
      <c r="F105" s="125">
        <v>1</v>
      </c>
      <c r="G105" s="128">
        <f>F105*$B$4</f>
        <v>28500</v>
      </c>
      <c r="H105" s="125">
        <v>1</v>
      </c>
      <c r="I105" s="128">
        <f>H105*$B$4</f>
        <v>28500</v>
      </c>
      <c r="J105" s="125">
        <v>1</v>
      </c>
      <c r="K105" s="128">
        <f>J105*$B$4</f>
        <v>28500</v>
      </c>
      <c r="L105" s="125">
        <v>1</v>
      </c>
      <c r="M105" s="128">
        <f>L105*$B$4</f>
        <v>28500</v>
      </c>
      <c r="N105" s="125">
        <v>1</v>
      </c>
      <c r="O105" s="128">
        <f>N105*$B$4</f>
        <v>28500</v>
      </c>
      <c r="P105" s="125">
        <v>1</v>
      </c>
      <c r="Q105" s="128">
        <f>P105*$B$4</f>
        <v>28500</v>
      </c>
      <c r="R105" s="125">
        <v>1</v>
      </c>
      <c r="S105" s="128">
        <f>R105*$B$4</f>
        <v>28500</v>
      </c>
      <c r="T105" s="125">
        <v>1</v>
      </c>
      <c r="U105" s="128">
        <f>T105*$B$4</f>
        <v>28500</v>
      </c>
      <c r="V105" s="125">
        <v>1</v>
      </c>
      <c r="W105" s="128">
        <f>V105*$B$4</f>
        <v>28500</v>
      </c>
      <c r="X105" s="125">
        <v>1</v>
      </c>
      <c r="Y105" s="128">
        <f>X105*$B$4</f>
        <v>28500</v>
      </c>
      <c r="Z105" s="58"/>
    </row>
    <row r="106" spans="1:26">
      <c r="A106" t="s">
        <v>86</v>
      </c>
      <c r="B106" s="125">
        <f>SUM(B103:B105)</f>
        <v>5</v>
      </c>
      <c r="C106" s="127">
        <f>SUM(C103:C105)</f>
        <v>136500</v>
      </c>
      <c r="D106" s="125">
        <f t="shared" ref="D106:X106" si="23">SUM(D103:D105)</f>
        <v>5</v>
      </c>
      <c r="E106" s="128">
        <f>SUM(E103:E105)</f>
        <v>136500</v>
      </c>
      <c r="F106" s="125">
        <f t="shared" si="23"/>
        <v>5</v>
      </c>
      <c r="G106" s="128">
        <f>SUM(G103:G105)</f>
        <v>136500</v>
      </c>
      <c r="H106" s="125">
        <f t="shared" si="23"/>
        <v>5</v>
      </c>
      <c r="I106" s="128">
        <f>SUM(I103:I105)</f>
        <v>136500</v>
      </c>
      <c r="J106" s="125">
        <f t="shared" si="23"/>
        <v>5</v>
      </c>
      <c r="K106" s="128">
        <f>SUM(K103:K105)</f>
        <v>136500</v>
      </c>
      <c r="L106" s="125">
        <f t="shared" si="23"/>
        <v>5</v>
      </c>
      <c r="M106" s="128">
        <f>SUM(M103:M105)</f>
        <v>136500</v>
      </c>
      <c r="N106" s="125">
        <f t="shared" si="23"/>
        <v>5</v>
      </c>
      <c r="O106" s="128">
        <f>SUM(O103:O105)</f>
        <v>136500</v>
      </c>
      <c r="P106" s="125">
        <f t="shared" si="23"/>
        <v>5</v>
      </c>
      <c r="Q106" s="128">
        <f>SUM(Q103:Q105)</f>
        <v>136500</v>
      </c>
      <c r="R106" s="125">
        <f t="shared" si="23"/>
        <v>5</v>
      </c>
      <c r="S106" s="128">
        <f>SUM(S103:S105)</f>
        <v>136500</v>
      </c>
      <c r="T106" s="125">
        <f t="shared" si="23"/>
        <v>5</v>
      </c>
      <c r="U106" s="128">
        <f>SUM(U103:U105)</f>
        <v>136500</v>
      </c>
      <c r="V106" s="125">
        <f t="shared" si="23"/>
        <v>5</v>
      </c>
      <c r="W106" s="128">
        <f>SUM(W103:W105)</f>
        <v>136500</v>
      </c>
      <c r="X106" s="125">
        <f t="shared" si="23"/>
        <v>5</v>
      </c>
      <c r="Y106" s="128">
        <f>SUM(Y103:Y105)</f>
        <v>136500</v>
      </c>
      <c r="Z106" s="58"/>
    </row>
    <row r="107" spans="1:26">
      <c r="A107" t="s">
        <v>87</v>
      </c>
      <c r="B107" s="125">
        <v>3</v>
      </c>
      <c r="C107" s="127">
        <f>B107*$B$4</f>
        <v>85500</v>
      </c>
      <c r="D107" s="125">
        <v>3</v>
      </c>
      <c r="E107" s="128">
        <f>D107*$B$4</f>
        <v>85500</v>
      </c>
      <c r="F107" s="125">
        <v>3</v>
      </c>
      <c r="G107" s="128">
        <f>F107*$B$4</f>
        <v>85500</v>
      </c>
      <c r="H107" s="125">
        <v>3</v>
      </c>
      <c r="I107" s="128">
        <f>H107*$B$4</f>
        <v>85500</v>
      </c>
      <c r="J107" s="125">
        <v>3</v>
      </c>
      <c r="K107" s="128">
        <f>J107*$B$4</f>
        <v>85500</v>
      </c>
      <c r="L107" s="125">
        <v>3</v>
      </c>
      <c r="M107" s="128">
        <f>L107*$B$4</f>
        <v>85500</v>
      </c>
      <c r="N107" s="125">
        <v>3</v>
      </c>
      <c r="O107" s="128">
        <f>N107*$B$4</f>
        <v>85500</v>
      </c>
      <c r="P107" s="125">
        <v>3</v>
      </c>
      <c r="Q107" s="128">
        <f>P107*$B$4</f>
        <v>85500</v>
      </c>
      <c r="R107" s="125">
        <v>3</v>
      </c>
      <c r="S107" s="128">
        <f>R107*$B$4</f>
        <v>85500</v>
      </c>
      <c r="T107" s="125">
        <v>3</v>
      </c>
      <c r="U107" s="128">
        <f>T107*$B$4</f>
        <v>85500</v>
      </c>
      <c r="V107" s="125">
        <v>3</v>
      </c>
      <c r="W107" s="128">
        <f>V107*$B$4</f>
        <v>85500</v>
      </c>
      <c r="X107" s="125">
        <v>3</v>
      </c>
      <c r="Y107" s="128">
        <f>X107*$B$4</f>
        <v>85500</v>
      </c>
      <c r="Z107" s="58"/>
    </row>
    <row r="108" spans="1:26">
      <c r="A108" t="s">
        <v>88</v>
      </c>
      <c r="B108" s="125">
        <v>1</v>
      </c>
      <c r="C108" s="127">
        <f>B108*$B$5</f>
        <v>22500</v>
      </c>
      <c r="D108" s="125">
        <v>1</v>
      </c>
      <c r="E108" s="128">
        <f>D108*$B$5</f>
        <v>22500</v>
      </c>
      <c r="F108" s="125">
        <v>1</v>
      </c>
      <c r="G108" s="128">
        <f>F108*$B$5</f>
        <v>22500</v>
      </c>
      <c r="H108" s="125">
        <v>1</v>
      </c>
      <c r="I108" s="128">
        <f>H108*$B$5</f>
        <v>22500</v>
      </c>
      <c r="J108" s="125">
        <v>1</v>
      </c>
      <c r="K108" s="128">
        <f>J108*$B$5</f>
        <v>22500</v>
      </c>
      <c r="L108" s="125">
        <v>1</v>
      </c>
      <c r="M108" s="128">
        <f>L108*$B$5</f>
        <v>22500</v>
      </c>
      <c r="N108" s="125">
        <v>1</v>
      </c>
      <c r="O108" s="128">
        <f>N108*$B$5</f>
        <v>22500</v>
      </c>
      <c r="P108" s="125">
        <v>1</v>
      </c>
      <c r="Q108" s="128">
        <f>P108*$B$5</f>
        <v>22500</v>
      </c>
      <c r="R108" s="125">
        <v>1</v>
      </c>
      <c r="S108" s="128">
        <f>R108*$B$5</f>
        <v>22500</v>
      </c>
      <c r="T108" s="125">
        <v>1</v>
      </c>
      <c r="U108" s="128">
        <f>T108*$B$5</f>
        <v>22500</v>
      </c>
      <c r="V108" s="125">
        <v>1</v>
      </c>
      <c r="W108" s="128">
        <f>V108*$B$5</f>
        <v>22500</v>
      </c>
      <c r="X108" s="125">
        <v>1</v>
      </c>
      <c r="Y108" s="128">
        <f>X108*$B$5</f>
        <v>22500</v>
      </c>
      <c r="Z108" s="58"/>
    </row>
    <row r="109" spans="1:26">
      <c r="A109" t="s">
        <v>89</v>
      </c>
      <c r="B109" s="125">
        <v>1</v>
      </c>
      <c r="C109" s="127">
        <f>B109*$B$6</f>
        <v>28500</v>
      </c>
      <c r="D109" s="125">
        <v>1</v>
      </c>
      <c r="E109" s="128">
        <f>D109*$B$4</f>
        <v>28500</v>
      </c>
      <c r="F109" s="125">
        <v>1</v>
      </c>
      <c r="G109" s="128">
        <f>F109*$B$4</f>
        <v>28500</v>
      </c>
      <c r="H109" s="125">
        <v>1</v>
      </c>
      <c r="I109" s="128">
        <f>H109*$B$4</f>
        <v>28500</v>
      </c>
      <c r="J109" s="125">
        <v>1</v>
      </c>
      <c r="K109" s="128">
        <f>J109*$B$4</f>
        <v>28500</v>
      </c>
      <c r="L109" s="125">
        <v>1</v>
      </c>
      <c r="M109" s="128">
        <f>L109*$B$4</f>
        <v>28500</v>
      </c>
      <c r="N109" s="125">
        <v>1</v>
      </c>
      <c r="O109" s="128">
        <f>N109*$B$4</f>
        <v>28500</v>
      </c>
      <c r="P109" s="125">
        <v>1</v>
      </c>
      <c r="Q109" s="128">
        <f>P109*$B$4</f>
        <v>28500</v>
      </c>
      <c r="R109" s="125">
        <v>1</v>
      </c>
      <c r="S109" s="128">
        <f>R109*$B$4</f>
        <v>28500</v>
      </c>
      <c r="T109" s="125">
        <v>1</v>
      </c>
      <c r="U109" s="128">
        <f>T109*$B$4</f>
        <v>28500</v>
      </c>
      <c r="V109" s="125">
        <v>1</v>
      </c>
      <c r="W109" s="128">
        <f>V109*$B$4</f>
        <v>28500</v>
      </c>
      <c r="X109" s="125">
        <v>1</v>
      </c>
      <c r="Y109" s="128">
        <f>X109*$B$4</f>
        <v>28500</v>
      </c>
      <c r="Z109" s="58"/>
    </row>
    <row r="110" spans="1:26">
      <c r="A110" t="s">
        <v>90</v>
      </c>
      <c r="B110" s="125">
        <f>SUM(B107:B109)</f>
        <v>5</v>
      </c>
      <c r="C110" s="127">
        <f>SUM(C107:C109)</f>
        <v>136500</v>
      </c>
      <c r="D110" s="125">
        <f t="shared" ref="D110:X110" si="24">SUM(D107:D109)</f>
        <v>5</v>
      </c>
      <c r="E110" s="128">
        <f>SUM(E107:E109)</f>
        <v>136500</v>
      </c>
      <c r="F110" s="125">
        <f t="shared" si="24"/>
        <v>5</v>
      </c>
      <c r="G110" s="128">
        <f>SUM(G107:G109)</f>
        <v>136500</v>
      </c>
      <c r="H110" s="125">
        <f t="shared" si="24"/>
        <v>5</v>
      </c>
      <c r="I110" s="128">
        <f>SUM(I107:I109)</f>
        <v>136500</v>
      </c>
      <c r="J110" s="125">
        <f t="shared" si="24"/>
        <v>5</v>
      </c>
      <c r="K110" s="128">
        <f>SUM(K107:K109)</f>
        <v>136500</v>
      </c>
      <c r="L110" s="125">
        <f t="shared" si="24"/>
        <v>5</v>
      </c>
      <c r="M110" s="128">
        <f>SUM(M107:M109)</f>
        <v>136500</v>
      </c>
      <c r="N110" s="125">
        <f t="shared" si="24"/>
        <v>5</v>
      </c>
      <c r="O110" s="128">
        <f>SUM(O107:O109)</f>
        <v>136500</v>
      </c>
      <c r="P110" s="125">
        <f t="shared" si="24"/>
        <v>5</v>
      </c>
      <c r="Q110" s="128">
        <f>SUM(Q107:Q109)</f>
        <v>136500</v>
      </c>
      <c r="R110" s="125">
        <f t="shared" si="24"/>
        <v>5</v>
      </c>
      <c r="S110" s="128">
        <f>SUM(S107:S109)</f>
        <v>136500</v>
      </c>
      <c r="T110" s="125">
        <f t="shared" si="24"/>
        <v>5</v>
      </c>
      <c r="U110" s="128">
        <f>SUM(U107:U109)</f>
        <v>136500</v>
      </c>
      <c r="V110" s="125">
        <f t="shared" si="24"/>
        <v>5</v>
      </c>
      <c r="W110" s="128">
        <f>SUM(W107:W109)</f>
        <v>136500</v>
      </c>
      <c r="X110" s="125">
        <f t="shared" si="24"/>
        <v>5</v>
      </c>
      <c r="Y110" s="128">
        <f>SUM(Y107:Y109)</f>
        <v>136500</v>
      </c>
      <c r="Z110" s="58"/>
    </row>
    <row r="111" spans="1:26">
      <c r="A111" t="s">
        <v>71</v>
      </c>
      <c r="B111" s="57">
        <v>1.17</v>
      </c>
      <c r="C111" s="127">
        <f>B111*$B$4</f>
        <v>33345</v>
      </c>
      <c r="D111" s="57">
        <v>1.17</v>
      </c>
      <c r="E111" s="126">
        <f>D111*$B$4</f>
        <v>33345</v>
      </c>
      <c r="F111" s="57">
        <v>1.17</v>
      </c>
      <c r="G111" s="126">
        <f>F111*$B$4</f>
        <v>33345</v>
      </c>
      <c r="H111" s="57">
        <v>1.17</v>
      </c>
      <c r="I111" s="126">
        <f>H111*$B$4</f>
        <v>33345</v>
      </c>
      <c r="J111" s="57">
        <v>1.17</v>
      </c>
      <c r="K111" s="126">
        <f>J111*$B$4</f>
        <v>33345</v>
      </c>
      <c r="L111" s="57">
        <v>1.17</v>
      </c>
      <c r="M111" s="126">
        <f>L111*$B$4</f>
        <v>33345</v>
      </c>
      <c r="N111" s="57">
        <v>1.17</v>
      </c>
      <c r="O111" s="126">
        <f>N111*$B$4</f>
        <v>33345</v>
      </c>
      <c r="P111" s="57">
        <v>1.17</v>
      </c>
      <c r="Q111" s="126">
        <f>P111*$B$4</f>
        <v>33345</v>
      </c>
      <c r="R111" s="57">
        <v>1.17</v>
      </c>
      <c r="S111" s="126">
        <f>R111*$B$4</f>
        <v>33345</v>
      </c>
      <c r="T111" s="57">
        <v>1.17</v>
      </c>
      <c r="U111" s="126">
        <f>T111*$B$4</f>
        <v>33345</v>
      </c>
      <c r="V111" s="57">
        <v>1.17</v>
      </c>
      <c r="W111" s="126">
        <f>V111*$B$4</f>
        <v>33345</v>
      </c>
      <c r="X111" s="57">
        <v>1.17</v>
      </c>
      <c r="Y111" s="126">
        <f>X111*$B$4</f>
        <v>33345</v>
      </c>
      <c r="Z111" s="58"/>
    </row>
    <row r="112" spans="1:26">
      <c r="A112" t="s">
        <v>71</v>
      </c>
      <c r="B112" s="57">
        <v>1.17</v>
      </c>
      <c r="C112" s="127">
        <f>B112*$B$4</f>
        <v>33345</v>
      </c>
      <c r="D112" s="57">
        <v>1.17</v>
      </c>
      <c r="E112" s="126">
        <f>D112*$B$4</f>
        <v>33345</v>
      </c>
      <c r="F112" s="57">
        <v>1.17</v>
      </c>
      <c r="G112" s="126">
        <f>F112*$B$4</f>
        <v>33345</v>
      </c>
      <c r="H112" s="57">
        <v>1.17</v>
      </c>
      <c r="I112" s="126">
        <f>H112*$B$4</f>
        <v>33345</v>
      </c>
      <c r="J112" s="57">
        <v>1.17</v>
      </c>
      <c r="K112" s="126">
        <f>J112*$B$4</f>
        <v>33345</v>
      </c>
      <c r="L112" s="57">
        <v>1.17</v>
      </c>
      <c r="M112" s="126">
        <f>L112*$B$4</f>
        <v>33345</v>
      </c>
      <c r="N112" s="57">
        <v>1.17</v>
      </c>
      <c r="O112" s="126">
        <f>N112*$B$4</f>
        <v>33345</v>
      </c>
      <c r="P112" s="57">
        <v>1.17</v>
      </c>
      <c r="Q112" s="126">
        <f>P112*$B$4</f>
        <v>33345</v>
      </c>
      <c r="R112" s="57">
        <v>1.17</v>
      </c>
      <c r="S112" s="126">
        <f>R112*$B$4</f>
        <v>33345</v>
      </c>
      <c r="T112" s="57">
        <v>1.17</v>
      </c>
      <c r="U112" s="126">
        <f>T112*$B$4</f>
        <v>33345</v>
      </c>
      <c r="V112" s="57">
        <v>1.17</v>
      </c>
      <c r="W112" s="126">
        <f>V112*$B$4</f>
        <v>33345</v>
      </c>
      <c r="X112" s="57">
        <v>1.17</v>
      </c>
      <c r="Y112" s="126">
        <f>X112*$B$4</f>
        <v>33345</v>
      </c>
      <c r="Z112" s="58"/>
    </row>
    <row r="113" spans="1:26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58"/>
      <c r="Z113" s="112"/>
    </row>
    <row r="116" spans="1:26">
      <c r="A116" s="22" t="s">
        <v>22</v>
      </c>
      <c r="B116" s="145">
        <v>2011</v>
      </c>
      <c r="C116" s="145"/>
      <c r="D116" s="145">
        <v>2012</v>
      </c>
      <c r="E116" s="145"/>
      <c r="F116" s="145">
        <v>2013</v>
      </c>
      <c r="G116" s="145"/>
    </row>
    <row r="117" spans="1:26">
      <c r="A117" s="22"/>
      <c r="B117" s="139" t="s">
        <v>23</v>
      </c>
      <c r="C117" s="139" t="s">
        <v>24</v>
      </c>
      <c r="D117" s="139" t="s">
        <v>23</v>
      </c>
      <c r="E117" s="139" t="s">
        <v>24</v>
      </c>
      <c r="F117" s="139" t="s">
        <v>23</v>
      </c>
      <c r="G117" s="139" t="s">
        <v>24</v>
      </c>
    </row>
    <row r="118" spans="1:26">
      <c r="A118" t="s">
        <v>33</v>
      </c>
      <c r="B118" s="56">
        <f>Z75/$Z$80</f>
        <v>0.54854817196210537</v>
      </c>
      <c r="C118" s="112">
        <f t="shared" ref="C118:C123" si="25">AA75</f>
        <v>4417115</v>
      </c>
      <c r="D118" s="56">
        <v>0.52</v>
      </c>
      <c r="E118" s="112">
        <f>D118*$E$123</f>
        <v>6818406.3999999994</v>
      </c>
      <c r="F118" s="56">
        <v>0.5</v>
      </c>
      <c r="G118" s="112">
        <f>F118*$G$123</f>
        <v>9739391.9999999981</v>
      </c>
    </row>
    <row r="119" spans="1:26">
      <c r="A119" t="s">
        <v>34</v>
      </c>
      <c r="B119" s="56">
        <f>Z76/$Z$80</f>
        <v>0.15219398748247204</v>
      </c>
      <c r="C119" s="112">
        <f t="shared" si="25"/>
        <v>976750</v>
      </c>
      <c r="D119" s="56">
        <v>0.13</v>
      </c>
      <c r="E119" s="112">
        <f>D119*$E$123</f>
        <v>1704601.5999999999</v>
      </c>
      <c r="F119" s="56">
        <v>0.13</v>
      </c>
      <c r="G119" s="112">
        <f>F119*$G$123</f>
        <v>2532241.9199999995</v>
      </c>
    </row>
    <row r="120" spans="1:26">
      <c r="A120" t="s">
        <v>35</v>
      </c>
      <c r="B120" s="56">
        <f>Z77/$Z$80</f>
        <v>0.16245425630151511</v>
      </c>
      <c r="C120" s="112">
        <f t="shared" si="25"/>
        <v>1199000</v>
      </c>
      <c r="D120" s="19">
        <v>0.25</v>
      </c>
      <c r="E120" s="112">
        <f>D120*$E$123</f>
        <v>3278079.9999999995</v>
      </c>
      <c r="F120" s="19">
        <v>0.28000000000000003</v>
      </c>
      <c r="G120" s="112">
        <f>F120*$G$123</f>
        <v>5454059.5199999996</v>
      </c>
    </row>
    <row r="121" spans="1:26">
      <c r="A121" t="s">
        <v>62</v>
      </c>
      <c r="B121" s="56">
        <f>Z78/$Z$80</f>
        <v>3.4200896063476864E-2</v>
      </c>
      <c r="C121" s="112">
        <f t="shared" si="25"/>
        <v>105000</v>
      </c>
      <c r="D121" s="19">
        <v>0.01</v>
      </c>
      <c r="E121" s="112">
        <f>D121*$E$123</f>
        <v>131123.19999999998</v>
      </c>
      <c r="F121" s="19">
        <v>0</v>
      </c>
      <c r="G121" s="112">
        <f>F121*$G$123</f>
        <v>0</v>
      </c>
    </row>
    <row r="122" spans="1:26">
      <c r="A122" t="s">
        <v>63</v>
      </c>
      <c r="B122" s="56">
        <f>Z79/$Z$80</f>
        <v>0.1026026881904306</v>
      </c>
      <c r="C122" s="112">
        <f t="shared" si="25"/>
        <v>480000</v>
      </c>
      <c r="D122" s="117">
        <v>0.09</v>
      </c>
      <c r="E122" s="112">
        <f>D122*$E$123</f>
        <v>1180108.7999999998</v>
      </c>
      <c r="F122" s="117">
        <v>0.09</v>
      </c>
      <c r="G122" s="112">
        <f>F122*$G$123</f>
        <v>1753090.5599999996</v>
      </c>
    </row>
    <row r="123" spans="1:26">
      <c r="A123" s="22" t="s">
        <v>91</v>
      </c>
      <c r="B123" s="130">
        <f>SUM(B118:B122)</f>
        <v>1</v>
      </c>
      <c r="C123" s="114">
        <f t="shared" si="25"/>
        <v>7177865</v>
      </c>
      <c r="D123" s="130">
        <f>SUM(D118:D122)</f>
        <v>1</v>
      </c>
      <c r="E123" s="115">
        <v>13112319.999999998</v>
      </c>
      <c r="F123" s="130">
        <f>SUM(F118:F122)</f>
        <v>1</v>
      </c>
      <c r="G123" s="115">
        <v>19478783.999999996</v>
      </c>
    </row>
    <row r="124" spans="1:26">
      <c r="B124" s="105"/>
      <c r="C124" s="105"/>
      <c r="D124" s="105"/>
      <c r="E124" s="105"/>
      <c r="F124" s="105"/>
      <c r="G124" s="105"/>
    </row>
    <row r="125" spans="1:26">
      <c r="A125" s="105"/>
      <c r="B125" s="56"/>
      <c r="C125" s="112"/>
      <c r="D125" s="56"/>
      <c r="E125" s="112"/>
      <c r="F125" s="56"/>
      <c r="G125" s="112"/>
    </row>
    <row r="126" spans="1:26">
      <c r="A126" s="105"/>
      <c r="B126" s="105"/>
      <c r="C126" s="105"/>
      <c r="D126" s="105"/>
      <c r="E126" s="105"/>
      <c r="F126" s="105"/>
      <c r="G126" s="105"/>
    </row>
    <row r="127" spans="1:26">
      <c r="A127" s="105"/>
      <c r="B127" s="106"/>
      <c r="C127" s="108"/>
      <c r="D127" s="106"/>
      <c r="E127" s="108"/>
      <c r="F127" s="106"/>
      <c r="G127" s="108"/>
    </row>
    <row r="128" spans="1:26">
      <c r="B128" s="18"/>
      <c r="C128" s="59"/>
      <c r="D128" s="59"/>
      <c r="E128" s="59"/>
      <c r="F128" s="18"/>
      <c r="G128" s="18"/>
    </row>
    <row r="129" spans="2:5" s="31" customFormat="1">
      <c r="B129" s="139"/>
      <c r="C129" s="139"/>
      <c r="D129" s="139"/>
      <c r="E129" s="139"/>
    </row>
    <row r="130" spans="2:5">
      <c r="B130" s="112"/>
      <c r="C130" s="109"/>
      <c r="D130" s="109"/>
      <c r="E130" s="109"/>
    </row>
    <row r="131" spans="2:5">
      <c r="B131" s="112"/>
      <c r="C131" s="109"/>
      <c r="D131" s="109"/>
      <c r="E131" s="109"/>
    </row>
    <row r="132" spans="2:5">
      <c r="B132" s="112"/>
      <c r="C132" s="109"/>
      <c r="D132" s="109"/>
      <c r="E132" s="109"/>
    </row>
    <row r="133" spans="2:5">
      <c r="C133" s="109"/>
      <c r="D133" s="109"/>
      <c r="E133" s="109"/>
    </row>
    <row r="134" spans="2:5">
      <c r="C134" s="109"/>
      <c r="D134" s="109"/>
      <c r="E134" s="109"/>
    </row>
    <row r="135" spans="2:5">
      <c r="C135" s="57"/>
    </row>
    <row r="136" spans="2:5">
      <c r="C136" s="109"/>
      <c r="D136" s="58"/>
      <c r="E136" s="58"/>
    </row>
    <row r="137" spans="2:5">
      <c r="C137" s="109"/>
      <c r="D137" s="58"/>
      <c r="E137" s="58"/>
    </row>
    <row r="138" spans="2:5">
      <c r="C138" s="109"/>
      <c r="D138" s="58"/>
      <c r="E138" s="58"/>
    </row>
    <row r="139" spans="2:5">
      <c r="C139" s="109"/>
    </row>
    <row r="140" spans="2:5">
      <c r="C140" s="109"/>
    </row>
    <row r="141" spans="2:5">
      <c r="C141" s="58"/>
    </row>
  </sheetData>
  <mergeCells count="11">
    <mergeCell ref="A2:B2"/>
    <mergeCell ref="B83:C83"/>
    <mergeCell ref="B93:C93"/>
    <mergeCell ref="C2:D2"/>
    <mergeCell ref="B116:C116"/>
    <mergeCell ref="D116:E116"/>
    <mergeCell ref="F116:G116"/>
    <mergeCell ref="B19:C19"/>
    <mergeCell ref="A10:B10"/>
    <mergeCell ref="B42:C42"/>
    <mergeCell ref="B73:C7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8"/>
  <sheetViews>
    <sheetView workbookViewId="0">
      <selection activeCell="O23" sqref="O23"/>
    </sheetView>
  </sheetViews>
  <sheetFormatPr defaultColWidth="18" defaultRowHeight="15"/>
  <cols>
    <col min="1" max="1" width="14" bestFit="1" customWidth="1"/>
    <col min="2" max="2" width="3" bestFit="1" customWidth="1"/>
    <col min="3" max="3" width="11.85546875" bestFit="1" customWidth="1"/>
    <col min="4" max="4" width="11.5703125" bestFit="1" customWidth="1"/>
    <col min="5" max="7" width="10" bestFit="1" customWidth="1"/>
    <col min="8" max="8" width="11.5703125" bestFit="1" customWidth="1"/>
    <col min="9" max="9" width="13.140625" bestFit="1" customWidth="1"/>
    <col min="10" max="10" width="13.28515625" bestFit="1" customWidth="1"/>
    <col min="11" max="11" width="11.5703125" bestFit="1" customWidth="1"/>
    <col min="12" max="12" width="3.140625" customWidth="1"/>
    <col min="13" max="13" width="18" customWidth="1"/>
    <col min="14" max="15" width="13.85546875" customWidth="1"/>
  </cols>
  <sheetData>
    <row r="1" spans="1:15">
      <c r="A1" s="149">
        <v>2011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5" s="5" customFormat="1" ht="30">
      <c r="A2" s="48" t="s">
        <v>92</v>
      </c>
      <c r="B2" s="48" t="s">
        <v>93</v>
      </c>
      <c r="C2" s="91" t="s">
        <v>94</v>
      </c>
      <c r="D2" s="91" t="s">
        <v>95</v>
      </c>
      <c r="E2" s="91" t="s">
        <v>96</v>
      </c>
      <c r="F2" s="91" t="s">
        <v>97</v>
      </c>
      <c r="G2" s="91" t="s">
        <v>98</v>
      </c>
      <c r="H2" s="91" t="s">
        <v>99</v>
      </c>
      <c r="I2" s="91" t="s">
        <v>100</v>
      </c>
      <c r="J2" s="91" t="s">
        <v>101</v>
      </c>
      <c r="K2" s="49" t="s">
        <v>102</v>
      </c>
      <c r="M2" s="35" t="s">
        <v>103</v>
      </c>
      <c r="N2" s="32"/>
      <c r="O2" s="33"/>
    </row>
    <row r="3" spans="1:15" s="94" customFormat="1">
      <c r="A3" s="92" t="s">
        <v>104</v>
      </c>
      <c r="B3" s="92">
        <v>1</v>
      </c>
      <c r="C3" s="93"/>
      <c r="D3" s="95">
        <v>80000</v>
      </c>
      <c r="E3" s="95">
        <v>15600</v>
      </c>
      <c r="F3" s="95">
        <v>39600</v>
      </c>
      <c r="G3" s="95">
        <v>7864</v>
      </c>
      <c r="H3" s="95">
        <f t="shared" ref="H3:H11" si="0">SUM(D3:G3)</f>
        <v>143064</v>
      </c>
      <c r="I3" s="95"/>
      <c r="J3" s="95"/>
      <c r="K3" s="96"/>
      <c r="M3" s="35"/>
      <c r="N3" s="32"/>
      <c r="O3" s="33"/>
    </row>
    <row r="4" spans="1:15" s="94" customFormat="1">
      <c r="A4" s="92" t="s">
        <v>105</v>
      </c>
      <c r="B4" s="92">
        <v>1</v>
      </c>
      <c r="C4" s="93"/>
      <c r="D4" s="95">
        <v>80000</v>
      </c>
      <c r="E4" s="95">
        <f t="shared" ref="E4:E11" si="1">1300*12</f>
        <v>15600</v>
      </c>
      <c r="F4" s="95">
        <v>26400</v>
      </c>
      <c r="G4" s="95">
        <v>7864</v>
      </c>
      <c r="H4" s="95">
        <f t="shared" si="0"/>
        <v>129864</v>
      </c>
      <c r="I4" s="95"/>
      <c r="J4" s="95"/>
      <c r="K4" s="96"/>
      <c r="M4" s="8" t="s">
        <v>106</v>
      </c>
      <c r="N4" s="8" t="s">
        <v>107</v>
      </c>
      <c r="O4" s="8" t="s">
        <v>108</v>
      </c>
    </row>
    <row r="5" spans="1:15">
      <c r="A5" s="2" t="s">
        <v>109</v>
      </c>
      <c r="B5" s="2">
        <v>1</v>
      </c>
      <c r="C5" s="7" t="s">
        <v>110</v>
      </c>
      <c r="D5" s="101">
        <v>75000</v>
      </c>
      <c r="E5" s="95">
        <f t="shared" si="1"/>
        <v>15600</v>
      </c>
      <c r="F5" s="95">
        <v>26400</v>
      </c>
      <c r="G5" s="101">
        <v>7864</v>
      </c>
      <c r="H5" s="95">
        <f t="shared" si="0"/>
        <v>124864</v>
      </c>
      <c r="I5" s="101">
        <v>120000</v>
      </c>
      <c r="J5" s="101">
        <v>1625000</v>
      </c>
      <c r="K5" s="3">
        <f t="shared" ref="K5:K11" si="2">D5+I5</f>
        <v>195000</v>
      </c>
      <c r="M5" s="9"/>
      <c r="N5" s="9"/>
      <c r="O5" s="9"/>
    </row>
    <row r="6" spans="1:15">
      <c r="A6" s="2" t="s">
        <v>109</v>
      </c>
      <c r="B6" s="2">
        <v>1</v>
      </c>
      <c r="C6" s="7" t="s">
        <v>111</v>
      </c>
      <c r="D6" s="101">
        <v>75000</v>
      </c>
      <c r="E6" s="95">
        <f t="shared" si="1"/>
        <v>15600</v>
      </c>
      <c r="F6" s="95">
        <v>26400</v>
      </c>
      <c r="G6" s="101">
        <v>7864</v>
      </c>
      <c r="H6" s="95">
        <f t="shared" si="0"/>
        <v>124864</v>
      </c>
      <c r="I6" s="101">
        <v>120000</v>
      </c>
      <c r="J6" s="101">
        <v>1625000</v>
      </c>
      <c r="K6" s="3">
        <f t="shared" si="2"/>
        <v>195000</v>
      </c>
      <c r="M6" s="9" t="s">
        <v>112</v>
      </c>
      <c r="N6" s="10">
        <v>1300</v>
      </c>
      <c r="O6" s="10">
        <f>N6*12</f>
        <v>15600</v>
      </c>
    </row>
    <row r="7" spans="1:15">
      <c r="A7" s="2" t="s">
        <v>109</v>
      </c>
      <c r="B7" s="2">
        <v>1</v>
      </c>
      <c r="C7" s="7" t="s">
        <v>113</v>
      </c>
      <c r="D7" s="101">
        <v>75000</v>
      </c>
      <c r="E7" s="95">
        <f t="shared" si="1"/>
        <v>15600</v>
      </c>
      <c r="F7" s="95">
        <v>26400</v>
      </c>
      <c r="G7" s="101">
        <v>7864</v>
      </c>
      <c r="H7" s="95">
        <f t="shared" si="0"/>
        <v>124864</v>
      </c>
      <c r="I7" s="101">
        <v>120000</v>
      </c>
      <c r="J7" s="101">
        <v>1625000</v>
      </c>
      <c r="K7" s="3">
        <f t="shared" si="2"/>
        <v>195000</v>
      </c>
      <c r="M7" s="9" t="s">
        <v>114</v>
      </c>
      <c r="N7" s="10">
        <f>2*1100</f>
        <v>2200</v>
      </c>
      <c r="O7" s="10">
        <f>N7*12</f>
        <v>26400</v>
      </c>
    </row>
    <row r="8" spans="1:15">
      <c r="A8" s="2" t="s">
        <v>109</v>
      </c>
      <c r="B8" s="2">
        <v>1</v>
      </c>
      <c r="C8" s="7" t="s">
        <v>115</v>
      </c>
      <c r="D8" s="101">
        <v>75000</v>
      </c>
      <c r="E8" s="95">
        <f t="shared" si="1"/>
        <v>15600</v>
      </c>
      <c r="F8" s="95">
        <v>26400</v>
      </c>
      <c r="G8" s="101">
        <v>7864</v>
      </c>
      <c r="H8" s="95">
        <f t="shared" si="0"/>
        <v>124864</v>
      </c>
      <c r="I8" s="101">
        <v>120000</v>
      </c>
      <c r="J8" s="101">
        <v>1625000</v>
      </c>
      <c r="K8" s="3">
        <f t="shared" si="2"/>
        <v>195000</v>
      </c>
      <c r="M8" s="9" t="s">
        <v>98</v>
      </c>
      <c r="N8" s="10">
        <f>(49+25)*3+4*25</f>
        <v>322</v>
      </c>
      <c r="O8" s="10">
        <f>N8*12</f>
        <v>3864</v>
      </c>
    </row>
    <row r="9" spans="1:15">
      <c r="A9" s="2" t="s">
        <v>116</v>
      </c>
      <c r="B9" s="2">
        <v>1</v>
      </c>
      <c r="C9" s="7" t="s">
        <v>117</v>
      </c>
      <c r="D9" s="101">
        <v>75000</v>
      </c>
      <c r="E9" s="95">
        <f t="shared" si="1"/>
        <v>15600</v>
      </c>
      <c r="F9" s="95">
        <v>26400</v>
      </c>
      <c r="G9" s="101">
        <v>7864</v>
      </c>
      <c r="H9" s="95">
        <f t="shared" si="0"/>
        <v>124864</v>
      </c>
      <c r="I9" s="101">
        <v>50000</v>
      </c>
      <c r="J9" s="101"/>
      <c r="K9" s="3">
        <f t="shared" si="2"/>
        <v>125000</v>
      </c>
      <c r="M9" s="9" t="s">
        <v>13</v>
      </c>
      <c r="N9" s="11">
        <f>SUM(N6:N7)</f>
        <v>3500</v>
      </c>
      <c r="O9" s="11">
        <f>SUM(O6:O7)</f>
        <v>42000</v>
      </c>
    </row>
    <row r="10" spans="1:15">
      <c r="A10" s="2" t="s">
        <v>59</v>
      </c>
      <c r="B10" s="2">
        <v>1</v>
      </c>
      <c r="C10" s="7" t="s">
        <v>117</v>
      </c>
      <c r="D10" s="101">
        <v>35000</v>
      </c>
      <c r="E10" s="95">
        <f t="shared" si="1"/>
        <v>15600</v>
      </c>
      <c r="F10" s="101"/>
      <c r="G10" s="101">
        <v>5364</v>
      </c>
      <c r="H10" s="95">
        <f t="shared" si="0"/>
        <v>55964</v>
      </c>
      <c r="I10" s="101">
        <v>40000</v>
      </c>
      <c r="J10" s="101">
        <v>400000</v>
      </c>
      <c r="K10" s="3">
        <f t="shared" si="2"/>
        <v>75000</v>
      </c>
      <c r="O10" s="112"/>
    </row>
    <row r="11" spans="1:15">
      <c r="A11" s="2" t="s">
        <v>59</v>
      </c>
      <c r="B11" s="2">
        <v>1</v>
      </c>
      <c r="C11" s="7" t="s">
        <v>117</v>
      </c>
      <c r="D11" s="101">
        <v>35000</v>
      </c>
      <c r="E11" s="95">
        <f t="shared" si="1"/>
        <v>15600</v>
      </c>
      <c r="F11" s="101"/>
      <c r="G11" s="101">
        <v>5364</v>
      </c>
      <c r="H11" s="95">
        <f t="shared" si="0"/>
        <v>55964</v>
      </c>
      <c r="I11" s="101">
        <v>40000</v>
      </c>
      <c r="J11" s="101">
        <v>400000</v>
      </c>
      <c r="K11" s="3">
        <f t="shared" si="2"/>
        <v>75000</v>
      </c>
    </row>
    <row r="12" spans="1:15" s="22" customFormat="1">
      <c r="A12" s="80" t="s">
        <v>13</v>
      </c>
      <c r="B12" s="80">
        <f>SUM(B5:B11)</f>
        <v>7</v>
      </c>
      <c r="C12" s="50"/>
      <c r="D12" s="102">
        <f>SUM(D5:D11)</f>
        <v>445000</v>
      </c>
      <c r="E12" s="102">
        <f>SUM(E4:E11)</f>
        <v>124800</v>
      </c>
      <c r="F12" s="102">
        <f>SUM(F4:F11)</f>
        <v>158400</v>
      </c>
      <c r="G12" s="102">
        <f>SUM(G4:G11)</f>
        <v>57912</v>
      </c>
      <c r="H12" s="102">
        <f>SUM(H4:H11)</f>
        <v>866112</v>
      </c>
      <c r="I12" s="102">
        <f>SUM(I5:I10)</f>
        <v>570000</v>
      </c>
      <c r="J12" s="102">
        <f>SUM(J5:J11)</f>
        <v>7300000</v>
      </c>
      <c r="K12" s="51">
        <f>SUM(K5:K11)</f>
        <v>1055000</v>
      </c>
      <c r="L12" s="52"/>
      <c r="M12" s="18"/>
      <c r="N12" s="18"/>
      <c r="O12" s="19"/>
    </row>
    <row r="13" spans="1:15" s="100" customFormat="1">
      <c r="A13" s="138"/>
      <c r="B13" s="138"/>
      <c r="C13" s="97"/>
      <c r="D13" s="60"/>
      <c r="E13" s="60"/>
      <c r="F13" s="60"/>
      <c r="G13" s="98"/>
      <c r="H13" s="99"/>
      <c r="I13" s="99"/>
      <c r="M13" s="20" t="s">
        <v>118</v>
      </c>
      <c r="N13" s="4"/>
      <c r="O13" s="21"/>
    </row>
    <row r="14" spans="1:15" s="100" customFormat="1">
      <c r="A14" s="138"/>
      <c r="B14" s="138"/>
      <c r="C14" s="97"/>
      <c r="D14" s="60"/>
      <c r="E14" s="60"/>
      <c r="F14" s="60"/>
      <c r="G14" s="98"/>
      <c r="H14" s="99"/>
      <c r="I14" s="99"/>
      <c r="M14" s="12" t="s">
        <v>119</v>
      </c>
      <c r="N14" s="13"/>
      <c r="O14" s="14">
        <f>5*3500</f>
        <v>17500</v>
      </c>
    </row>
    <row r="15" spans="1:15">
      <c r="A15" s="150">
        <v>2012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M15" s="15" t="s">
        <v>120</v>
      </c>
      <c r="N15" s="16"/>
      <c r="O15" s="17">
        <f>2*750</f>
        <v>1500</v>
      </c>
    </row>
    <row r="16" spans="1:15" ht="30">
      <c r="A16" s="48" t="s">
        <v>92</v>
      </c>
      <c r="B16" s="48" t="s">
        <v>93</v>
      </c>
      <c r="C16" s="91" t="s">
        <v>94</v>
      </c>
      <c r="D16" s="91" t="s">
        <v>95</v>
      </c>
      <c r="E16" s="91" t="s">
        <v>96</v>
      </c>
      <c r="F16" s="91" t="s">
        <v>97</v>
      </c>
      <c r="G16" s="91" t="s">
        <v>98</v>
      </c>
      <c r="H16" s="91" t="s">
        <v>99</v>
      </c>
      <c r="I16" s="91" t="s">
        <v>100</v>
      </c>
      <c r="J16" s="91" t="s">
        <v>101</v>
      </c>
      <c r="K16" s="49" t="s">
        <v>102</v>
      </c>
    </row>
    <row r="17" spans="1:11" s="94" customFormat="1">
      <c r="A17" s="92" t="s">
        <v>104</v>
      </c>
      <c r="B17" s="92">
        <v>1</v>
      </c>
      <c r="C17" s="93"/>
      <c r="D17" s="95">
        <v>80000</v>
      </c>
      <c r="E17" s="95">
        <v>15600</v>
      </c>
      <c r="F17" s="95">
        <v>39600</v>
      </c>
      <c r="G17" s="95">
        <v>7864</v>
      </c>
      <c r="H17" s="95">
        <f t="shared" ref="H17:H29" si="3">SUM(D17:G17)</f>
        <v>143064</v>
      </c>
      <c r="I17" s="95"/>
      <c r="J17" s="95"/>
      <c r="K17" s="96"/>
    </row>
    <row r="18" spans="1:11" s="94" customFormat="1">
      <c r="A18" s="92" t="s">
        <v>105</v>
      </c>
      <c r="B18" s="92">
        <v>1</v>
      </c>
      <c r="C18" s="93"/>
      <c r="D18" s="95">
        <v>80000</v>
      </c>
      <c r="E18" s="95">
        <f t="shared" ref="E18:E29" si="4">1300*12</f>
        <v>15600</v>
      </c>
      <c r="F18" s="95">
        <v>26400</v>
      </c>
      <c r="G18" s="95">
        <v>7864</v>
      </c>
      <c r="H18" s="95">
        <f t="shared" si="3"/>
        <v>129864</v>
      </c>
      <c r="I18" s="95"/>
      <c r="J18" s="95"/>
      <c r="K18" s="96"/>
    </row>
    <row r="19" spans="1:11">
      <c r="A19" s="2" t="s">
        <v>109</v>
      </c>
      <c r="B19" s="2">
        <v>1</v>
      </c>
      <c r="C19" s="7" t="s">
        <v>110</v>
      </c>
      <c r="D19" s="101">
        <v>75000</v>
      </c>
      <c r="E19" s="95">
        <f t="shared" si="4"/>
        <v>15600</v>
      </c>
      <c r="F19" s="95">
        <v>26400</v>
      </c>
      <c r="G19" s="101">
        <v>7864</v>
      </c>
      <c r="H19" s="95">
        <f t="shared" si="3"/>
        <v>124864</v>
      </c>
      <c r="I19" s="101">
        <v>120000</v>
      </c>
      <c r="J19" s="101">
        <v>1850000</v>
      </c>
      <c r="K19" s="3">
        <f t="shared" ref="K19:K29" si="5">D19+I19</f>
        <v>195000</v>
      </c>
    </row>
    <row r="20" spans="1:11">
      <c r="A20" s="2" t="s">
        <v>109</v>
      </c>
      <c r="B20" s="2">
        <v>1</v>
      </c>
      <c r="C20" s="7" t="s">
        <v>110</v>
      </c>
      <c r="D20" s="101">
        <v>75000</v>
      </c>
      <c r="E20" s="95">
        <f t="shared" si="4"/>
        <v>15600</v>
      </c>
      <c r="F20" s="95">
        <v>26400</v>
      </c>
      <c r="G20" s="101">
        <v>7864</v>
      </c>
      <c r="H20" s="95">
        <f t="shared" si="3"/>
        <v>124864</v>
      </c>
      <c r="I20" s="101">
        <v>120000</v>
      </c>
      <c r="J20" s="101">
        <v>1850000</v>
      </c>
      <c r="K20" s="3">
        <f t="shared" si="5"/>
        <v>195000</v>
      </c>
    </row>
    <row r="21" spans="1:11" s="6" customFormat="1">
      <c r="A21" s="2" t="s">
        <v>109</v>
      </c>
      <c r="B21" s="2">
        <v>1</v>
      </c>
      <c r="C21" s="7" t="s">
        <v>111</v>
      </c>
      <c r="D21" s="101">
        <v>75000</v>
      </c>
      <c r="E21" s="95">
        <f t="shared" si="4"/>
        <v>15600</v>
      </c>
      <c r="F21" s="95">
        <v>26400</v>
      </c>
      <c r="G21" s="101">
        <v>7864</v>
      </c>
      <c r="H21" s="95">
        <f t="shared" si="3"/>
        <v>124864</v>
      </c>
      <c r="I21" s="101">
        <v>120000</v>
      </c>
      <c r="J21" s="101">
        <v>1850000</v>
      </c>
      <c r="K21" s="3">
        <f t="shared" si="5"/>
        <v>195000</v>
      </c>
    </row>
    <row r="22" spans="1:11">
      <c r="A22" s="2" t="s">
        <v>109</v>
      </c>
      <c r="B22" s="2">
        <v>1</v>
      </c>
      <c r="C22" s="7" t="s">
        <v>113</v>
      </c>
      <c r="D22" s="101">
        <v>75000</v>
      </c>
      <c r="E22" s="95">
        <f t="shared" si="4"/>
        <v>15600</v>
      </c>
      <c r="F22" s="95">
        <v>26400</v>
      </c>
      <c r="G22" s="101">
        <v>7864</v>
      </c>
      <c r="H22" s="95">
        <f t="shared" si="3"/>
        <v>124864</v>
      </c>
      <c r="I22" s="101">
        <v>120000</v>
      </c>
      <c r="J22" s="101">
        <v>1850000</v>
      </c>
      <c r="K22" s="3">
        <f t="shared" si="5"/>
        <v>195000</v>
      </c>
    </row>
    <row r="23" spans="1:11">
      <c r="A23" s="2" t="s">
        <v>109</v>
      </c>
      <c r="B23" s="2">
        <v>1</v>
      </c>
      <c r="C23" s="7" t="s">
        <v>113</v>
      </c>
      <c r="D23" s="101">
        <v>75000</v>
      </c>
      <c r="E23" s="95">
        <f t="shared" si="4"/>
        <v>15600</v>
      </c>
      <c r="F23" s="95">
        <v>26400</v>
      </c>
      <c r="G23" s="101">
        <v>7864</v>
      </c>
      <c r="H23" s="95">
        <f t="shared" si="3"/>
        <v>124864</v>
      </c>
      <c r="I23" s="101">
        <v>120000</v>
      </c>
      <c r="J23" s="101">
        <v>1850000</v>
      </c>
      <c r="K23" s="3">
        <f t="shared" si="5"/>
        <v>195000</v>
      </c>
    </row>
    <row r="24" spans="1:11">
      <c r="A24" s="2" t="s">
        <v>109</v>
      </c>
      <c r="B24" s="2">
        <v>1</v>
      </c>
      <c r="C24" s="7" t="s">
        <v>115</v>
      </c>
      <c r="D24" s="101">
        <v>75000</v>
      </c>
      <c r="E24" s="95">
        <f t="shared" si="4"/>
        <v>15600</v>
      </c>
      <c r="F24" s="95">
        <v>26400</v>
      </c>
      <c r="G24" s="101">
        <v>7864</v>
      </c>
      <c r="H24" s="95">
        <f t="shared" si="3"/>
        <v>124864</v>
      </c>
      <c r="I24" s="101">
        <v>120000</v>
      </c>
      <c r="J24" s="101">
        <v>1850000</v>
      </c>
      <c r="K24" s="3">
        <f t="shared" si="5"/>
        <v>195000</v>
      </c>
    </row>
    <row r="25" spans="1:11">
      <c r="A25" s="2" t="s">
        <v>109</v>
      </c>
      <c r="B25" s="2">
        <v>1</v>
      </c>
      <c r="C25" s="7" t="s">
        <v>121</v>
      </c>
      <c r="D25" s="101">
        <v>75000</v>
      </c>
      <c r="E25" s="95">
        <f t="shared" si="4"/>
        <v>15600</v>
      </c>
      <c r="F25" s="95">
        <v>26400</v>
      </c>
      <c r="G25" s="101">
        <v>7864</v>
      </c>
      <c r="H25" s="95">
        <f t="shared" si="3"/>
        <v>124864</v>
      </c>
      <c r="I25" s="101">
        <v>120000</v>
      </c>
      <c r="J25" s="101">
        <v>1850000</v>
      </c>
      <c r="K25" s="3">
        <f t="shared" si="5"/>
        <v>195000</v>
      </c>
    </row>
    <row r="26" spans="1:11">
      <c r="A26" s="2" t="s">
        <v>116</v>
      </c>
      <c r="B26" s="2">
        <v>1</v>
      </c>
      <c r="C26" s="7" t="s">
        <v>117</v>
      </c>
      <c r="D26" s="101">
        <v>75000</v>
      </c>
      <c r="E26" s="95">
        <f t="shared" si="4"/>
        <v>15600</v>
      </c>
      <c r="F26" s="95">
        <v>26400</v>
      </c>
      <c r="G26" s="101">
        <v>7864</v>
      </c>
      <c r="H26" s="95">
        <f t="shared" si="3"/>
        <v>124864</v>
      </c>
      <c r="I26" s="101">
        <v>50000</v>
      </c>
      <c r="J26" s="101"/>
      <c r="K26" s="3">
        <f t="shared" si="5"/>
        <v>125000</v>
      </c>
    </row>
    <row r="27" spans="1:11">
      <c r="A27" s="2" t="s">
        <v>116</v>
      </c>
      <c r="B27" s="2">
        <v>1</v>
      </c>
      <c r="C27" s="7" t="s">
        <v>117</v>
      </c>
      <c r="D27" s="101">
        <v>75000</v>
      </c>
      <c r="E27" s="95">
        <f t="shared" si="4"/>
        <v>15600</v>
      </c>
      <c r="F27" s="95">
        <v>26400</v>
      </c>
      <c r="G27" s="101">
        <v>7864</v>
      </c>
      <c r="H27" s="95">
        <f t="shared" si="3"/>
        <v>124864</v>
      </c>
      <c r="I27" s="101">
        <v>50000</v>
      </c>
      <c r="J27" s="101"/>
      <c r="K27" s="3">
        <f t="shared" si="5"/>
        <v>125000</v>
      </c>
    </row>
    <row r="28" spans="1:11">
      <c r="A28" s="2" t="s">
        <v>59</v>
      </c>
      <c r="B28" s="2">
        <v>1</v>
      </c>
      <c r="C28" s="7" t="s">
        <v>117</v>
      </c>
      <c r="D28" s="101">
        <v>35000</v>
      </c>
      <c r="E28" s="95">
        <f t="shared" si="4"/>
        <v>15600</v>
      </c>
      <c r="F28" s="101"/>
      <c r="G28" s="101">
        <v>5364</v>
      </c>
      <c r="H28" s="95">
        <f t="shared" si="3"/>
        <v>55964</v>
      </c>
      <c r="I28" s="101">
        <v>40000</v>
      </c>
      <c r="J28" s="101">
        <v>500000</v>
      </c>
      <c r="K28" s="3">
        <f t="shared" si="5"/>
        <v>75000</v>
      </c>
    </row>
    <row r="29" spans="1:11">
      <c r="A29" s="2" t="s">
        <v>59</v>
      </c>
      <c r="B29" s="2">
        <v>1</v>
      </c>
      <c r="C29" s="7" t="s">
        <v>117</v>
      </c>
      <c r="D29" s="101">
        <v>35000</v>
      </c>
      <c r="E29" s="95">
        <f t="shared" si="4"/>
        <v>15600</v>
      </c>
      <c r="F29" s="101"/>
      <c r="G29" s="101">
        <v>5364</v>
      </c>
      <c r="H29" s="95">
        <f t="shared" si="3"/>
        <v>55964</v>
      </c>
      <c r="I29" s="101">
        <v>40000</v>
      </c>
      <c r="J29" s="101">
        <v>500000</v>
      </c>
      <c r="K29" s="3">
        <f t="shared" si="5"/>
        <v>75000</v>
      </c>
    </row>
    <row r="30" spans="1:11" s="22" customFormat="1">
      <c r="A30" s="80" t="s">
        <v>13</v>
      </c>
      <c r="B30" s="80">
        <f>SUM(B19:B29)</f>
        <v>11</v>
      </c>
      <c r="C30" s="50"/>
      <c r="D30" s="102">
        <f t="shared" ref="D30:K30" si="6">SUM(D19:D29)</f>
        <v>745000</v>
      </c>
      <c r="E30" s="102">
        <f t="shared" si="6"/>
        <v>171600</v>
      </c>
      <c r="F30" s="102">
        <f t="shared" si="6"/>
        <v>237600</v>
      </c>
      <c r="G30" s="51">
        <f t="shared" si="6"/>
        <v>81504</v>
      </c>
      <c r="H30" s="51">
        <f t="shared" si="6"/>
        <v>1235704</v>
      </c>
      <c r="I30" s="51">
        <f t="shared" si="6"/>
        <v>1020000</v>
      </c>
      <c r="J30" s="51">
        <f t="shared" si="6"/>
        <v>13950000</v>
      </c>
      <c r="K30" s="51">
        <f t="shared" si="6"/>
        <v>1765000</v>
      </c>
    </row>
    <row r="31" spans="1:11">
      <c r="C31" s="56"/>
    </row>
    <row r="32" spans="1:11">
      <c r="A32" s="149">
        <v>2013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ht="30">
      <c r="A33" s="48" t="s">
        <v>92</v>
      </c>
      <c r="B33" s="48" t="s">
        <v>93</v>
      </c>
      <c r="C33" s="91" t="s">
        <v>94</v>
      </c>
      <c r="D33" s="91" t="s">
        <v>95</v>
      </c>
      <c r="E33" s="91" t="s">
        <v>96</v>
      </c>
      <c r="F33" s="91" t="s">
        <v>97</v>
      </c>
      <c r="G33" s="91" t="s">
        <v>98</v>
      </c>
      <c r="H33" s="91" t="s">
        <v>99</v>
      </c>
      <c r="I33" s="91" t="s">
        <v>100</v>
      </c>
      <c r="J33" s="91" t="s">
        <v>101</v>
      </c>
      <c r="K33" s="49" t="s">
        <v>102</v>
      </c>
    </row>
    <row r="34" spans="1:11" s="94" customFormat="1">
      <c r="A34" s="92" t="s">
        <v>104</v>
      </c>
      <c r="B34" s="92">
        <v>1</v>
      </c>
      <c r="C34" s="93"/>
      <c r="D34" s="95">
        <v>80000</v>
      </c>
      <c r="E34" s="95">
        <v>15600</v>
      </c>
      <c r="F34" s="95">
        <v>39600</v>
      </c>
      <c r="G34" s="95">
        <v>7864</v>
      </c>
      <c r="H34" s="95">
        <f t="shared" ref="H34:H51" si="7">SUM(D34:G34)</f>
        <v>143064</v>
      </c>
      <c r="I34" s="95"/>
      <c r="J34" s="95"/>
      <c r="K34" s="96"/>
    </row>
    <row r="35" spans="1:11" s="94" customFormat="1">
      <c r="A35" s="92" t="s">
        <v>105</v>
      </c>
      <c r="B35" s="92">
        <v>1</v>
      </c>
      <c r="C35" s="93"/>
      <c r="D35" s="95">
        <v>80000</v>
      </c>
      <c r="E35" s="95">
        <f t="shared" ref="E35:E51" si="8">1300*12</f>
        <v>15600</v>
      </c>
      <c r="F35" s="95">
        <v>26400</v>
      </c>
      <c r="G35" s="95">
        <v>7864</v>
      </c>
      <c r="H35" s="95">
        <f t="shared" si="7"/>
        <v>129864</v>
      </c>
      <c r="I35" s="95"/>
      <c r="J35" s="95"/>
      <c r="K35" s="96"/>
    </row>
    <row r="36" spans="1:11">
      <c r="A36" s="2" t="s">
        <v>109</v>
      </c>
      <c r="B36" s="2">
        <v>1</v>
      </c>
      <c r="C36" s="7" t="s">
        <v>110</v>
      </c>
      <c r="D36" s="101">
        <v>75000</v>
      </c>
      <c r="E36" s="95">
        <f t="shared" si="8"/>
        <v>15600</v>
      </c>
      <c r="F36" s="95">
        <v>26400</v>
      </c>
      <c r="G36" s="101">
        <v>7864</v>
      </c>
      <c r="H36" s="95">
        <f t="shared" si="7"/>
        <v>124864</v>
      </c>
      <c r="I36" s="101">
        <v>130000</v>
      </c>
      <c r="J36" s="101">
        <v>2000000</v>
      </c>
      <c r="K36" s="3">
        <f t="shared" ref="K36:K51" si="9">D36+I36</f>
        <v>205000</v>
      </c>
    </row>
    <row r="37" spans="1:11">
      <c r="A37" s="2" t="s">
        <v>109</v>
      </c>
      <c r="B37" s="2">
        <v>1</v>
      </c>
      <c r="C37" s="7" t="s">
        <v>110</v>
      </c>
      <c r="D37" s="101">
        <v>75000</v>
      </c>
      <c r="E37" s="95">
        <f t="shared" si="8"/>
        <v>15600</v>
      </c>
      <c r="F37" s="95">
        <v>26400</v>
      </c>
      <c r="G37" s="101">
        <v>7864</v>
      </c>
      <c r="H37" s="95">
        <f t="shared" si="7"/>
        <v>124864</v>
      </c>
      <c r="I37" s="101">
        <v>130000</v>
      </c>
      <c r="J37" s="101">
        <v>2000000</v>
      </c>
      <c r="K37" s="3">
        <f t="shared" si="9"/>
        <v>205000</v>
      </c>
    </row>
    <row r="38" spans="1:11" s="22" customFormat="1">
      <c r="A38" s="2" t="s">
        <v>109</v>
      </c>
      <c r="B38" s="2">
        <v>1</v>
      </c>
      <c r="C38" s="7" t="s">
        <v>111</v>
      </c>
      <c r="D38" s="101">
        <v>75000</v>
      </c>
      <c r="E38" s="95">
        <f t="shared" si="8"/>
        <v>15600</v>
      </c>
      <c r="F38" s="95">
        <v>26400</v>
      </c>
      <c r="G38" s="101">
        <v>7864</v>
      </c>
      <c r="H38" s="95">
        <f t="shared" si="7"/>
        <v>124864</v>
      </c>
      <c r="I38" s="101">
        <v>130000</v>
      </c>
      <c r="J38" s="101">
        <v>2000000</v>
      </c>
      <c r="K38" s="3">
        <f t="shared" si="9"/>
        <v>205000</v>
      </c>
    </row>
    <row r="39" spans="1:11" s="22" customFormat="1">
      <c r="A39" s="2" t="s">
        <v>109</v>
      </c>
      <c r="B39" s="2">
        <v>1</v>
      </c>
      <c r="C39" s="7" t="s">
        <v>111</v>
      </c>
      <c r="D39" s="101">
        <v>75000</v>
      </c>
      <c r="E39" s="95">
        <f t="shared" si="8"/>
        <v>15600</v>
      </c>
      <c r="F39" s="95">
        <v>26400</v>
      </c>
      <c r="G39" s="101">
        <v>7864</v>
      </c>
      <c r="H39" s="95">
        <f t="shared" si="7"/>
        <v>124864</v>
      </c>
      <c r="I39" s="101">
        <v>130000</v>
      </c>
      <c r="J39" s="101">
        <v>2000000</v>
      </c>
      <c r="K39" s="3">
        <f t="shared" si="9"/>
        <v>205000</v>
      </c>
    </row>
    <row r="40" spans="1:11">
      <c r="A40" s="2" t="s">
        <v>109</v>
      </c>
      <c r="B40" s="2">
        <v>1</v>
      </c>
      <c r="C40" s="7" t="s">
        <v>113</v>
      </c>
      <c r="D40" s="101">
        <v>75000</v>
      </c>
      <c r="E40" s="95">
        <f t="shared" si="8"/>
        <v>15600</v>
      </c>
      <c r="F40" s="95">
        <v>26400</v>
      </c>
      <c r="G40" s="101">
        <v>7864</v>
      </c>
      <c r="H40" s="95">
        <f t="shared" si="7"/>
        <v>124864</v>
      </c>
      <c r="I40" s="101">
        <v>130000</v>
      </c>
      <c r="J40" s="101">
        <v>2000000</v>
      </c>
      <c r="K40" s="3">
        <f t="shared" si="9"/>
        <v>205000</v>
      </c>
    </row>
    <row r="41" spans="1:11">
      <c r="A41" s="2" t="s">
        <v>109</v>
      </c>
      <c r="B41" s="2">
        <v>1</v>
      </c>
      <c r="C41" s="7" t="s">
        <v>113</v>
      </c>
      <c r="D41" s="101">
        <v>75000</v>
      </c>
      <c r="E41" s="95">
        <f t="shared" si="8"/>
        <v>15600</v>
      </c>
      <c r="F41" s="95">
        <v>26400</v>
      </c>
      <c r="G41" s="101">
        <v>7864</v>
      </c>
      <c r="H41" s="95">
        <f t="shared" si="7"/>
        <v>124864</v>
      </c>
      <c r="I41" s="101">
        <v>130000</v>
      </c>
      <c r="J41" s="101">
        <v>2000000</v>
      </c>
      <c r="K41" s="3">
        <f t="shared" si="9"/>
        <v>205000</v>
      </c>
    </row>
    <row r="42" spans="1:11">
      <c r="A42" s="2" t="s">
        <v>109</v>
      </c>
      <c r="B42" s="2">
        <v>1</v>
      </c>
      <c r="C42" s="7" t="s">
        <v>115</v>
      </c>
      <c r="D42" s="101">
        <v>75000</v>
      </c>
      <c r="E42" s="95">
        <f t="shared" si="8"/>
        <v>15600</v>
      </c>
      <c r="F42" s="95">
        <v>26400</v>
      </c>
      <c r="G42" s="101">
        <v>7864</v>
      </c>
      <c r="H42" s="95">
        <f t="shared" si="7"/>
        <v>124864</v>
      </c>
      <c r="I42" s="101">
        <v>130000</v>
      </c>
      <c r="J42" s="101">
        <v>2000000</v>
      </c>
      <c r="K42" s="3">
        <f t="shared" si="9"/>
        <v>205000</v>
      </c>
    </row>
    <row r="43" spans="1:11">
      <c r="A43" s="2" t="s">
        <v>109</v>
      </c>
      <c r="B43" s="2">
        <v>1</v>
      </c>
      <c r="C43" s="7" t="s">
        <v>115</v>
      </c>
      <c r="D43" s="101">
        <v>75000</v>
      </c>
      <c r="E43" s="95">
        <f t="shared" si="8"/>
        <v>15600</v>
      </c>
      <c r="F43" s="95">
        <v>26400</v>
      </c>
      <c r="G43" s="101">
        <v>7864</v>
      </c>
      <c r="H43" s="95">
        <f t="shared" si="7"/>
        <v>124864</v>
      </c>
      <c r="I43" s="101">
        <v>130000</v>
      </c>
      <c r="J43" s="101">
        <v>2000000</v>
      </c>
      <c r="K43" s="3">
        <f t="shared" si="9"/>
        <v>205000</v>
      </c>
    </row>
    <row r="44" spans="1:11">
      <c r="A44" s="2" t="s">
        <v>109</v>
      </c>
      <c r="B44" s="2">
        <v>1</v>
      </c>
      <c r="C44" s="7" t="s">
        <v>121</v>
      </c>
      <c r="D44" s="101">
        <v>75000</v>
      </c>
      <c r="E44" s="95">
        <f t="shared" si="8"/>
        <v>15600</v>
      </c>
      <c r="F44" s="95">
        <v>26400</v>
      </c>
      <c r="G44" s="101">
        <v>7864</v>
      </c>
      <c r="H44" s="95">
        <f t="shared" si="7"/>
        <v>124864</v>
      </c>
      <c r="I44" s="101">
        <v>130000</v>
      </c>
      <c r="J44" s="101">
        <v>2000000</v>
      </c>
      <c r="K44" s="3">
        <f t="shared" si="9"/>
        <v>205000</v>
      </c>
    </row>
    <row r="45" spans="1:11">
      <c r="A45" s="2" t="s">
        <v>109</v>
      </c>
      <c r="B45" s="2">
        <v>1</v>
      </c>
      <c r="C45" s="7" t="s">
        <v>121</v>
      </c>
      <c r="D45" s="101">
        <v>75000</v>
      </c>
      <c r="E45" s="95">
        <f t="shared" si="8"/>
        <v>15600</v>
      </c>
      <c r="F45" s="95">
        <v>26400</v>
      </c>
      <c r="G45" s="101">
        <v>7864</v>
      </c>
      <c r="H45" s="95">
        <f t="shared" si="7"/>
        <v>124864</v>
      </c>
      <c r="I45" s="101">
        <v>130000</v>
      </c>
      <c r="J45" s="101">
        <v>2000000</v>
      </c>
      <c r="K45" s="3">
        <f t="shared" si="9"/>
        <v>205000</v>
      </c>
    </row>
    <row r="46" spans="1:11">
      <c r="A46" s="2" t="s">
        <v>116</v>
      </c>
      <c r="B46" s="2">
        <v>1</v>
      </c>
      <c r="C46" s="7" t="s">
        <v>117</v>
      </c>
      <c r="D46" s="101">
        <v>75000</v>
      </c>
      <c r="E46" s="95">
        <f t="shared" si="8"/>
        <v>15600</v>
      </c>
      <c r="F46" s="95">
        <v>26400</v>
      </c>
      <c r="G46" s="101">
        <v>7864</v>
      </c>
      <c r="H46" s="95">
        <f t="shared" si="7"/>
        <v>124864</v>
      </c>
      <c r="I46" s="101">
        <v>60000</v>
      </c>
      <c r="J46" s="101"/>
      <c r="K46" s="3">
        <f t="shared" si="9"/>
        <v>135000</v>
      </c>
    </row>
    <row r="47" spans="1:11">
      <c r="A47" s="2" t="s">
        <v>116</v>
      </c>
      <c r="B47" s="2">
        <v>1</v>
      </c>
      <c r="C47" s="7" t="s">
        <v>117</v>
      </c>
      <c r="D47" s="101">
        <v>75000</v>
      </c>
      <c r="E47" s="95">
        <f t="shared" si="8"/>
        <v>15600</v>
      </c>
      <c r="F47" s="95">
        <v>26400</v>
      </c>
      <c r="G47" s="101">
        <v>7864</v>
      </c>
      <c r="H47" s="95">
        <f t="shared" si="7"/>
        <v>124864</v>
      </c>
      <c r="I47" s="101">
        <v>60000</v>
      </c>
      <c r="J47" s="101"/>
      <c r="K47" s="3">
        <f t="shared" si="9"/>
        <v>135000</v>
      </c>
    </row>
    <row r="48" spans="1:11">
      <c r="A48" s="2" t="s">
        <v>59</v>
      </c>
      <c r="B48" s="2">
        <v>1</v>
      </c>
      <c r="C48" s="7" t="s">
        <v>117</v>
      </c>
      <c r="D48" s="101">
        <v>35000</v>
      </c>
      <c r="E48" s="95">
        <f t="shared" si="8"/>
        <v>15600</v>
      </c>
      <c r="F48" s="101"/>
      <c r="G48" s="101">
        <v>5364</v>
      </c>
      <c r="H48" s="95">
        <f t="shared" si="7"/>
        <v>55964</v>
      </c>
      <c r="I48" s="101">
        <v>40000</v>
      </c>
      <c r="J48" s="101">
        <v>500000</v>
      </c>
      <c r="K48" s="3">
        <f t="shared" si="9"/>
        <v>75000</v>
      </c>
    </row>
    <row r="49" spans="1:18">
      <c r="A49" s="2" t="s">
        <v>59</v>
      </c>
      <c r="B49" s="2">
        <v>1</v>
      </c>
      <c r="C49" s="7" t="s">
        <v>117</v>
      </c>
      <c r="D49" s="101">
        <v>35000</v>
      </c>
      <c r="E49" s="95">
        <f t="shared" si="8"/>
        <v>15600</v>
      </c>
      <c r="F49" s="101"/>
      <c r="G49" s="101">
        <v>5364</v>
      </c>
      <c r="H49" s="95">
        <f t="shared" si="7"/>
        <v>55964</v>
      </c>
      <c r="I49" s="101">
        <v>40000</v>
      </c>
      <c r="J49" s="101">
        <v>500000</v>
      </c>
      <c r="K49" s="3">
        <f t="shared" si="9"/>
        <v>75000</v>
      </c>
    </row>
    <row r="50" spans="1:18">
      <c r="A50" s="2" t="s">
        <v>59</v>
      </c>
      <c r="B50" s="2">
        <v>1</v>
      </c>
      <c r="C50" s="7" t="s">
        <v>117</v>
      </c>
      <c r="D50" s="101">
        <v>35000</v>
      </c>
      <c r="E50" s="95">
        <f t="shared" si="8"/>
        <v>15600</v>
      </c>
      <c r="F50" s="101"/>
      <c r="G50" s="101">
        <v>5364</v>
      </c>
      <c r="H50" s="95">
        <f t="shared" si="7"/>
        <v>55964</v>
      </c>
      <c r="I50" s="101">
        <v>40000</v>
      </c>
      <c r="J50" s="101">
        <v>500000</v>
      </c>
      <c r="K50" s="3">
        <f t="shared" si="9"/>
        <v>75000</v>
      </c>
    </row>
    <row r="51" spans="1:18">
      <c r="A51" s="2" t="s">
        <v>59</v>
      </c>
      <c r="B51" s="2">
        <v>1</v>
      </c>
      <c r="C51" s="7" t="s">
        <v>117</v>
      </c>
      <c r="D51" s="101">
        <v>35000</v>
      </c>
      <c r="E51" s="95">
        <f t="shared" si="8"/>
        <v>15600</v>
      </c>
      <c r="F51" s="101"/>
      <c r="G51" s="101">
        <v>5364</v>
      </c>
      <c r="H51" s="95">
        <f t="shared" si="7"/>
        <v>55964</v>
      </c>
      <c r="I51" s="101">
        <v>40000</v>
      </c>
      <c r="J51" s="101">
        <v>500000</v>
      </c>
      <c r="K51" s="3">
        <f t="shared" si="9"/>
        <v>75000</v>
      </c>
    </row>
    <row r="52" spans="1:18" s="22" customFormat="1">
      <c r="A52" s="80" t="s">
        <v>13</v>
      </c>
      <c r="B52" s="80">
        <f>SUM(B36:B51)</f>
        <v>16</v>
      </c>
      <c r="C52" s="53"/>
      <c r="D52" s="83">
        <f t="shared" ref="D52:K52" si="10">SUM(D36:D51)</f>
        <v>1040000</v>
      </c>
      <c r="E52" s="83">
        <f t="shared" si="10"/>
        <v>249600</v>
      </c>
      <c r="F52" s="83">
        <f t="shared" si="10"/>
        <v>316800</v>
      </c>
      <c r="G52" s="54">
        <f t="shared" si="10"/>
        <v>115824</v>
      </c>
      <c r="H52" s="54">
        <f t="shared" si="10"/>
        <v>1722224</v>
      </c>
      <c r="I52" s="54">
        <f t="shared" si="10"/>
        <v>1580000</v>
      </c>
      <c r="J52" s="54">
        <f t="shared" si="10"/>
        <v>22000000</v>
      </c>
      <c r="K52" s="54">
        <f t="shared" si="10"/>
        <v>2620000</v>
      </c>
    </row>
    <row r="55" spans="1:18" s="27" customFormat="1">
      <c r="D55" s="24"/>
      <c r="E55" s="33"/>
      <c r="F55" s="24"/>
      <c r="G55" s="33"/>
      <c r="H55" s="24"/>
      <c r="I55" s="33"/>
      <c r="J55" s="24"/>
      <c r="K55" s="33"/>
      <c r="L55" s="24"/>
      <c r="M55" s="29"/>
      <c r="N55" s="28"/>
      <c r="O55" s="30"/>
      <c r="P55" s="34"/>
      <c r="Q55" s="34"/>
      <c r="R55" s="34"/>
    </row>
    <row r="56" spans="1:18" s="27" customFormat="1">
      <c r="D56" s="33"/>
      <c r="E56" s="33"/>
      <c r="F56" s="33"/>
      <c r="G56" s="33"/>
      <c r="H56" s="28"/>
      <c r="I56" s="29"/>
      <c r="J56" s="28"/>
      <c r="K56" s="30"/>
      <c r="L56" s="34"/>
      <c r="M56" s="34"/>
      <c r="N56" s="34"/>
    </row>
    <row r="57" spans="1:18">
      <c r="D57" s="6"/>
      <c r="E57" s="6"/>
      <c r="F57" s="6"/>
      <c r="G57" s="23"/>
      <c r="H57" s="6"/>
      <c r="I57" s="6"/>
    </row>
    <row r="59" spans="1:18">
      <c r="D59" s="112"/>
      <c r="E59" s="112"/>
      <c r="F59" s="112"/>
      <c r="G59" s="112"/>
      <c r="H59" s="112"/>
    </row>
    <row r="60" spans="1:18">
      <c r="D60" s="112"/>
      <c r="E60" s="112"/>
      <c r="F60" s="112"/>
      <c r="G60" s="112"/>
      <c r="H60" s="112"/>
    </row>
    <row r="61" spans="1:18">
      <c r="D61" s="112"/>
      <c r="E61" s="112"/>
      <c r="F61" s="112"/>
      <c r="G61" s="112"/>
      <c r="H61" s="112"/>
    </row>
    <row r="62" spans="1:18">
      <c r="D62" s="112"/>
      <c r="E62" s="112"/>
      <c r="F62" s="112"/>
      <c r="G62" s="112"/>
      <c r="H62" s="112"/>
    </row>
    <row r="63" spans="1:18">
      <c r="D63" s="112"/>
      <c r="E63" s="112"/>
      <c r="F63" s="112"/>
      <c r="G63" s="112"/>
      <c r="H63" s="112"/>
    </row>
    <row r="65" spans="4:9">
      <c r="E65" s="56"/>
      <c r="F65" s="56"/>
      <c r="G65" s="56"/>
    </row>
    <row r="66" spans="4:9">
      <c r="D66" s="22"/>
      <c r="E66" s="22"/>
      <c r="F66" s="22"/>
      <c r="G66" s="22"/>
      <c r="H66" s="22"/>
      <c r="I66" s="22"/>
    </row>
    <row r="68" spans="4:9">
      <c r="E68" s="56"/>
      <c r="F68" s="56"/>
      <c r="G68" s="103"/>
    </row>
  </sheetData>
  <mergeCells count="3">
    <mergeCell ref="A1:K1"/>
    <mergeCell ref="A32:K32"/>
    <mergeCell ref="A15:K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Cport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Gates</dc:creator>
  <cp:keywords/>
  <dc:description/>
  <cp:lastModifiedBy>Lee Hicks</cp:lastModifiedBy>
  <cp:revision/>
  <dcterms:created xsi:type="dcterms:W3CDTF">2010-06-25T00:42:29Z</dcterms:created>
  <dcterms:modified xsi:type="dcterms:W3CDTF">2021-12-07T03:56:28Z</dcterms:modified>
  <cp:category/>
  <cp:contentStatus/>
</cp:coreProperties>
</file>